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46" activeTab="52"/>
  </bookViews>
  <sheets>
    <sheet name="m-önk" sheetId="1" r:id="rId1"/>
    <sheet name="egyensúly" sheetId="2" r:id="rId2"/>
    <sheet name="m-főbb jogc" sheetId="3" r:id="rId3"/>
    <sheet name="PH-pm" sheetId="4" r:id="rId4"/>
    <sheet name="int-összesen" sheetId="5" r:id="rId5"/>
    <sheet name="m-gamesz " sheetId="6" r:id="rId6"/>
    <sheet name="m-Bibó " sheetId="7" r:id="rId7"/>
    <sheet name="m-Illyés " sheetId="8" r:id="rId8"/>
    <sheet name="m-ovoda " sheetId="9" r:id="rId9"/>
    <sheet name="m-Teréz A " sheetId="10" r:id="rId10"/>
    <sheet name="m-Festetics" sheetId="11" r:id="rId11"/>
    <sheet name="felh. bev. int" sheetId="12" r:id="rId12"/>
    <sheet name="felh. bev." sheetId="13" r:id="rId13"/>
    <sheet name="műk.bev. int." sheetId="14" r:id="rId14"/>
    <sheet name="m.c.bev PH szf." sheetId="15" r:id="rId15"/>
    <sheet name="Műk. bev. hiv." sheetId="16" r:id="rId16"/>
    <sheet name="műk. tám." sheetId="17" r:id="rId17"/>
    <sheet name="felh. kiad. int." sheetId="18" r:id="rId18"/>
    <sheet name="felhalm. kiad." sheetId="19" r:id="rId19"/>
    <sheet name="műk. és egéb kiad. int." sheetId="20" r:id="rId20"/>
    <sheet name="m.c.kiad. PH szf." sheetId="21" r:id="rId21"/>
    <sheet name="m.c.kiad PH" sheetId="22" r:id="rId22"/>
    <sheet name="mc. pe. átad" sheetId="23" r:id="rId23"/>
    <sheet name="ellátottak" sheetId="24" r:id="rId24"/>
    <sheet name="polgi keret" sheetId="25" r:id="rId25"/>
    <sheet name="int-ek kiad. forrás öt." sheetId="26" r:id="rId26"/>
    <sheet name="vagyonm" sheetId="27" r:id="rId27"/>
    <sheet name="ingatlan és kapcs" sheetId="28" r:id="rId28"/>
    <sheet name="forgalomképes" sheetId="29" r:id="rId29"/>
    <sheet name="befejezetlen beruh" sheetId="30" r:id="rId30"/>
    <sheet name="0-ra írt" sheetId="31" r:id="rId31"/>
    <sheet name="könyvtári áll" sheetId="32" r:id="rId32"/>
    <sheet name="képzőműv." sheetId="33" r:id="rId33"/>
    <sheet name="hitelállomány" sheetId="34" r:id="rId34"/>
    <sheet name="közvetett t." sheetId="35" r:id="rId35"/>
    <sheet name="köt. váll" sheetId="36" r:id="rId36"/>
    <sheet name="egysz.mérleg" sheetId="37" r:id="rId37"/>
    <sheet name="egy. pénzforgalmi j" sheetId="38" r:id="rId38"/>
    <sheet name="egysz. pm kim" sheetId="39" r:id="rId39"/>
    <sheet name="egysz. eredm.kim" sheetId="40" r:id="rId40"/>
    <sheet name="értékvesztés" sheetId="41" r:id="rId41"/>
    <sheet name="pályázatok" sheetId="42" r:id="rId42"/>
    <sheet name="pm int" sheetId="43" r:id="rId43"/>
    <sheet name="pm jogcím" sheetId="44" r:id="rId44"/>
    <sheet name="pm felhaszn" sheetId="45" r:id="rId45"/>
    <sheet name="helyi adók" sheetId="46" r:id="rId46"/>
    <sheet name="fela." sheetId="47" r:id="rId47"/>
    <sheet name="PH szem.jutt" sheetId="48" r:id="rId48"/>
    <sheet name="Gamesz műk bev szf" sheetId="49" r:id="rId49"/>
    <sheet name="GAMESZ műk. kiad. szf." sheetId="50" r:id="rId50"/>
    <sheet name="GAMESZ szem.jutt" sheetId="51" r:id="rId51"/>
    <sheet name="ÁHT kapcsolatok" sheetId="52" r:id="rId52"/>
    <sheet name="normatíva" sheetId="53" r:id="rId53"/>
    <sheet name="kötött" sheetId="54" r:id="rId54"/>
    <sheet name="jöv. különbség" sheetId="55" r:id="rId55"/>
    <sheet name="központosított" sheetId="56" r:id="rId56"/>
    <sheet name="egysz. m. aláírás" sheetId="57" r:id="rId57"/>
    <sheet name="egysz. pénzforgalmi j. aláírás" sheetId="58" r:id="rId58"/>
    <sheet name="egysz. pm. kim aláírás" sheetId="59" r:id="rId59"/>
    <sheet name="egysz.eredm.kim. aláírás" sheetId="60" r:id="rId60"/>
  </sheets>
  <definedNames>
    <definedName name="_xlnm.Print_Titles" localSheetId="30">'0-ra írt'!$7:$7</definedName>
    <definedName name="_xlnm.Print_Titles" localSheetId="29">'befejezetlen beruh'!$8:$8</definedName>
    <definedName name="_xlnm.Print_Titles" localSheetId="37">'egy. pénzforgalmi j'!$7:$8</definedName>
    <definedName name="_xlnm.Print_Titles" localSheetId="23">'ellátottak'!$7:$9</definedName>
    <definedName name="_xlnm.Print_Titles" localSheetId="12">'felh. bev.'!$6:$7</definedName>
    <definedName name="_xlnm.Print_Titles" localSheetId="18">'felhalm. kiad.'!$6:$7</definedName>
    <definedName name="_xlnm.Print_Titles" localSheetId="28">'forgalomképes'!$7:$7</definedName>
    <definedName name="_xlnm.Print_Titles" localSheetId="48">'Gamesz műk bev szf'!$7:$8</definedName>
    <definedName name="_xlnm.Print_Titles" localSheetId="49">'GAMESZ műk. kiad. szf.'!$7:$8</definedName>
    <definedName name="_xlnm.Print_Titles" localSheetId="50">'GAMESZ szem.jutt'!$7:$8</definedName>
    <definedName name="_xlnm.Print_Titles" localSheetId="27">'ingatlan és kapcs'!$8:$8</definedName>
    <definedName name="_xlnm.Print_Titles" localSheetId="35">'köt. váll'!$7:$8</definedName>
    <definedName name="_xlnm.Print_Titles" localSheetId="22">'mc. pe. átad'!$7:$8</definedName>
    <definedName name="_xlnm.Print_Titles" localSheetId="15">'Műk. bev. hiv.'!$8:$9</definedName>
    <definedName name="_xlnm.Print_Titles" localSheetId="16">'műk. tám.'!$7:$8</definedName>
    <definedName name="_xlnm.Print_Titles" localSheetId="52">'normatíva'!$6:$8</definedName>
    <definedName name="_xlnm.Print_Titles" localSheetId="41">'pályázatok'!$6:$7</definedName>
    <definedName name="_xlnm.Print_Titles" localSheetId="3">'PH-pm'!$8:$9</definedName>
    <definedName name="_xlnm.Print_Titles" localSheetId="42">'pm int'!$7:$9</definedName>
    <definedName name="_xlnm.Print_Titles" localSheetId="43">'pm jogcím'!$7:$7</definedName>
    <definedName name="_xlnm.Print_Titles" localSheetId="26">'vagyonm'!$7:$9</definedName>
  </definedNames>
  <calcPr fullCalcOnLoad="1"/>
</workbook>
</file>

<file path=xl/sharedStrings.xml><?xml version="1.0" encoding="utf-8"?>
<sst xmlns="http://schemas.openxmlformats.org/spreadsheetml/2006/main" count="4708" uniqueCount="2662">
  <si>
    <t xml:space="preserve">  Hulladékgazdálkodással kap. támog. KÖVICE 2005 (Környezetvédelmi és Vízügyi Min.)</t>
  </si>
  <si>
    <r>
      <t>Bibó I. iskola épület alatti földterület 390m</t>
    </r>
    <r>
      <rPr>
        <vertAlign val="superscript"/>
        <sz val="10"/>
        <rFont val="Times New Roman"/>
        <family val="1"/>
      </rPr>
      <t>2</t>
    </r>
  </si>
  <si>
    <r>
      <t>Központosított állami támogatás</t>
    </r>
  </si>
  <si>
    <t>Helyi szervezésű int. kapcsolódó többlettámogatás</t>
  </si>
  <si>
    <t>Szakmai vizsgák lebonyolításának központi támogatása</t>
  </si>
  <si>
    <t>Könyvtári érdekeltségnövelő támogatás</t>
  </si>
  <si>
    <t>Nyári gyermekétkeztetés támogatása</t>
  </si>
  <si>
    <t>Központosított állami támogatás összesen:</t>
  </si>
  <si>
    <t>Településrendezési terv módosítása</t>
  </si>
  <si>
    <t>Környezetvédelmi, hulladékgazdálkodási terv</t>
  </si>
  <si>
    <t>Talajszonda telepítési terv (Illyés Gy. Ált. és Művészeti Iskola)</t>
  </si>
  <si>
    <t>Hévíz városközpont rehabilitációja</t>
  </si>
  <si>
    <t>Táblarendszer (köszöntő, térképes)</t>
  </si>
  <si>
    <t>Tűzjelző rendszer (Teréz Anya Szoc. Integr. Int.)</t>
  </si>
  <si>
    <t>Polgármesteri Hivatal szervezetfejlesztése</t>
  </si>
  <si>
    <t>Működési c. támogatásértékű pénzeszköz átadás</t>
  </si>
  <si>
    <t>Hévízi Kistérség Önkormányzatainak Többcélú Társulása r. tagdíj</t>
  </si>
  <si>
    <t>Könyvvásárlás</t>
  </si>
  <si>
    <t>Folyóirat vásárlás, szerkesztés</t>
  </si>
  <si>
    <t>Kisértékű eszközök vásárlása</t>
  </si>
  <si>
    <t>Nyomtató vásárlása: 36 e Ft</t>
  </si>
  <si>
    <t>Táblakép vásárlása (6 db): 50 e Ft</t>
  </si>
  <si>
    <t>Állatszállító ketrec: 89 e Ft</t>
  </si>
  <si>
    <t>Internethasználat</t>
  </si>
  <si>
    <t>Ingatlankarbantartás</t>
  </si>
  <si>
    <t>Közutak kátyúzása: 1.248 e Ft</t>
  </si>
  <si>
    <t>Közutak fenntartása: 2.066 e Ft</t>
  </si>
  <si>
    <t>Gépek, berendezések karbantartása (klíma)</t>
  </si>
  <si>
    <t>Szúnyogírtás, növényvédelem</t>
  </si>
  <si>
    <t>Egyéb üzemeltetés, fenntartási szolgáltatások</t>
  </si>
  <si>
    <t>Dr. Babócsay u. szennyvíz elvezetés építés: 12.000 e Ft</t>
  </si>
  <si>
    <t>Portaszolgálat: 112 e Ft</t>
  </si>
  <si>
    <t>Postaköltség (postafiók bérleti díja) 13 e Ft</t>
  </si>
  <si>
    <t>Tűzvédelmi berendezések karbantartása: 47 e Ft</t>
  </si>
  <si>
    <t>Szaktanácsadás, sajtószolgálat díja: 95 e Ft</t>
  </si>
  <si>
    <t>Jogi tevékenység: 1.100 e Ft</t>
  </si>
  <si>
    <t>Könyvvizsgálói díj: 960 e Ft</t>
  </si>
  <si>
    <t>Hévízi TV archív anyag digitalizálása: 600 e Ft</t>
  </si>
  <si>
    <t>Tagdíjak</t>
  </si>
  <si>
    <t>Hirdetés</t>
  </si>
  <si>
    <t>Kisvárosi Önkormányzatok Országos Szövetsége 40 e Ft</t>
  </si>
  <si>
    <t>Önkormányzati klub tagdíj 50 e Ft</t>
  </si>
  <si>
    <t>Belföldi kiküldetés</t>
  </si>
  <si>
    <t>Reklám- és propaganda kiadás</t>
  </si>
  <si>
    <t>Falinaptár: 36 e Ft</t>
  </si>
  <si>
    <t>Zalai telefonkönyvben megjelenés: 146 e Ft</t>
  </si>
  <si>
    <t>Továbbképzés (Központi és helyi adóztatás)</t>
  </si>
  <si>
    <t>Keresetkiegészítésre biztosított egyéb központi támogatás visszafizetése</t>
  </si>
  <si>
    <t xml:space="preserve">          g.) Állami támogatás (központosított állami tám.)</t>
  </si>
  <si>
    <t xml:space="preserve">     h.) Állami támogatás (központosított)</t>
  </si>
  <si>
    <t xml:space="preserve">                Ebből: Működésre</t>
  </si>
  <si>
    <t xml:space="preserve">                           Fejlesztésre</t>
  </si>
  <si>
    <t xml:space="preserve">     g.) Állami támogatás (központosított állami tám.)</t>
  </si>
  <si>
    <t xml:space="preserve">  Oktatási és Kult. Minisztériumtól képzőművl-i alkotás tám. Széchenyi szobor</t>
  </si>
  <si>
    <t>Állami támogatás (központosított)</t>
  </si>
  <si>
    <t xml:space="preserve">  Honvéd, József A. út útburkolat felújítása (NYDRFT)</t>
  </si>
  <si>
    <t>Honvéd, József A. út útburkolat felújítása (NYDRFT)</t>
  </si>
  <si>
    <t>Közoktatási fejlesztési célok támogatása</t>
  </si>
  <si>
    <t>Normatív kötött felhaszn. tám.</t>
  </si>
  <si>
    <t>Működési támogatás, végleges pénzeszköz átvétel</t>
  </si>
  <si>
    <t>Közoktatási, működési célok támogatása</t>
  </si>
  <si>
    <t>Keresetkiegészítés támogatása</t>
  </si>
  <si>
    <t>Előrehozott öregségi nyugdíjtámogatás</t>
  </si>
  <si>
    <t>Egyéb központi támogatás összesen:</t>
  </si>
  <si>
    <t>Támogatás értékű működési pénzeszköz átvétel</t>
  </si>
  <si>
    <t>Ügydöntő népszavazás 2008 évi támogatása</t>
  </si>
  <si>
    <t>Működési támogatás, végleges pénzeszköz átvétel összesen:</t>
  </si>
  <si>
    <t>Mindösszesen működési állami támogatás</t>
  </si>
  <si>
    <t xml:space="preserve">    Vindornyaszőlős Önkorm. részére továbbadásra iskolabusz működt.</t>
  </si>
  <si>
    <t>Polgár-mesteri Hiv.</t>
  </si>
  <si>
    <t>Zala-köveskút</t>
  </si>
  <si>
    <t>2008. zárszámadási rendelet</t>
  </si>
  <si>
    <t>Hitelállomány 2008. 01. 01. napján</t>
  </si>
  <si>
    <t>Záróállomány         2008. 12.31. napján</t>
  </si>
  <si>
    <t>Záróállomány 2008. 12.  31. napján</t>
  </si>
  <si>
    <t>2008. évi önkormányzat által nyújtott hitel és kölcsön alakulása, lejárat és eszközök alakulása szerinti bontásban</t>
  </si>
  <si>
    <t>munk.kölcs. 2007.12.hó törl.</t>
  </si>
  <si>
    <t>munk.kölcs. 2008.12.hó törl</t>
  </si>
  <si>
    <t>Osztalékok, üzemeltetési és koncessziós dijak</t>
  </si>
  <si>
    <t>Id. forg. adó tart. után Ft</t>
  </si>
  <si>
    <t xml:space="preserve">1999-2008. </t>
  </si>
  <si>
    <t>2008.</t>
  </si>
  <si>
    <t>T/2. számú melléklet</t>
  </si>
  <si>
    <t>1. Felhalmozási kiadás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</si>
  <si>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</si>
  <si>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</si>
  <si>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</si>
  <si>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</si>
  <si>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</si>
  <si>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c.) Dologi jellegű kiadás, egyéb folyó kiadás</t>
  </si>
  <si>
    <t>e.) Ellátottak pénzbeli juttatása</t>
  </si>
  <si>
    <t>Pénzforgalmi kiadás összesen:</t>
  </si>
  <si>
    <t>3. Pénzforgalom nélküli kiadás</t>
  </si>
  <si>
    <t>a.) Tartalék</t>
  </si>
  <si>
    <t>KIADÁSOK  mindösszesen:</t>
  </si>
  <si>
    <t>Illyés Gyula Általános és Művészeti Iskola</t>
  </si>
  <si>
    <t>2008. év</t>
  </si>
  <si>
    <t xml:space="preserve">   Átengedett központi adók, SZJA 8 %</t>
  </si>
  <si>
    <t>Működési bevételek összesen:</t>
  </si>
  <si>
    <t>Működési kiadások összesen:</t>
  </si>
  <si>
    <t>Felhalmozási kiadások összesen:</t>
  </si>
  <si>
    <t xml:space="preserve">          c.) Pénzügyi felhalmozási befektetések </t>
  </si>
  <si>
    <t>Adott hitel összege</t>
  </si>
  <si>
    <t>Felvett hitel összege</t>
  </si>
  <si>
    <t xml:space="preserve">          b.) Sajátos felhalmozási bevétel</t>
  </si>
  <si>
    <t>Állami támogatás</t>
  </si>
  <si>
    <t>Normatív állami támogatás</t>
  </si>
  <si>
    <t>Állami támogatás összesen:</t>
  </si>
  <si>
    <t>Központosított állami támogatás</t>
  </si>
  <si>
    <t>II/9. Gróf I. Festetics György Műv. Kp.</t>
  </si>
  <si>
    <t xml:space="preserve">        Gyermekvéd. támogatásban részesülők részére</t>
  </si>
  <si>
    <t xml:space="preserve">        Szociális továbbképzés, szakvizsga</t>
  </si>
  <si>
    <t>Egyéb központi támogatás</t>
  </si>
  <si>
    <t>4.) Finanszírozási bevételek befektetés célú</t>
  </si>
  <si>
    <t>5.) Finanszírozási bevételek, fogatási célú</t>
  </si>
  <si>
    <t>3.) Finanszírozási kiadások befektetés célú</t>
  </si>
  <si>
    <t>5.) Pénzforgalom nélküli  kiadás (tartalék)</t>
  </si>
  <si>
    <t>Martinovics utca útrekonstrukció és Fortuna utca - Hunyadi u. csatlakozó kiépítése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</si>
  <si>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</si>
  <si>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</si>
  <si>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</si>
  <si>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</si>
  <si>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Bibó István AGSZ.</t>
  </si>
  <si>
    <t>Városközont rehabilitációja (Rózsakert)</t>
  </si>
  <si>
    <t xml:space="preserve">Szoftvervásárlás, szoftverfejlesztés </t>
  </si>
  <si>
    <t>Körzeti igazgatási fela.</t>
  </si>
  <si>
    <t xml:space="preserve">   Okmányiroda alap. hj.</t>
  </si>
  <si>
    <t xml:space="preserve">   Okmányiroda működési kiadás</t>
  </si>
  <si>
    <t xml:space="preserve">   Gyámügyi igazgatási fela.</t>
  </si>
  <si>
    <t>Lakott külterülettel kapcsolatos fela.</t>
  </si>
  <si>
    <t xml:space="preserve">Üdülőhelyi feladatok </t>
  </si>
  <si>
    <t>Pénzbeli szociális juttatás</t>
  </si>
  <si>
    <t>Helyi közművelődési közgyűjt. fela.</t>
  </si>
  <si>
    <t>Tanulói tankönyv ált. hj.</t>
  </si>
  <si>
    <t>Illyés Gyula Ált. és Műv. Iskola</t>
  </si>
  <si>
    <t>Brunszvik Teréz Napközi Otthonos Óvoda</t>
  </si>
  <si>
    <t>Teréz Anya Szociális Integrált Intézmény</t>
  </si>
  <si>
    <t>Szociális étkeztetés</t>
  </si>
  <si>
    <t>Időskorúak nappali int. ell.</t>
  </si>
  <si>
    <t>1/b. számú melléklet</t>
  </si>
  <si>
    <t>önkormányzat által felvett hitelállomány lejárat és eszközök alakulása szerinti bontásban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</si>
  <si>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</si>
  <si>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</si>
  <si>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</si>
  <si>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</si>
  <si>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</si>
  <si>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</si>
  <si>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</si>
  <si>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</si>
  <si>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>Háziorvosi Szolgálat</t>
  </si>
  <si>
    <t xml:space="preserve">Támogatás önkormányzati forrás </t>
  </si>
  <si>
    <t>c.) Pénzmaradvány átadás</t>
  </si>
  <si>
    <t>d.) ÁHT-n kívüli működési célú pénzeszköz átadás</t>
  </si>
  <si>
    <t>II/8. Gróf I. Festetics  György Művelődési Központ</t>
  </si>
  <si>
    <t>10 év</t>
  </si>
  <si>
    <t>2001.</t>
  </si>
  <si>
    <t>Felhalm. célú hitel össz.:</t>
  </si>
  <si>
    <t xml:space="preserve">   lakossági lakásép. kölcsön</t>
  </si>
  <si>
    <t>folyamatos</t>
  </si>
  <si>
    <t>-</t>
  </si>
  <si>
    <t xml:space="preserve">     c.) Támogatás, végleges pénzeszköz átvétel</t>
  </si>
  <si>
    <t xml:space="preserve">          c/1. Állami támogatás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</si>
  <si>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</si>
  <si>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</si>
  <si>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</si>
  <si>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</si>
  <si>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</si>
  <si>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</si>
  <si>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Luxusadó</t>
  </si>
  <si>
    <t>Polgármesteri Hivatal:</t>
  </si>
  <si>
    <t>Polgármesteri Hivatal támogatás értékű bevétel ö.:</t>
  </si>
  <si>
    <t>GAMESZ:</t>
  </si>
  <si>
    <t>Óvodai nevelés iskolai előkészítés</t>
  </si>
  <si>
    <t>Általános iskola nappali rendszerű nevelés, oktatás</t>
  </si>
  <si>
    <t>GAMESZ és intézményei felhalmozási bev. összesen:</t>
  </si>
  <si>
    <t>Parkolóautómata (7 db) értékesítés</t>
  </si>
  <si>
    <t>Tárgyi eszközök, immateriális javak értékesítése össz.:</t>
  </si>
  <si>
    <t>Bibó István AGSZ. össz.:</t>
  </si>
  <si>
    <t>Teréz Anya Szociális Integrált Intézmény össz.:</t>
  </si>
  <si>
    <t>Gépek, berendezések értékesítése</t>
  </si>
  <si>
    <t>I.     Polgármesteri hivatal</t>
  </si>
  <si>
    <t>5. Ellátottak pénzbeli támogatása</t>
  </si>
  <si>
    <t>Élelmiszer beszerzés</t>
  </si>
  <si>
    <t>Fénymásoló javítási költség</t>
  </si>
  <si>
    <t>Orvosi ügyeleti díj</t>
  </si>
  <si>
    <t>Védőruha beszerzés</t>
  </si>
  <si>
    <t>Konyhai mosogató javítás</t>
  </si>
  <si>
    <t>Fénykábel (fehér) beszerzése</t>
  </si>
  <si>
    <t>Könyv beszerzés</t>
  </si>
  <si>
    <t>Karbantartási szerződés munkadíja</t>
  </si>
  <si>
    <t>Elektromos aláírási tanusítvány</t>
  </si>
  <si>
    <t>Negyedéves átalánydíj</t>
  </si>
  <si>
    <t>Cement vásárlása</t>
  </si>
  <si>
    <t>Egészségügyi szolgáltatás</t>
  </si>
  <si>
    <t>Jelzőrendszeres házi segítségnyújtás</t>
  </si>
  <si>
    <t>Nyomdai szolgáltatás</t>
  </si>
  <si>
    <t>Könyv vásárlás</t>
  </si>
  <si>
    <t>Lisztérzékenyek Zm. Egyesülete</t>
  </si>
  <si>
    <t>Pilisszentkereszti Polgármesteri Hivatal</t>
  </si>
  <si>
    <t>Hernádszentandrás Község Önkormányzata</t>
  </si>
  <si>
    <t>Polgármesteri keretből összes pénzeszköz átadás</t>
  </si>
  <si>
    <t>Vízdíj</t>
  </si>
  <si>
    <t>Tűzijáték szolgáltatás</t>
  </si>
  <si>
    <t>Amatőr művészeti szolgáltatás</t>
  </si>
  <si>
    <t>Vagyonvédelmi szolgáltatás</t>
  </si>
  <si>
    <t>T/1. számú melléklet</t>
  </si>
  <si>
    <t>Helyi adómértékek és bevételek alakulása</t>
  </si>
  <si>
    <t>Adómérték</t>
  </si>
  <si>
    <t>Adóbevétel</t>
  </si>
  <si>
    <t>Max.</t>
  </si>
  <si>
    <t>1999.</t>
  </si>
  <si>
    <t>2000.</t>
  </si>
  <si>
    <t xml:space="preserve">2001. </t>
  </si>
  <si>
    <t>2002.</t>
  </si>
  <si>
    <t>2003.</t>
  </si>
  <si>
    <t>2004.</t>
  </si>
  <si>
    <t>2005.</t>
  </si>
  <si>
    <t>2006.</t>
  </si>
  <si>
    <t>2007.</t>
  </si>
  <si>
    <r>
      <t>Építményadó Ft/m</t>
    </r>
    <r>
      <rPr>
        <vertAlign val="superscript"/>
        <sz val="9"/>
        <rFont val="Times New Roman"/>
        <family val="1"/>
      </rPr>
      <t>2</t>
    </r>
  </si>
  <si>
    <t>Iparűzési adó %o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</si>
  <si>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</si>
  <si>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</si>
  <si>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</si>
  <si>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</si>
  <si>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</si>
  <si>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 xml:space="preserve">     a.) Tárgyi eszköz, immateriális javak ért.</t>
  </si>
  <si>
    <t xml:space="preserve">     b.) Sajátos felhalmozási bevétel</t>
  </si>
  <si>
    <t xml:space="preserve">     c.) Pénzügyi felhalmozási befektetések</t>
  </si>
  <si>
    <t xml:space="preserve">     d.) Támogatás ért. felh. pénzeszköz-átvétel</t>
  </si>
  <si>
    <t xml:space="preserve">     e.) Áht-n kívüli felh. pénzeszköz-átvétel</t>
  </si>
  <si>
    <t xml:space="preserve">     f.) Felhalmozási c. kölcsön-visszatérülés</t>
  </si>
  <si>
    <t>Felhalmozási célú bevétel összesen:</t>
  </si>
  <si>
    <t>Felhalmozási céli kiadás összesen:</t>
  </si>
  <si>
    <t>2.) Működési célú bevétel</t>
  </si>
  <si>
    <t>2.) Működési célú kiadás</t>
  </si>
  <si>
    <t xml:space="preserve">     a.) Intézményi működési bevétel</t>
  </si>
  <si>
    <t xml:space="preserve">     c.) Támogatás, végleges pénzeszk.átvétel</t>
  </si>
  <si>
    <t>Polgármesteri Hivatal szervezet fejlesztése projekt terv</t>
  </si>
  <si>
    <t>Hévíz története irodalmi jegyzékkel bővített oktatási segédkönyv</t>
  </si>
  <si>
    <t>Immateriális javak vásárlása összesen:</t>
  </si>
  <si>
    <t>Brunszvik T. N. O. Óvoda mindkét tagintézmény udvarrész térkövezése</t>
  </si>
  <si>
    <t>Brunszvik T. N. O. Óvoda Sugár úti tagin. udvari kerékpározóhely kialakítása</t>
  </si>
  <si>
    <t>Dr. Babócsay utcai szennyvízcsatorna építése</t>
  </si>
  <si>
    <t>Ady utcai gyalogátkelőhely létesítése a Vörösmarty u. csatlakozásánál</t>
  </si>
  <si>
    <t>Hévíz-Alsópáhok elkerülő út 73178. jelű bekötőút kiviteli és kisajátítási tervkészítéshez LK 18</t>
  </si>
  <si>
    <t>Városi új autóbusz-pályaudvar (közösségi közlekedési infrastruktúra projekt)</t>
  </si>
  <si>
    <t>II/. Gazdasági Műszaki Ellátó Szervezete és részben önállóan gazdálkodó intézmények</t>
  </si>
  <si>
    <t xml:space="preserve">    2. Felhalmozási célú hitel felvétele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</si>
  <si>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</si>
  <si>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</si>
  <si>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</si>
  <si>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</si>
  <si>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</si>
  <si>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</si>
  <si>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</si>
  <si>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</si>
  <si>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</si>
  <si>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</si>
  <si>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</si>
  <si>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Önkormányzatok elszámolása</t>
  </si>
  <si>
    <t xml:space="preserve">   Normatív állami támogatás</t>
  </si>
  <si>
    <t>Háziorvosi szolgálat (orvosi ügyelet)</t>
  </si>
  <si>
    <t>Családsegítés</t>
  </si>
  <si>
    <t>Jövedelemkülönbség mérséklés önkormányzati szintje</t>
  </si>
  <si>
    <t>Adatok Ft-ban</t>
  </si>
  <si>
    <t>Jövedelemkülönbség mérséklés értékhatára</t>
  </si>
  <si>
    <t>Beszámítás 1 főre</t>
  </si>
  <si>
    <t>Beszámítási korlát</t>
  </si>
  <si>
    <t>Beszámítás Ft-ban</t>
  </si>
  <si>
    <t>2008. évi jövedelemkülönbség mérséklés</t>
  </si>
  <si>
    <t>Önkormányzat részére fizetendő összeg</t>
  </si>
  <si>
    <t>Beruházási kiadások összesen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</si>
  <si>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</si>
  <si>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</si>
  <si>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</si>
  <si>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</si>
  <si>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</si>
  <si>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</si>
  <si>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</si>
  <si>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</si>
  <si>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</si>
  <si>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</si>
  <si>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</si>
  <si>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</si>
  <si>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</si>
  <si>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</si>
  <si>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</si>
  <si>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</si>
  <si>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</si>
  <si>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</si>
  <si>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</si>
  <si>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</si>
  <si>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Felhalmozási és tőkejellegű bevétel</t>
  </si>
  <si>
    <t>Polgármesteri hivatal</t>
  </si>
  <si>
    <t>Tárgyi eszközök értékesítése</t>
  </si>
  <si>
    <t>Központosított előirányzatok egyéb kötött támogatás elszámolása mindösszesen:</t>
  </si>
  <si>
    <t>Nappali rendszerű gimnáziumi nevelés, oktatás</t>
  </si>
  <si>
    <t>Családsegítés és gyermekjóléti szolgálat</t>
  </si>
  <si>
    <t>1/2/d. számú melléklet</t>
  </si>
  <si>
    <t>1/2/e. számú melléklet</t>
  </si>
  <si>
    <t>1/2/f. számú melléklet</t>
  </si>
  <si>
    <t>2. számú  melléklet</t>
  </si>
  <si>
    <t>2/a számú melléklet</t>
  </si>
  <si>
    <t>Pályázat útján átvett péneszközök</t>
  </si>
  <si>
    <t>Pályázat útján átvett pénzeszközök</t>
  </si>
  <si>
    <t xml:space="preserve">  Önk.-i. és Ter. Fel. Min. Illyés Gy. ált ált. isk. és M. Isk. sportcs.</t>
  </si>
  <si>
    <t>Tárgyi eszközök értékesítése, gépkocsiértékesítés</t>
  </si>
  <si>
    <t xml:space="preserve">    Szakképzési hozzájárulás</t>
  </si>
  <si>
    <t xml:space="preserve">    Bibó István Gimnáziumért Alapítvány</t>
  </si>
  <si>
    <t xml:space="preserve">   Pénzeszköz átvétel alapítványtól</t>
  </si>
  <si>
    <t xml:space="preserve">   Vállalkozástól jelzőrendszer kialakításához</t>
  </si>
  <si>
    <t>Akác u. járda engedélyterv, hatósági díj</t>
  </si>
  <si>
    <t>1274111/117</t>
  </si>
  <si>
    <t>Budai N.A. u. járda engedélyterv, hatósági díj</t>
  </si>
  <si>
    <t>1274111/115</t>
  </si>
  <si>
    <t>Forgalomképes vagyon</t>
  </si>
  <si>
    <t>Forgalomképes vagyon mindösszesen:</t>
  </si>
  <si>
    <t>Stratégiai vagyon:</t>
  </si>
  <si>
    <t>Működési többletforrás előirányzat felhaszn. felh. ei-ra (-)</t>
  </si>
  <si>
    <t>befektetett pénzügyi eszközök, készletek, követelések és értékpapírok állományának és</t>
  </si>
  <si>
    <t>Hévíz Város Önkormányzat bevételi lemaradása mindösszesen:</t>
  </si>
  <si>
    <t>Hévíz Város Önkormányzat tárgyévi helyesbített pénzmaradványa:</t>
  </si>
  <si>
    <t>Zrínyi u. járda engedélyterv, hatósági díj</t>
  </si>
  <si>
    <t>1274111/128</t>
  </si>
  <si>
    <t>Zrínyi u. csapadékcsatorna engedélyterv, hatósági díj</t>
  </si>
  <si>
    <t>1274111/48</t>
  </si>
  <si>
    <t>Aquapark élményfürdő elvi engedélyezési terv</t>
  </si>
  <si>
    <t>1274111/112</t>
  </si>
  <si>
    <t>Nagyparkoló csapadékvíz elvezetési engedély</t>
  </si>
  <si>
    <t>1274111/67</t>
  </si>
  <si>
    <t>Belvárosi gyalogos övezet engedélyezési terv</t>
  </si>
  <si>
    <t>1274111/68</t>
  </si>
  <si>
    <t>Sugár-köz tűzoltószertárhoz  út engedélyezési terv</t>
  </si>
  <si>
    <t>1274111/77</t>
  </si>
  <si>
    <t>Hévíz-Alsópáhok elkerülő út engedélyezési terv</t>
  </si>
  <si>
    <t>1274111/80</t>
  </si>
  <si>
    <t>10 db rozsdamentes munkaasztal vásárlása</t>
  </si>
  <si>
    <t>1 db kétajtós rozsdamentes szekrény</t>
  </si>
  <si>
    <t>120.</t>
  </si>
  <si>
    <t>ING Gyermekegészségügyi Alapítványt védőnői szolg. eszk. besz.</t>
  </si>
  <si>
    <r>
      <t>Gyalogos átkelőhelyek létesítésének eng. terve</t>
    </r>
    <r>
      <rPr>
        <sz val="10"/>
        <rFont val="Times New Roman"/>
        <family val="1"/>
      </rPr>
      <t xml:space="preserve"> (Ady u.)</t>
    </r>
  </si>
  <si>
    <t>1274111/81</t>
  </si>
  <si>
    <t>Óberekre csatlakozó csap.csat. eng. és kivit. terv</t>
  </si>
  <si>
    <t xml:space="preserve">     f.) Felhalmozási célú kölcsön nyújtása, feljl-i hitel törl.</t>
  </si>
  <si>
    <t>Térfigyelő rendszer üzemeltetése</t>
  </si>
  <si>
    <t>(Hévíz, Keszthely, Felsőpáhok)</t>
  </si>
  <si>
    <t>2069-3/2005. ikt. sz.</t>
  </si>
  <si>
    <t>Könyvvizsgálat (Karanta Kft.)</t>
  </si>
  <si>
    <t>4353-3/2005.</t>
  </si>
  <si>
    <t>ArchiCad program karbantartása</t>
  </si>
  <si>
    <t>Pircad Kft.</t>
  </si>
  <si>
    <t>150-4/2006. ikt. sz.</t>
  </si>
  <si>
    <t>Hévíz Turizmus Marketing Egyesület tagdíj</t>
  </si>
  <si>
    <t>279-17/2006.</t>
  </si>
  <si>
    <t>Adatvédelmi forródrót szolgáltatás</t>
  </si>
  <si>
    <t>Privacy Policy Online Services</t>
  </si>
  <si>
    <t>330/2006</t>
  </si>
  <si>
    <t>Iktatószoftver karbantartása (Magó Kft.)</t>
  </si>
  <si>
    <t>1815-3/2006</t>
  </si>
  <si>
    <t>Postafiók bérleti szerződés</t>
  </si>
  <si>
    <t>631-5/2007</t>
  </si>
  <si>
    <t>1053-2/2007</t>
  </si>
  <si>
    <t>Önkormányzati klub tagsági díj</t>
  </si>
  <si>
    <t>7077/2007</t>
  </si>
  <si>
    <t>Hévízi Kistérség Önkormányzatainak Többcélú Társulása - tagdíj</t>
  </si>
  <si>
    <t>1132-3/2007</t>
  </si>
  <si>
    <t>Szúnyogírtás, növényvédelem (Rovért Kft.)</t>
  </si>
  <si>
    <t>1132-5/2007</t>
  </si>
  <si>
    <t>Szúnyogírtás (csípőszúnyog elleni védekezés) (Balatoni Szövetség)</t>
  </si>
  <si>
    <t>3146-3/2007</t>
  </si>
  <si>
    <t>Főépítészi tevékenység (Menhir Bt.)</t>
  </si>
  <si>
    <t>7306/2007</t>
  </si>
  <si>
    <t>Integrált közszolgálati szoftvercsomag karbantartása</t>
  </si>
  <si>
    <t>190/2008</t>
  </si>
  <si>
    <t>Hévízi Televízió archív anyagának digitalizálása</t>
  </si>
  <si>
    <t>833/2008</t>
  </si>
  <si>
    <t xml:space="preserve">Tűzvédelmi berendezések karbantartása és ellenőrzése </t>
  </si>
  <si>
    <t>Custodia '96 Bt</t>
  </si>
  <si>
    <t>4417-9/2008</t>
  </si>
  <si>
    <t>Közutak kátyuzása (Colas-Eger Zrt)</t>
  </si>
  <si>
    <t>4918/2008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</si>
  <si>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</si>
  <si>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</si>
  <si>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</si>
  <si>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ÁHT-n kívüli működési c.  pénzeszköz átadás</t>
  </si>
  <si>
    <t>Római utca közvilágítás, út tervezés, kivitelezés</t>
  </si>
  <si>
    <t>Sugár utcai óvoda épület bővítés tervezési díja</t>
  </si>
  <si>
    <t>főbb jogcím-csoportonkénti részletezettségben</t>
  </si>
  <si>
    <t>Iskolai oktatás 11-13. évfolyamon 4 hó</t>
  </si>
  <si>
    <t>Szakmai gyakorlati képzés 8 hó</t>
  </si>
  <si>
    <t>Szakmai gyakorlati képzés 4 hó</t>
  </si>
  <si>
    <t>Nyelvi előkészítő oktatás 8 hó</t>
  </si>
  <si>
    <t>Nyelvi előkészítő oktatás 4 hó</t>
  </si>
  <si>
    <t>Kollégiumi, externátusi nevelés 8 hó</t>
  </si>
  <si>
    <t>Kollégiumi, externátusi nevelés 4 hó</t>
  </si>
  <si>
    <t>Iskolai oktatás 4. évf. 4 hó</t>
  </si>
  <si>
    <t>Iskolai oktatás 7-8. évf. 4 hó</t>
  </si>
  <si>
    <t>Felhalmozási célú pénzmaradvány (-)</t>
  </si>
  <si>
    <t>Halmozódás nélküli és felhalmozási célő pénzmaradvány nélküli felhalmozási célú bevétel önk. mindösszesen:</t>
  </si>
  <si>
    <t>Mozgókönyvtári rendszer kialakításához hardver és szoftver beszerzés</t>
  </si>
  <si>
    <t xml:space="preserve">Digitális fényképezőgép </t>
  </si>
  <si>
    <t>Iskolai oktatás 10. évf. 8 hó</t>
  </si>
  <si>
    <t>Iskolai oktatás 11-13. évf. 8 hó</t>
  </si>
  <si>
    <t>Táruslt önk. hozzájárulása gyepmesteri tevékenység kiadásaihoz</t>
  </si>
  <si>
    <t>Társult Önkorm. hozzájárulása óvoda közös fenntartásához</t>
  </si>
  <si>
    <t>Társult Önkorm. hozzájárulása iskola közös fenntartásához</t>
  </si>
  <si>
    <t>Társadalombiztosítási Alaptól orvosi ügyeletre átvett pénzeszköz</t>
  </si>
  <si>
    <t xml:space="preserve">   1.Finanszírozási bevétel befektetés célú</t>
  </si>
  <si>
    <t xml:space="preserve">   2.Finanszírozási bevétel forgatási célú</t>
  </si>
  <si>
    <t xml:space="preserve">    1. Működési célú pénzeszköz átvétel ÁHT-n kívülről</t>
  </si>
  <si>
    <t xml:space="preserve">   Lakbér, talajterhelési díj      </t>
  </si>
  <si>
    <t xml:space="preserve">   2008. évi 13. havi illetm.50 %-a és bérfejlesztés állami tám.</t>
  </si>
  <si>
    <t>Közművelődési érdekeltségnövelő támogatás</t>
  </si>
  <si>
    <t>Társadalombiztosítási Alap (orvosi ügyelet, iskola eü.)</t>
  </si>
  <si>
    <t>Társadalombiztosítási Alap (védőnői szolgálat.)</t>
  </si>
  <si>
    <t>Támogatás értékű műk. c. pe.-átvétel</t>
  </si>
  <si>
    <t>Park u,( Vörösmarty u. és József A. u. között), Honvéd u.,(Kossuth L. és Vörösmarty u. között) útfelújítás</t>
  </si>
  <si>
    <t>József A. u. 2. eégzségügyi alapellátási intézet akadálymentesítése</t>
  </si>
  <si>
    <t>Szoftvervásárlás, szoftverfejlesztés (parkolóautómata)</t>
  </si>
  <si>
    <t>KÖVICE 2004. pályázatban résztvevő önkormányzatok (Hulladékgazdálkodási terv) pályázati forrás átadása</t>
  </si>
  <si>
    <t xml:space="preserve">    Az adóalany vállalkozó szintú adóalapja legfeljebb 2.500 e Ft</t>
  </si>
  <si>
    <t>7. Állami támogatás (központosított állami tám.)</t>
  </si>
  <si>
    <t>ÁHT-n kívülről szárm. egyéb kamatbevétel</t>
  </si>
  <si>
    <t>Hozam- és kamatbevételek összesen:</t>
  </si>
  <si>
    <t>Intézményi működési bevételek összesen:</t>
  </si>
  <si>
    <t>Átengedett adók</t>
  </si>
  <si>
    <t>Átengedett adók összesen:</t>
  </si>
  <si>
    <t>Helyi adó, bírság, pótlék</t>
  </si>
  <si>
    <t>Idegenforgalmi adó</t>
  </si>
  <si>
    <t>IPA ideiglenes tevékenység után</t>
  </si>
  <si>
    <t>Helyi adó, bírság, pótlék összesen:</t>
  </si>
  <si>
    <t>Egyéb sajátos bevétel</t>
  </si>
  <si>
    <t>Egyéb sajátos bevétel (lakbér)</t>
  </si>
  <si>
    <t>Sajátos működési bevétel összesen:</t>
  </si>
  <si>
    <t>Támogatás értékű működési pénzeszk. átvétel*</t>
  </si>
  <si>
    <t>Tám., végleges pénzeszk. átv. összesen:</t>
  </si>
  <si>
    <t>Pénzforg. működési bevételek mindösszesen:</t>
  </si>
  <si>
    <t xml:space="preserve">Pénzforgalom nélküli bevétel </t>
  </si>
  <si>
    <t>Műk. c. és egyéb bevétel mindösszesen:</t>
  </si>
  <si>
    <t>*Részletezve a 3/b/1. számú mellékletben</t>
  </si>
  <si>
    <t>3/b/1. számú melléklet</t>
  </si>
  <si>
    <t>4. számú melléklet</t>
  </si>
  <si>
    <t>8/a. számú melléklet</t>
  </si>
  <si>
    <t>Ingatlanok és kapcsolódó vagyoni értékű jogok és üzemeltetésre átadott ingatlanok kimutatása</t>
  </si>
  <si>
    <t xml:space="preserve">Főkönyvi szám </t>
  </si>
  <si>
    <t>Elszámolt értékcsökkenés (Ft)</t>
  </si>
  <si>
    <t>Nettó érték (Ft)</t>
  </si>
  <si>
    <t>Becsült  érték (Ft)</t>
  </si>
  <si>
    <t>Eltérés oka</t>
  </si>
  <si>
    <t xml:space="preserve">Földterületek (forgalomképtelen) </t>
  </si>
  <si>
    <t>Telkek (forgalomképtelen)</t>
  </si>
  <si>
    <t>Saját v. bérelt ingatlan hasznosítása</t>
  </si>
  <si>
    <t>Területi igazgatási szervek tevékenysége</t>
  </si>
  <si>
    <t>Területi ig. szerv. tev. összesen:</t>
  </si>
  <si>
    <t>Önkormányzatok igazgatási tevékenysége</t>
  </si>
  <si>
    <t>Máshová nem sorolható szervek tev. (közterület-felügyelet)</t>
  </si>
  <si>
    <t>Államigazgatási célú szolgáltatás (okmányiroda)</t>
  </si>
  <si>
    <t>Városi- és községgazdálkodási szolgáltatás</t>
  </si>
  <si>
    <t>Közvilágítási feladatok</t>
  </si>
  <si>
    <t>Sportintézmények, sportlétesítmények működtetése</t>
  </si>
  <si>
    <t>Eseti pénzbeli szociális ellátás</t>
  </si>
  <si>
    <t>Rendszeres szociális pénzbeli ellátás</t>
  </si>
  <si>
    <t>Állategészségügyi tevékenység</t>
  </si>
  <si>
    <t xml:space="preserve">   Városfejlesztés és építésügy</t>
  </si>
  <si>
    <t>Önkorm. választásokkal kapcs. feladatok</t>
  </si>
  <si>
    <t>Városi -s községgazdálkodási szolgáltatás</t>
  </si>
  <si>
    <t>Rendszeres szociális pénzbeli ellátások</t>
  </si>
  <si>
    <t xml:space="preserve">     c.) Támogatás értékű felhalmozási pénzeszk. átadás</t>
  </si>
  <si>
    <t xml:space="preserve">     d.) Áht-n kívüli felhalmozási pénzeszköz-átadás</t>
  </si>
  <si>
    <t xml:space="preserve">     e.) Felhalm.c. kölcsön nyújtása, fejlesztési hitel törl.</t>
  </si>
  <si>
    <t xml:space="preserve">     f.) Fejlesztési célú pénzmaradvány</t>
  </si>
  <si>
    <t>5/b/2. számú melléklet</t>
  </si>
  <si>
    <t>Támogatás felügyeleti szervtől</t>
  </si>
  <si>
    <t xml:space="preserve">Közoktatási fejlesztési célok támogatása </t>
  </si>
  <si>
    <t>Moll K. Orvos emlék Közh. Alap Árpádházi Szt. Erzsébet szobor</t>
  </si>
  <si>
    <t>ÁHT-n kívüli felhalmozási pénzeszköz átvétel Nemzeti Kult. Alaptól</t>
  </si>
  <si>
    <t>Rákóczi u. 2.</t>
  </si>
  <si>
    <t>Stratégiai vagyon összesen:</t>
  </si>
  <si>
    <t>Forgalomképes és stratégiai ingatlanvagyon összesen:</t>
  </si>
  <si>
    <t>Ingatlanv.-kataszter nyilvántartása szerinti forgalomképes vagyon:</t>
  </si>
  <si>
    <t>Ingatlanvagyon-katasztertől való eltérés:</t>
  </si>
  <si>
    <t>Összetétele:</t>
  </si>
  <si>
    <t>Szennyvíz átemelő</t>
  </si>
  <si>
    <t>Külterület</t>
  </si>
  <si>
    <t>Forgalomképes és stratégiai vagyon ingatlan-vagyonkatasztől eltérés ö.:</t>
  </si>
  <si>
    <t>Ingatlan-vagyonkataszter nem tartalmazza</t>
  </si>
  <si>
    <t>öntözőrendszer</t>
  </si>
  <si>
    <t>Dr. Moll Károly tér</t>
  </si>
  <si>
    <t>Bibó István Alternatív Gimnázium</t>
  </si>
  <si>
    <t>1403/1</t>
  </si>
  <si>
    <t>Bibó I. iskola épülete</t>
  </si>
  <si>
    <t>Vörösmarty u. 25.</t>
  </si>
  <si>
    <t>Gamesz és részben önállóan gazdálkodó intézmények összesen:</t>
  </si>
  <si>
    <t>Önkormányzat forgalomképes és stratégiai ingatlanvagyon összesen:</t>
  </si>
  <si>
    <t>Részvények értékesítése</t>
  </si>
  <si>
    <t>Támogatás értékű felhalmozási pénzeszköz átvétel</t>
  </si>
  <si>
    <t>Kisvárosi Önkormányzatok Országos Szövetsége - tagdíj</t>
  </si>
  <si>
    <t>értékvesztésének alakulása</t>
  </si>
  <si>
    <t>Nyitó adatok</t>
  </si>
  <si>
    <t>Tárgyévben elszámolt értékvesztés</t>
  </si>
  <si>
    <t>Tárgyévben kivezetett értékvesztés</t>
  </si>
  <si>
    <t>Záró adatok</t>
  </si>
  <si>
    <t>Bekerülési érték</t>
  </si>
  <si>
    <t>Elszámolt értékvesztés nyitó értéke</t>
  </si>
  <si>
    <t>Értékvesztés záró értéke</t>
  </si>
  <si>
    <t>Könyv szerinti érték</t>
  </si>
  <si>
    <t>Egyéb tartós részesedések</t>
  </si>
  <si>
    <t>Tartós hitelviszonyt megtestesítő értékpapír</t>
  </si>
  <si>
    <t>Tartósan adott kölcsönök</t>
  </si>
  <si>
    <t>Befektetett eszközök összesen</t>
  </si>
  <si>
    <t>Készletek</t>
  </si>
  <si>
    <t>Követelések áruszáll.-ból, szolg.-ból</t>
  </si>
  <si>
    <t>Adósok</t>
  </si>
  <si>
    <t xml:space="preserve">    Ebből egyszerűsített értékesítési eljárás alá vont köv.</t>
  </si>
  <si>
    <t>Egyéb követelések</t>
  </si>
  <si>
    <t>Forgatási célú hitelviszonyt megtest. értékp.</t>
  </si>
  <si>
    <t>Forgóeszközcsoport összesen</t>
  </si>
  <si>
    <t>Eszközcsoport összesen:</t>
  </si>
  <si>
    <t>1. Tárgyi eszközök ért. imm. javak ért.</t>
  </si>
  <si>
    <t>2. ÁHT-n kívűli felhalmozási pe.átvétel</t>
  </si>
  <si>
    <t>3. Támogatás felügyeleti szervtől felhalmozásra</t>
  </si>
  <si>
    <t>4. ÁHT-n kívüli működési célú pénzeszköz átad</t>
  </si>
  <si>
    <t>Pedagógiai szakszolgálat</t>
  </si>
  <si>
    <t>Értelmi fogyatékos Gyermekekért  Alapítvány 10/2008 (IV.10)</t>
  </si>
  <si>
    <t>Szabad Zöldek Egyesülete (Zalakaros)</t>
  </si>
  <si>
    <t>Magyar Sakkszövetség Budapest</t>
  </si>
  <si>
    <t>Balatoni Múzeumért Alapítvány 63/2008.(IV.29)</t>
  </si>
  <si>
    <t>Az adózás rendjéről szóló 2003. évi XCII. tv. figyelembe vételével méltányosságból adott kedvezmény</t>
  </si>
  <si>
    <t xml:space="preserve">    Gépjárműadó</t>
  </si>
  <si>
    <t xml:space="preserve">    Építményadó</t>
  </si>
  <si>
    <t>Az adózás rendjéről szóló 2003. évi XCII. tv. figyelembe vételével méltányosságból adott kedvezmény összesen:</t>
  </si>
  <si>
    <t>Gimnáziumi nevelés, oktatás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</si>
  <si>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</si>
  <si>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</si>
  <si>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</si>
  <si>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</si>
  <si>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Ált. iskolai nappali rendszerű nevelés, oktatás</t>
  </si>
  <si>
    <t xml:space="preserve">    Pedagógiai szakszolgálat</t>
  </si>
  <si>
    <t>Oktarási minisztérium érettségi vizsgák lebonyolítása</t>
  </si>
  <si>
    <t>Városi jegyző által működtetett szakértői bizottság támogatása</t>
  </si>
  <si>
    <t>Gyermekvédelmi támogatás pénzbeli juttatás</t>
  </si>
  <si>
    <t>8. számú melléklet</t>
  </si>
  <si>
    <t>Alapfokú művészeti oktatás</t>
  </si>
  <si>
    <t>Házi segítségnyújtás</t>
  </si>
  <si>
    <t>Nappali szociális ellátás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</si>
  <si>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</si>
  <si>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</si>
  <si>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</si>
  <si>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</si>
  <si>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</si>
  <si>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</si>
  <si>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</si>
  <si>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</si>
  <si>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</si>
  <si>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</si>
  <si>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</si>
  <si>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</si>
  <si>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</si>
  <si>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</si>
  <si>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</si>
  <si>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</si>
  <si>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</si>
  <si>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</si>
  <si>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</si>
  <si>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</si>
  <si>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</si>
  <si>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</si>
  <si>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</si>
  <si>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e.) Áht-n kívüli felhalmozási pénzeszköz-átvétel</t>
  </si>
  <si>
    <t xml:space="preserve">          f.) Felhalmozási célú kölcsön-visszatérülés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</si>
  <si>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</si>
  <si>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</si>
  <si>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</si>
  <si>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</si>
  <si>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</si>
  <si>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</si>
  <si>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</si>
  <si>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</si>
  <si>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</si>
  <si>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</si>
  <si>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</si>
  <si>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</si>
  <si>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</si>
  <si>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</si>
  <si>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</si>
  <si>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</si>
  <si>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</si>
  <si>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</si>
  <si>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Termőföld terület értékesítés</t>
  </si>
  <si>
    <t>Hévízgyógyfürdő és Szent András Kórház támogatása (szobor)</t>
  </si>
  <si>
    <t xml:space="preserve">          c/3. Áht-n kívüli működési pénzeszköz átvétel</t>
  </si>
  <si>
    <t xml:space="preserve">          c/2. Támogatás értékű működési pénzeszköz átvétel</t>
  </si>
  <si>
    <t>3.) Pénzforgalom nélküli bevétel (pénzmaradvány)</t>
  </si>
  <si>
    <t>Önkor. Választásokkal kap. feladatok</t>
  </si>
  <si>
    <t>Általános iskolai oktatás</t>
  </si>
  <si>
    <t>Nagyparkoló rekonstrukció engedélyezési terve</t>
  </si>
  <si>
    <t>Korlátozottan forgalomképes egyéb építmények összesen:</t>
  </si>
  <si>
    <t>Forgalomképes befejezetlen beruházás</t>
  </si>
  <si>
    <t xml:space="preserve">Épületek </t>
  </si>
  <si>
    <t>Autóbuszpályaudvar építés eng. és kiviteli terv</t>
  </si>
  <si>
    <t>Vörösmarty u. 38. épület felújítása</t>
  </si>
  <si>
    <t>Forgalomképes épületek összesen:</t>
  </si>
  <si>
    <t>Élményfürdő tanulmányterv</t>
  </si>
  <si>
    <t>Aquamarin élményfürdő eng. és kivitelezési terv</t>
  </si>
  <si>
    <t>Autóbusz-pályaudvar útép. eng. eljárási díj</t>
  </si>
  <si>
    <t>Autóbusz-pályaudvar csap.csat. lét. eng. eljárási díj</t>
  </si>
  <si>
    <t>Forgalomképes egyéb építmények összesen:</t>
  </si>
  <si>
    <t>Forgalomképes befejezetlen beruházás összesen:</t>
  </si>
  <si>
    <t>Polgármesteri Hivatal befejezetlen beruházások mindösszesen:</t>
  </si>
  <si>
    <t>Önkormányzat befejezetlen beruházások mindösszesen:</t>
  </si>
  <si>
    <t>8/b. számú melléklet</t>
  </si>
  <si>
    <t xml:space="preserve">Épületek (forgalomképes) </t>
  </si>
  <si>
    <t>Erdő (forgalomképes)</t>
  </si>
  <si>
    <t>Épületek - Idegen tulajdon</t>
  </si>
  <si>
    <t>Egyéb építmények - Idegen tulajdon</t>
  </si>
  <si>
    <t>Forgalomképes ingatlanok</t>
  </si>
  <si>
    <t>Földterületek (forgalomképes) - stratégiai vagyon</t>
  </si>
  <si>
    <t>Telkek (forgalomképes) - stratégia vagyon</t>
  </si>
  <si>
    <t>Épületek (forgalomképes) - stratégiai vagyon</t>
  </si>
  <si>
    <t>Egyéb építmények (forgalomképes) - stratégiai vagyon</t>
  </si>
  <si>
    <t>Stratégiai vagyon</t>
  </si>
  <si>
    <t>Forgalomképes ingatlanok összesen</t>
  </si>
  <si>
    <t>Kerékpárút (Hévíz-Keszthely)</t>
  </si>
  <si>
    <t>Rendőrőrs</t>
  </si>
  <si>
    <t>Móricz Zsigmond uti parkoló</t>
  </si>
  <si>
    <t>Ady utcai gyalogátkelőhely</t>
  </si>
  <si>
    <t>Polgármesteri Hivatal ingatlanok és kapcsolódó vagyoni értékű jogok és üzemeltetésre átadott ingatlanok összesen:</t>
  </si>
  <si>
    <t>Dr. Moll K. téri öntözőrendszer</t>
  </si>
  <si>
    <t>Ingatlanvagyon kataszter</t>
  </si>
  <si>
    <t>Vörösmarty u. 25. sz. alatti iskolaépület</t>
  </si>
  <si>
    <t>Vörösmarty u. 25. sz. alatti ingatlanterület 390 m2</t>
  </si>
  <si>
    <t>Bibó István ingatlanok és kapcsolódó vagyoni értékű jogok és üzemeltetésre átadott ingatlanok összesen:</t>
  </si>
  <si>
    <t>Hévíz Város Önkormányzat ingatlanok és kapcsolódó vagyoni értékű jogok és üzemeltetésre átadott ingatlanok összesen:</t>
  </si>
  <si>
    <t>Ssz.</t>
  </si>
  <si>
    <t>1. Az ifjúsági lakótelep csapadékcsatornája az Önkormányzat tulajdona, de az ifjúsági lakások eladásra kerültek.</t>
  </si>
  <si>
    <t>2. Az I. világháborús sírkert a temetőben található, mely földjének tulajdonosa a Római Katolikus Egyház.</t>
  </si>
  <si>
    <t>3. Az Ady utcai Autóparkoló (934/3 Hrsz) tulajdonosa a Magyar Állam, kezelője és üzemeltetője az Állami Gyógyfürdőkórház.</t>
  </si>
  <si>
    <t>4. A Tavirózsa utcai parkoló (1455/94 Hrsz, Kossuth Lajos utcai foghíj) a földhivatali nyilvántartásban beépítetlen terület, nem közterület, út, így nem szerepelhet rajta az Önkormányzat által kavicsozásra fordított kiadás.</t>
  </si>
  <si>
    <t>6. Az ingatlan-vagyonkataszter e Ft-ban tartalmazza az adatokat, a számvitel pedig Ft-ban, így kerekítés miatti eltérés adódik.</t>
  </si>
  <si>
    <t>7. Az ingatlan-vagyonkataszter nem tartalmazhatja az ingatlanokhoz kapcsolódó vagyoni értékű jogokat.</t>
  </si>
  <si>
    <t>8. Az ingatlan-vagyonkataszterből nem került kivezetésre a Nagyparkoló K-i részének értékesítése, mivel nem fizetett a szerződés szerinti összes vevő, így a földhivatal még nem rendezte az átvezetést.</t>
  </si>
  <si>
    <t>9. A Közvilágítás felvételére nincs mód az Ingatlan-vagyonkataszterben.</t>
  </si>
  <si>
    <t>10. A Gázvezetékrendszer felvételére nincs mód az Ingatlan-vagyonkataszterben.</t>
  </si>
  <si>
    <t>11. A Deák téri galéria a földhivatali nyilvántartásban beépítetlen területként szerepel, mert nem rendeződött a társasházi tulajdoni viszony.</t>
  </si>
  <si>
    <t>12. A Hévíz-Keszthely kerékpárút idegen tulajdonon végzett beruházás.</t>
  </si>
  <si>
    <t>8/c.számú melléklet</t>
  </si>
  <si>
    <t>Befejezetlen beruházások állománya</t>
  </si>
  <si>
    <t>Ft</t>
  </si>
  <si>
    <t>Nyitó</t>
  </si>
  <si>
    <t>Növekedés</t>
  </si>
  <si>
    <t>Csökkenés</t>
  </si>
  <si>
    <t>Záró</t>
  </si>
  <si>
    <t>Forgalomképtelen befejezetlen beruházás</t>
  </si>
  <si>
    <t>Egyéb építmények</t>
  </si>
  <si>
    <t>1274111/10</t>
  </si>
  <si>
    <t>Babócsay u. csapadékcsatorna eng. és kivit. terv</t>
  </si>
  <si>
    <t>1274111/11</t>
  </si>
  <si>
    <t>Babócsay u. járda terv</t>
  </si>
  <si>
    <t>1274111/16</t>
  </si>
  <si>
    <t>Ady E. u. körforgalom engedélyezési terv</t>
  </si>
  <si>
    <t>1274111/122</t>
  </si>
  <si>
    <t>Vörösmarty u. csapadékcsatorna tervezési díja</t>
  </si>
  <si>
    <t>1274111/123</t>
  </si>
  <si>
    <t>Arany J. u. csapadékcsatorna tervezési díja</t>
  </si>
  <si>
    <t>1274111/124</t>
  </si>
  <si>
    <t>Árpád u. csapadékcsatorna tervezési díja</t>
  </si>
  <si>
    <t>1274111/125</t>
  </si>
  <si>
    <t>071 Hrsz-ú közút csapadékcsatorna tervezési díja</t>
  </si>
  <si>
    <t>1274111/15</t>
  </si>
  <si>
    <t>Park u. csapadékcsatorna eng. és kiviteli terv</t>
  </si>
  <si>
    <t>1274111/24</t>
  </si>
  <si>
    <t>Petőfi S. u. csapadékcsatorna eng. és kivit. terv</t>
  </si>
  <si>
    <t>1274111/113</t>
  </si>
  <si>
    <t>Dózsa Gy. u. járda engedélyterv, hatósági díj</t>
  </si>
  <si>
    <t>1274111/114</t>
  </si>
  <si>
    <t>Veres Péter u. járda engedélyterv, hatósági díj</t>
  </si>
  <si>
    <t>1274111/116</t>
  </si>
  <si>
    <t>3. számú melléklet</t>
  </si>
  <si>
    <t>3/a. számú melléklet</t>
  </si>
  <si>
    <t>SZJA normatív mód.eloszt. rész</t>
  </si>
  <si>
    <t>Csodalámpa Közhasznú Alapítvány tanulók ktg.  hj.</t>
  </si>
  <si>
    <t>Cserszegtomaj Önkormányzat</t>
  </si>
  <si>
    <t>Hévízi Kistérség Önkormányzatainak Többcélú Társulása</t>
  </si>
  <si>
    <t>Mozgókép Alapítvány Art Mozi támogatás</t>
  </si>
  <si>
    <t>Nemzeti Kulturális Alap mozi támogatása</t>
  </si>
  <si>
    <t>Önkorm. és Területfejl. Min. tám. 2007. évi borfesztivál</t>
  </si>
  <si>
    <t>29.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</si>
  <si>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</si>
  <si>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</si>
  <si>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</si>
  <si>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</si>
  <si>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</si>
  <si>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</si>
  <si>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</si>
  <si>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</si>
  <si>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  Tárgyévi helyesbített pénzmaradvány</t>
  </si>
  <si>
    <t>Int. költségvetési befiz. többlettámogatás miatt</t>
  </si>
  <si>
    <t>Költségvetési befizetés többlettámogatás miatt</t>
  </si>
  <si>
    <t>Költségvetési kiutatlás kiutalatlan int. tám. miatt</t>
  </si>
  <si>
    <t>Költségvetési kiutalás kiutalatlan támogatás miatt</t>
  </si>
  <si>
    <t>Pénzmaradványt terhelő elvonások</t>
  </si>
  <si>
    <t>Vállalk. tev. veszteségének elszámolása</t>
  </si>
  <si>
    <t xml:space="preserve">   Költségvetési pénzmaradvány</t>
  </si>
  <si>
    <t>Vállalk. tev. eredményéből alaptev. ellát-ra felh. ö.</t>
  </si>
  <si>
    <t>Ktgv-i pénzmaradv. külön jogsz. alaplyán mód. tétel</t>
  </si>
  <si>
    <t xml:space="preserve">   Módosított pénzmaradvány</t>
  </si>
  <si>
    <t xml:space="preserve">          Egészségbizt. alapból foly. pénzeszk. maradv.</t>
  </si>
  <si>
    <t xml:space="preserve">          Kötelezettséggel terhelt pénzmaradvány</t>
  </si>
  <si>
    <t xml:space="preserve">          Szabad pénzmaradvány</t>
  </si>
  <si>
    <t>pénzmaradvány kimutatása jogcímenként</t>
  </si>
  <si>
    <t>Adatok eFt-ban</t>
  </si>
  <si>
    <t>Megnevezés:</t>
  </si>
  <si>
    <t>Mód.ei.</t>
  </si>
  <si>
    <t>Bevételi többlet (+) ill. lemaradás (-)</t>
  </si>
  <si>
    <t>Kiadási meg-takarítás</t>
  </si>
  <si>
    <t>Polgármester Hivatal</t>
  </si>
  <si>
    <t>Felhalmozási bevételek:</t>
  </si>
  <si>
    <t>1. Tárgyi eszközök, immateriális javak értékes.</t>
  </si>
  <si>
    <t>2. Sajátos felhalmozási bevétel</t>
  </si>
  <si>
    <t>3. Pénzügyi felhalmozási befektetések</t>
  </si>
  <si>
    <t>4. Támogatás értékű felhalmozási pénzeszk. átv.</t>
  </si>
  <si>
    <t>5. ÁHT-n kívüli felhalmozási pénzeszk. átvétel</t>
  </si>
  <si>
    <t>6. Felhalmozási célú kölcsön visszatérülés</t>
  </si>
  <si>
    <t>Felhalmozási bevétel összesen:</t>
  </si>
  <si>
    <t>Működési bevételek:</t>
  </si>
  <si>
    <t>1. Intézményi működési bevétel</t>
  </si>
  <si>
    <t>2. Sajátos működési bevétel</t>
  </si>
  <si>
    <t>3. Támogatásértékű működési pe.átvétel</t>
  </si>
  <si>
    <t xml:space="preserve">    3/a. állami támogatás</t>
  </si>
  <si>
    <t xml:space="preserve">    3/b. támogatás értékű működési pénze. átv.</t>
  </si>
  <si>
    <t>Pénzforgalom nélküli bevétel:</t>
  </si>
  <si>
    <t>1. Fejlesztési célú pénzmaradvány igénybevétele</t>
  </si>
  <si>
    <t>2. Működési célú pénzmaradvány igénybevétele</t>
  </si>
  <si>
    <t>Finanszírozási bevételek</t>
  </si>
  <si>
    <t>Felhalmozási kiadások:</t>
  </si>
  <si>
    <t>1. Felújítás</t>
  </si>
  <si>
    <t>2. Beruházás</t>
  </si>
  <si>
    <t>3. Tulajdoni részesedést jelentő befektetések</t>
  </si>
  <si>
    <t>4. Támogatás értékű felhalm. pénzeszk. átadás</t>
  </si>
  <si>
    <t>5. ÁHT-n kívüli felhalmozási pénzeszk. átadás</t>
  </si>
  <si>
    <t>Működési kiadások:</t>
  </si>
  <si>
    <t>1. Személyi jellegű kiadás</t>
  </si>
  <si>
    <t>2. Munkaadót terhelő járulék</t>
  </si>
  <si>
    <t>3. Dologi és egyéb folyó kiadás</t>
  </si>
  <si>
    <t>4. Támogatás értékű működési kiadás</t>
  </si>
  <si>
    <t>5. ÁHT-n kívüli működési pénzeszköz átadás</t>
  </si>
  <si>
    <t>Finanszírozási kiadás</t>
  </si>
  <si>
    <t>Pénzforgalom nélküli kiadás</t>
  </si>
  <si>
    <t>1. Céltartalék</t>
  </si>
  <si>
    <t>2. Általnos tartalék</t>
  </si>
  <si>
    <t>Kiadások mindösszesen:</t>
  </si>
  <si>
    <t>Polgármesteri Hivatal bevételek mindösszesen:</t>
  </si>
  <si>
    <t>Polgármesteri Hivatal kiadások mindösszesen:</t>
  </si>
  <si>
    <t>Polgármesteri Hivatal pénzmaradványa:</t>
  </si>
  <si>
    <t>GAMESZ és részben önállóan gazdálkodó intézmények</t>
  </si>
  <si>
    <t>2. Támogatásértékű működési pe.átvétel</t>
  </si>
  <si>
    <t>3. ÁHT-n kívűli műkődési célú pe.</t>
  </si>
  <si>
    <t>4. Támogatás felügyeleti szervtől működésre</t>
  </si>
  <si>
    <t>3. Pénzmaradvány átadás</t>
  </si>
  <si>
    <t>GAMESZ és részben önállóan gazd. int-ek bevételei mindösszesen:</t>
  </si>
  <si>
    <t>GAMESZ és részben önállóan gazd. int-ek kiadásai mindösszesen:</t>
  </si>
  <si>
    <t>GAMESZ és részben önállóan gazd. int-ek pénzmaradványa:</t>
  </si>
  <si>
    <t>Személyi juttatás</t>
  </si>
  <si>
    <t>Közigazgatási szakvizsga díja</t>
  </si>
  <si>
    <t>Dologi kiadás</t>
  </si>
  <si>
    <t>Rendszerfelügyeleti díj</t>
  </si>
  <si>
    <t>Reprezentációs kiadás</t>
  </si>
  <si>
    <t>Dologi kiadás összesen:</t>
  </si>
  <si>
    <t>Polgármesteri Hivatal kötelezettségvállalással terhelt pénzmaradvány:</t>
  </si>
  <si>
    <t>Polg. Hivatal kötelezettségvállalással nem terhelt pénzmaradvány:</t>
  </si>
  <si>
    <t>Szolgáltatás</t>
  </si>
  <si>
    <t>Gamesz kötelezettségvállalással terhelt pénzmaradvány:</t>
  </si>
  <si>
    <t>Gamesz kötelezettségvállalással nem terhelt pénzmaradvány:</t>
  </si>
  <si>
    <t>Gamesz tárgyévi helyesbített pénzmaradvány:</t>
  </si>
  <si>
    <t>Bibó I. AGSZ. kötelezettségvállalással terhelt pénzmaradvány:</t>
  </si>
  <si>
    <t>Bibó I. AGSZ. kötelezettségvállalással nem terhelt pénzmaradvány:</t>
  </si>
  <si>
    <t>Bibó I. AGSZ. tárgyévi helyesbített pénzmaradvány:</t>
  </si>
  <si>
    <t>Illyés Gy. Ált. és Műv. I. kötelezettségvállalással terh. pénzmaradvány:</t>
  </si>
  <si>
    <t>Illyés Gy. Ált. és Műv. I. kötelezettségvállalással nem terh. pénzm.:</t>
  </si>
  <si>
    <t>Illyés Gyula Ált. és Műv. Isk. tárgyévi helyesbített pénzmaradvány:</t>
  </si>
  <si>
    <t>Brunszvik T. N. O. Ó. kötelezettségvállalással terh. pénzmaradvány:</t>
  </si>
  <si>
    <t>Brunszvik T. N. O. Ó. kötelezettségvállalással nem terh. pénzmaradv.:</t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</si>
  <si>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</si>
  <si>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</si>
  <si>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</si>
  <si>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</si>
  <si>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</si>
  <si>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</si>
  <si>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</si>
  <si>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</si>
  <si>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</si>
  <si>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</si>
  <si>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</si>
  <si>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</si>
  <si>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>cégszerű aláírás</t>
  </si>
  <si>
    <t>Cégszerű aláírás</t>
  </si>
  <si>
    <t>Hévíz, 2009. április 28.</t>
  </si>
  <si>
    <t>Egyéb sajátos bevétel összesen:</t>
  </si>
  <si>
    <t>Építésügyi bírság</t>
  </si>
  <si>
    <t>Talajterhelési díjbevétel</t>
  </si>
  <si>
    <t>Pótlék, bírság</t>
  </si>
  <si>
    <t>Normatív kötött állami hozzájárulás</t>
  </si>
  <si>
    <t xml:space="preserve">    Oktatási célra</t>
  </si>
  <si>
    <t xml:space="preserve">    Közcélú foglalkoztatásra</t>
  </si>
  <si>
    <t xml:space="preserve">    Szociális juttatások támogatása</t>
  </si>
  <si>
    <t xml:space="preserve">        Rendszeres szociális segély</t>
  </si>
  <si>
    <t xml:space="preserve">        Ápolási díj</t>
  </si>
  <si>
    <t xml:space="preserve">        Lakásfenntartási támogatás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</si>
  <si>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</si>
  <si>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</si>
  <si>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</si>
  <si>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</si>
  <si>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ÁHT-n kívüli működési célú  pénzeszköz-átvétel</t>
  </si>
  <si>
    <t xml:space="preserve">     Működési célú kiadás összesen:</t>
  </si>
  <si>
    <t>ÁHT-n kívüli működési c. pénzeszköz átvétel</t>
  </si>
  <si>
    <t>ÁHT-n kívüli működési c. pénzeszköz átvétel ö:</t>
  </si>
  <si>
    <t>Gróf I. Festetics György Műv. Kp. mindösszesen:</t>
  </si>
  <si>
    <t>Teréz Anya Szociális Integrált Int. mindösszesen:</t>
  </si>
  <si>
    <t>Bibó István AGSZ mindösszesen:</t>
  </si>
  <si>
    <t>19.</t>
  </si>
  <si>
    <t>20.</t>
  </si>
  <si>
    <t>21.</t>
  </si>
  <si>
    <t>22.</t>
  </si>
  <si>
    <t xml:space="preserve">működési célú és egyéb kiadások </t>
  </si>
  <si>
    <t>Hévíz - Alsópáhok elkerülő út -73178. jelű bekötőút összekötés kiviteli és kisajátítási tervkészítéséhez</t>
  </si>
  <si>
    <t>Rendszeres szoc. segély kereső tev. mellett</t>
  </si>
  <si>
    <t xml:space="preserve">     (23Fő/20.000,- Ft/fő/12 hó)</t>
  </si>
  <si>
    <t xml:space="preserve">     (nyugdíjmin.100%=28.500,- Ft/fő 15 fő)</t>
  </si>
  <si>
    <t xml:space="preserve">     (nyugdíjmin.130%=37.050- Ft/fő 5fő)</t>
  </si>
  <si>
    <t xml:space="preserve">     (nyugdíjmin.80%=22.800,- Ft/fő 3 fő)</t>
  </si>
  <si>
    <r>
      <t>normatív</t>
    </r>
    <r>
      <rPr>
        <i/>
        <sz val="11"/>
        <rFont val="Times New Roman"/>
        <family val="1"/>
      </rPr>
      <t xml:space="preserve"> (10 fő/5.000Ft/hóX12)</t>
    </r>
  </si>
  <si>
    <t xml:space="preserve">     (40 fő x 2 x 5.500,- Ft)</t>
  </si>
  <si>
    <t xml:space="preserve">     (nyugdíjmin.80 %=22.800,- Ft/hó 120fő)</t>
  </si>
  <si>
    <r>
      <t xml:space="preserve">      </t>
    </r>
    <r>
      <rPr>
        <i/>
        <sz val="12"/>
        <rFont val="Times New Roman"/>
        <family val="1"/>
      </rPr>
      <t>(7.000 Ft/fő 80 fő)</t>
    </r>
  </si>
  <si>
    <t xml:space="preserve">     (50 eset 10.000,- Ft/fő)</t>
  </si>
  <si>
    <t>Természetbeni szociális ellátások</t>
  </si>
  <si>
    <t>Szociális nyári étkeztetés</t>
  </si>
  <si>
    <t xml:space="preserve">    Szociális étkezők támog. ( 1.400,-Ft/30 fő/12hó)</t>
  </si>
  <si>
    <t>Térítési díjkülönbözetek</t>
  </si>
  <si>
    <t xml:space="preserve">    Bentlakásos ellátottak támogatása (8.950,-Ft/ 5 fő/12 hó)</t>
  </si>
  <si>
    <t xml:space="preserve">    Házi segítségnyújtásban tám. ( 2000,-Ft/4fő/12 hó)</t>
  </si>
  <si>
    <t xml:space="preserve">    Idősek klubja tagjainak tám. (10.730,-Ft/ 19fő/12hó)</t>
  </si>
  <si>
    <t xml:space="preserve">     (40 újszülött x 50.000,- Ft/fő)</t>
  </si>
  <si>
    <t>Euroszféra Oktatási Alapítvány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</si>
  <si>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</si>
  <si>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</si>
  <si>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</si>
  <si>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</si>
  <si>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</si>
  <si>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</si>
  <si>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>Pénzügyi mérlege (e Ft)</t>
  </si>
  <si>
    <t xml:space="preserve">BEVÉTELEK    </t>
  </si>
  <si>
    <t>Hévízi Tisztaforrás Dalkör Egyesület 34/2008. (II. 25.) KT. hat.</t>
  </si>
  <si>
    <t>Csokonai Vitéz M. Irodalmi Társaság (Hévíz) 34/2008. (II. 25.) KT. hat.</t>
  </si>
  <si>
    <t>Helikon Kórus Baráti Kör tám. (Keszthely) 34/2008. (II. 25.) KT. hat.</t>
  </si>
  <si>
    <t>Hévíz Közbiztonságáért Polgárőr Egyesület 34/2008. (II. 25.) KT. hat.</t>
  </si>
  <si>
    <t>Hévízi Önkéntes Tűzoltó Egyesület (Hévíz) 34/2008. (II. 25.) KT. hat.</t>
  </si>
  <si>
    <t>Zalai Írók Egyesülete (Pannon Tükör, Zeg.) 34/2008. (II. 25.) KT. hat.</t>
  </si>
  <si>
    <t>Lövésztömegsport Klub (Hévíz) 34/2008. (II. 25.) KT. hat.</t>
  </si>
  <si>
    <t>Hévíz és Térsége Kamarai Tagok Kult. Alapítv. 34/2008. (II. 25.) KT. hat.</t>
  </si>
  <si>
    <t>Balatoni Múzemuért Alapítvány (Keszthely) 63/2008. (IV. 29.) KT. hat.</t>
  </si>
  <si>
    <t>Társaság a Balaton Akadémiáért Egyesület</t>
  </si>
  <si>
    <t>Daganatos Gyermekekért Alapítvány (Bp.) 91/2008. (V. 27.) KT. hat.</t>
  </si>
  <si>
    <t>Cserszegtomaj, Hévíz-Egregy Hegyközség (Cserszegtomaj) 34/2008. (II. 25.) KT. hat.</t>
  </si>
  <si>
    <t>Őrangyalok Európai Alapítvány (Budapest) Zala M-i Kórház Csecsemő és Gyermekosztályra életmentő műszer 63/2008. (IV. 29.) KT. hat.</t>
  </si>
  <si>
    <t>Arany Pillangó Alapítvány (Rezi) 63/2008. (IV. 29.) KT. hat.</t>
  </si>
  <si>
    <t>Légzőszervi és Immunh. Beteg Gy. Alapítv. (Hévíz) 34/2008. (II.25.) KT.hat.</t>
  </si>
  <si>
    <t>Magyar Sakkszövetség (Bp.) 10/2008. (IV. 10.) Ör.</t>
  </si>
  <si>
    <t>Csuti-Hydrocomp Sakkegy. (Zalaegerszeg) 34/2008. (II. 25.) KT. hat.</t>
  </si>
  <si>
    <t>Hévíz Turizmus Marketing Egyesület 34/2008. (II. 25.) KT. hat.</t>
  </si>
  <si>
    <t>Vizitdij visszafizetése lakosok részére (tv. alapján)</t>
  </si>
  <si>
    <t>Zala M.-i Közokt.-i Közalapítvány (Zeg.) 34/2008. (II. 25.) KT. hat.</t>
  </si>
  <si>
    <t>Tapolcai Honvéd Kulturális Egyesület (Tapolca) 34/2008. (II. 25.) KT. hat.</t>
  </si>
  <si>
    <t>Biztonság-Hévíz Vagyonvédelmi Alapítv. (Hévíz) 34/2008. (II.25.) KT.hat.</t>
  </si>
  <si>
    <t>Zeg. Közbisztonságáért Közalapítvány 91/2008. (V. 27.) KT. hat.</t>
  </si>
  <si>
    <t>Dévai Szent Ferenc Alapítv. (Böjte Cs. atya tev. tám.) 10/2008.(IV.10.)Ör.</t>
  </si>
  <si>
    <t>"SOS" Szolgálat Alapítvány (Fonyód) 10/2008. (IV. 10.) Ör.</t>
  </si>
  <si>
    <t>Európa Medicina Alapítvány 63/2008. (Bp.) (IV. 29.) KT. hat.</t>
  </si>
  <si>
    <t>"Szemem Fénye" - A Beteg Gyermekekért Alapítvány (Pécs) 91/2008. (V. 27.) KT. hat.</t>
  </si>
  <si>
    <t>Magyar Közigazg. Kar Zala Megyei Tagozata (Zeg.) 34/2008. (II. 25.) KT. hat.</t>
  </si>
  <si>
    <t>Társadalmi Egyesületek Zala M-i Szövetsége (Zeg.) 10/2008. (IV. 10.) Ör.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</si>
  <si>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</si>
  <si>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</si>
  <si>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</si>
  <si>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</si>
  <si>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2008. évi zárszámadási rendelet</t>
  </si>
  <si>
    <t>2007. évi tény</t>
  </si>
  <si>
    <t>2008. évi</t>
  </si>
  <si>
    <t>Eredeti ei.</t>
  </si>
  <si>
    <t>Mód. ei.</t>
  </si>
  <si>
    <t>Teljesítés</t>
  </si>
  <si>
    <t>Telj. %</t>
  </si>
  <si>
    <t>Cserszegtomaji Önk. támogatása bornapok megrendezésére</t>
  </si>
  <si>
    <t>Cserszegtomaji Önk. támogatása szüreti rendezvényre</t>
  </si>
  <si>
    <t>Rezi Polgármesteri Hivatal támogatása szüreti rendezvényre</t>
  </si>
  <si>
    <t>Alsópáhoki Polgármesteri Hiv. támogatása borpárbaj megrendezésére</t>
  </si>
  <si>
    <t xml:space="preserve">  Hunyadi Martinovics út felújítás (NYDRFT)</t>
  </si>
  <si>
    <t xml:space="preserve">  Orvosi rendelő akadálymentesítése József A. u.2. NYDOP</t>
  </si>
  <si>
    <t>Keszthely Város Színházáért Alapítvány</t>
  </si>
  <si>
    <t>Alsópáhoki Önkéntes Tűzoltó Egyesület</t>
  </si>
  <si>
    <t>Magyar Cserkész Szövetség (Bp.)</t>
  </si>
  <si>
    <t>Vakok és Gyengénlátók ZM-i Egyesülete (Zeg.)</t>
  </si>
  <si>
    <t>"Teréz-egy nap a holnapért" Alapítvány (Keszthely)</t>
  </si>
  <si>
    <t>Da Bibere Zalai Borlovagrend (Cserszegtomaj)</t>
  </si>
  <si>
    <t>Nyugat-Dunántúli Regonális Munkaügyi Központ</t>
  </si>
  <si>
    <t>Általános Iskola és Óvoda Batyki tagintézet</t>
  </si>
  <si>
    <t>Műszaki és Természettudományi Egyesület szöv.</t>
  </si>
  <si>
    <t>5/b. számú melléklet</t>
  </si>
  <si>
    <t>működési célú kiadások</t>
  </si>
  <si>
    <t>Személyi juttatások</t>
  </si>
  <si>
    <t xml:space="preserve">Személyi juttatások összesen:     </t>
  </si>
  <si>
    <t>TB járulékok</t>
  </si>
  <si>
    <t>Munkaadói járulékok</t>
  </si>
  <si>
    <t>Egészségügyi hozzájárulás</t>
  </si>
  <si>
    <t>Táppénz hozzájárulás</t>
  </si>
  <si>
    <t>Munkaadót terhelő egyéb járulékok</t>
  </si>
  <si>
    <t>Munkaadót terhelő járulék össz.:</t>
  </si>
  <si>
    <t>Dologi és egyéb folyó kiadások</t>
  </si>
  <si>
    <t>Készletbeszerzés</t>
  </si>
  <si>
    <t>Kommunikációs szolgáltatási kiadás</t>
  </si>
  <si>
    <t>Szolgáltatási kiadás</t>
  </si>
  <si>
    <t>Dologi kiadások ÁFÁ-ja és a ÁFA befizetés</t>
  </si>
  <si>
    <t>Egyéb dologi kiadás</t>
  </si>
  <si>
    <t>Kiküldetés, reprezentáció, reklám</t>
  </si>
  <si>
    <t>Egyéb folyó kiadás</t>
  </si>
  <si>
    <t>Fejlesztési hitel kamata</t>
  </si>
  <si>
    <t>Dologi és egyéb folyó kiadások ö.:</t>
  </si>
  <si>
    <t>Működési célú pénzeszköz átadás:*</t>
  </si>
  <si>
    <t xml:space="preserve">     Támogatás értékű </t>
  </si>
  <si>
    <t xml:space="preserve">     Államháztartáson kívüli</t>
  </si>
  <si>
    <t>Működési c. pe-átadás mindösszesen:</t>
  </si>
  <si>
    <t>Szociálpolitikai juttatások**</t>
  </si>
  <si>
    <t>Működési kiadás mindösszesen:</t>
  </si>
  <si>
    <t>*Részletezését az 5/b/1. számú melléklet tartalmazza</t>
  </si>
  <si>
    <t>**Részletezését 5/b/2. számú melléklet tartalmazza</t>
  </si>
  <si>
    <t>összesen</t>
  </si>
  <si>
    <t>6. számú melléklet</t>
  </si>
  <si>
    <t>Társadalmi szervek támogatása polgármesteri keret terhére</t>
  </si>
  <si>
    <t>Eredeti előirányzat</t>
  </si>
  <si>
    <t>Előirányzat módosítás</t>
  </si>
  <si>
    <t>Módosított előirányzat</t>
  </si>
  <si>
    <t>Felhasznált előirányzat</t>
  </si>
  <si>
    <t>Előirányzat maradvány</t>
  </si>
  <si>
    <t>Támogatott megnevezése</t>
  </si>
  <si>
    <t>Támogatás ö.</t>
  </si>
  <si>
    <t>ÁHT-én kívüli felhalmozási pénzeszköz átadás</t>
  </si>
  <si>
    <t>ÁHT-én kívüli felhalmozási pénzeszköz átadás összesen:</t>
  </si>
  <si>
    <t xml:space="preserve">ÁHT-én kívüli működési pénzeszköz átadás </t>
  </si>
  <si>
    <t>7. számú melléklet</t>
  </si>
  <si>
    <t>intézmények kiadásának forrásösszetétele</t>
  </si>
  <si>
    <t>Összes kiadás</t>
  </si>
  <si>
    <t>Működési bevétel</t>
  </si>
  <si>
    <t>Fejlesztési támogatás</t>
  </si>
  <si>
    <t>Összes bevétel</t>
  </si>
  <si>
    <t>Pénz-maradvány</t>
  </si>
  <si>
    <t>Intézményi műk. bev., pénzeszköz átvétel, pénzmaradv.</t>
  </si>
  <si>
    <t>állami támogatás</t>
  </si>
  <si>
    <t>többcélú kistérségi társulás támogatása</t>
  </si>
  <si>
    <t>felügyeleti szerv támogatása</t>
  </si>
  <si>
    <t>intézm-i bevétel átvett pénze. pénzm.</t>
  </si>
  <si>
    <t>Állami tá-mogatás</t>
  </si>
  <si>
    <t>felü-gyeleti szerv</t>
  </si>
  <si>
    <t>II/1.</t>
  </si>
  <si>
    <t>II/2.</t>
  </si>
  <si>
    <t>II/3.</t>
  </si>
  <si>
    <t>II/4.</t>
  </si>
  <si>
    <t>II/8.</t>
  </si>
  <si>
    <t>Állami, önkormányzati és kistérségi támogatás ö.:</t>
  </si>
  <si>
    <t>II/5.</t>
  </si>
  <si>
    <t>Brunszvik T. Napközi Otthonos Óvoda</t>
  </si>
  <si>
    <t>Teréz A. Szociális Integrált Intézmény</t>
  </si>
  <si>
    <t>Gr. I. Festetics Gy. Művelődési Központ</t>
  </si>
  <si>
    <t xml:space="preserve">1. Ingatlanok és ing.-hoz kapcs. vagyoni értékű jogok </t>
  </si>
  <si>
    <t>121491/639</t>
  </si>
  <si>
    <t>121491/47</t>
  </si>
  <si>
    <t>121491/38</t>
  </si>
  <si>
    <t>121491/124</t>
  </si>
  <si>
    <t>121491/703</t>
  </si>
  <si>
    <t>121491/705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</si>
  <si>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</si>
  <si>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</si>
  <si>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</si>
  <si>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</si>
  <si>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</si>
  <si>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</si>
  <si>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</si>
  <si>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</si>
  <si>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</si>
  <si>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</si>
  <si>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</si>
  <si>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</si>
  <si>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</si>
  <si>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</si>
  <si>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</si>
  <si>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</si>
  <si>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</si>
  <si>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</si>
  <si>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</si>
  <si>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</si>
  <si>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</si>
  <si>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BEVÉTELEK  mindösszesen:</t>
  </si>
  <si>
    <t xml:space="preserve">07. </t>
  </si>
  <si>
    <t>Iskolai oktatás 9-10. évf. 4 hó</t>
  </si>
  <si>
    <t>Szakmai elméleti képzés(első évfolyam) 8 hó</t>
  </si>
  <si>
    <t>Szakmai elméleti képzés (első évfolyam) 4 hó</t>
  </si>
  <si>
    <t>Iskolai oktatás 1. évf. 8 hó</t>
  </si>
  <si>
    <t>Iskolai oktatás 2-3. évf. 8 hó</t>
  </si>
  <si>
    <t>Iskolai oktatás 4. évf. 8 hó</t>
  </si>
  <si>
    <t>Iskolai oktatás 1-2. évf. 4 hó</t>
  </si>
  <si>
    <t>Iskolai oktatás 3. évf. 4 hó</t>
  </si>
  <si>
    <t>Iskolai oktatás 5. évf. 8 hó</t>
  </si>
  <si>
    <t>Iskolai oktatás 6. évf. 8 hó</t>
  </si>
  <si>
    <t>Iskolai oktatás 7-8. évf. 8 hó</t>
  </si>
  <si>
    <t>Iskolai oktatás 5-6. évf. 4 hó</t>
  </si>
  <si>
    <t>Zeneművészeti oktatás minősített intézményben 4 hó</t>
  </si>
  <si>
    <t>Tánc és színművészeti okt. minősített 4 hó</t>
  </si>
  <si>
    <t>Általános isk. napközi foglalkoztatás 1-4. évfoly. 4 hó</t>
  </si>
  <si>
    <t>Általános isk. napközi foglalkoztatás 5-8. évfoly. 4 hó</t>
  </si>
  <si>
    <t>Óvodai nev. napi  8 órát meghaladó nyitvat. 2-3. nev-i év 8 hó</t>
  </si>
  <si>
    <t>Óvodai nev. napi  8 órát meghaladó nyitvat. 3. nev-i év 4 hó</t>
  </si>
  <si>
    <t xml:space="preserve">Viselk.org.ok.vissza és nem visszavez…sajátos nev. ig.tan .nev. 8 hó </t>
  </si>
  <si>
    <t xml:space="preserve">Viselk.org.ok. visszavezethető sajátos nev. ig.tan .nev. 4 hó </t>
  </si>
  <si>
    <t xml:space="preserve">Viselk.org.ok.vissza nem vezethető sajátos nev. ig.tan .nev. 4 hó </t>
  </si>
  <si>
    <t>GAMESZ és részben önállóan gazdálkodó int. felhalmozási kiadások összesen:</t>
  </si>
  <si>
    <t>Meglévő gyalogátkelőhelyek szabványos megvilágítása</t>
  </si>
  <si>
    <t>2008. évi költségvetési rendelet</t>
  </si>
  <si>
    <t>Szakmai gyakor-i képz. tanulói szerz. nem önkorm-i tanműh-ben 8 hó</t>
  </si>
  <si>
    <t>Szakmai gyakor-i képz. tanulói szerz. nem önkorm-i tanműh-ben 4 hó</t>
  </si>
  <si>
    <t>Bejáró tanulók ellát. (középiskola, szakiskola) 8 hó</t>
  </si>
  <si>
    <t>Bejáró tanulók ellát. (középiskola, szakiskola) 4 hó</t>
  </si>
  <si>
    <t>Kollégiumi, diákotthoni lakhatási feltételek megteremtése 4 hó</t>
  </si>
  <si>
    <t>9. számú melléklet</t>
  </si>
  <si>
    <t>Nyújtott hitel</t>
  </si>
  <si>
    <t>Kezelési ktg., kamat terh.</t>
  </si>
  <si>
    <t>Törlesz-tés</t>
  </si>
  <si>
    <t xml:space="preserve">Törlesztés </t>
  </si>
  <si>
    <t>Átl.bubor + 0,2 %</t>
  </si>
  <si>
    <t>munkált. lakásép. kölcsön</t>
  </si>
  <si>
    <t xml:space="preserve">   munkált. lakásép. kölcsön</t>
  </si>
  <si>
    <t>KIMUTATÁS</t>
  </si>
  <si>
    <t>a több éves kihatással járó döntésekből származó kötelezettségek célok szerint, évenkénti bontásban</t>
  </si>
  <si>
    <t>Kötelezettségvállalás módja</t>
  </si>
  <si>
    <t>Kötelezettségvállalás megnevezése</t>
  </si>
  <si>
    <t xml:space="preserve">                      Kötelezettségvállalás ütemezése</t>
  </si>
  <si>
    <t>Időtartam</t>
  </si>
  <si>
    <t>2009.</t>
  </si>
  <si>
    <t>2010.</t>
  </si>
  <si>
    <t>2011.</t>
  </si>
  <si>
    <t>2012.</t>
  </si>
  <si>
    <t>Működési kiadás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</si>
  <si>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</si>
  <si>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</si>
  <si>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</si>
  <si>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</si>
  <si>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</si>
  <si>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20/1990. (XI. 06.) KT. hat.</t>
  </si>
  <si>
    <t>121491/351</t>
  </si>
  <si>
    <t>121492/148</t>
  </si>
  <si>
    <t>121492/674</t>
  </si>
  <si>
    <t>121492/782</t>
  </si>
  <si>
    <t>121492/783</t>
  </si>
  <si>
    <t>121492/833</t>
  </si>
  <si>
    <t>Római utcai közvilágítás</t>
  </si>
  <si>
    <t>121492/71</t>
  </si>
  <si>
    <t>121492/72</t>
  </si>
  <si>
    <t>16122/46</t>
  </si>
  <si>
    <t>16122/47</t>
  </si>
  <si>
    <t>16122/48</t>
  </si>
  <si>
    <t>1214933/708</t>
  </si>
  <si>
    <t>1213133/37</t>
  </si>
  <si>
    <t>1214933/132</t>
  </si>
  <si>
    <t>1214933/790</t>
  </si>
  <si>
    <t>Hévíz, 2008. december 31.</t>
  </si>
  <si>
    <t>5. Az ingatlan-vagyonkataszterben a földterület forgalomképességének besorolása alapján szerepel az ingatlanhoz kapcsolódó többi rész (út, járda, csapadékcsatorna, szennyvíz), a számvitelben pedig a törvény alapján ezen ingatlanok besorolása máshol szerep</t>
  </si>
  <si>
    <t>13. A Rendőrörsnél (Hévíz, Erzsébet kné u. 5.) sem a terület, sem az épület nem az Önkormányzat tulajdona, idegen tulajdonon végzett beruházás.</t>
  </si>
  <si>
    <t>14. A Móricz Zsigmond utcai parkoló (Hrsz: 492/5,7,9) idegen tulajdonon végzett beruházás, az ifjúsági lakásértékesítéskor eladásra került a terület.</t>
  </si>
  <si>
    <t>15. Az Ady utcai gyalogátkelőhely idegen tulajdonon végzett beruházás, üzemeltetője a Zala Megyei Közútkezelő Kht.</t>
  </si>
  <si>
    <t>O72/188</t>
  </si>
  <si>
    <t>Szántó (072/188 Hrsz)</t>
  </si>
  <si>
    <t>1069/5/A/1</t>
  </si>
  <si>
    <t xml:space="preserve">Lakás </t>
  </si>
  <si>
    <t>1069/5/A/2</t>
  </si>
  <si>
    <t>Üzlet</t>
  </si>
  <si>
    <t>1069/5/A/3</t>
  </si>
  <si>
    <r>
      <t xml:space="preserve">Beépítetlen terület </t>
    </r>
    <r>
      <rPr>
        <sz val="8"/>
        <rFont val="Times New Roman"/>
        <family val="1"/>
      </rPr>
      <t>(Jézus szíve templom)</t>
    </r>
  </si>
  <si>
    <t>É-i szabadidőkp.</t>
  </si>
  <si>
    <r>
      <t xml:space="preserve">Beépítetlen terület </t>
    </r>
    <r>
      <rPr>
        <sz val="8"/>
        <rFont val="Times New Roman"/>
        <family val="1"/>
      </rPr>
      <t>(Honvéd szanatórium)</t>
    </r>
  </si>
  <si>
    <t>Fők./nytsz.</t>
  </si>
  <si>
    <t>Hunyadi utca felújítása</t>
  </si>
  <si>
    <t>Fortuna utca felújítása</t>
  </si>
  <si>
    <t>1274111/153</t>
  </si>
  <si>
    <t>Hévíz gyógyhely vonzerő fejlesztés (megvalósíthat. tanul.)</t>
  </si>
  <si>
    <t>1274111/154</t>
  </si>
  <si>
    <t>Városközpont rehabilitáció</t>
  </si>
  <si>
    <t>1274111/162</t>
  </si>
  <si>
    <t>Büki u. járda csapadékcsatorna (igazg. szolg. díj)</t>
  </si>
  <si>
    <t>1274111/167</t>
  </si>
  <si>
    <t>Bartók B. u. csapadékcsatorna építési munka</t>
  </si>
  <si>
    <t>1274111/168</t>
  </si>
  <si>
    <t xml:space="preserve">Bartók B. utca útfelújítás </t>
  </si>
  <si>
    <t>1274111/169</t>
  </si>
  <si>
    <t>Hunyadi u. járda felújítása és bővítése</t>
  </si>
  <si>
    <t>127312/6</t>
  </si>
  <si>
    <t>127312/140</t>
  </si>
  <si>
    <t>127312/148</t>
  </si>
  <si>
    <t>I. sz. óvoda bővítése (Hévíz, Sugár u. 7.)</t>
  </si>
  <si>
    <t>127312/149</t>
  </si>
  <si>
    <t>Bibó AGSZ akadálymentesítése</t>
  </si>
  <si>
    <t>127312/150</t>
  </si>
  <si>
    <t>Általános iskola akadálymentesítése</t>
  </si>
  <si>
    <t>127312/151</t>
  </si>
  <si>
    <t>Általános iskola tornacsarnok akadálymentesítése</t>
  </si>
  <si>
    <t>127312/161</t>
  </si>
  <si>
    <t>Hévízi Televízió épület felújítása</t>
  </si>
  <si>
    <t>127412/14</t>
  </si>
  <si>
    <t>127412/86</t>
  </si>
  <si>
    <t>127412/155</t>
  </si>
  <si>
    <t xml:space="preserve">Épületek (forgalomképtelen) </t>
  </si>
  <si>
    <t>Egyéb építmények (forgalomképtelen)</t>
  </si>
  <si>
    <t>Épületek - műemlék jellegű (forgalomképtelen)</t>
  </si>
  <si>
    <t>Forgalomképtelen ingatlanok</t>
  </si>
  <si>
    <t>Ingatlan vagyonkataszter</t>
  </si>
  <si>
    <t>Eltérés</t>
  </si>
  <si>
    <t>Ifjúsági lakótelep csapadékcsatorna</t>
  </si>
  <si>
    <t>I. világháborús sírkert</t>
  </si>
  <si>
    <t>Autóparkoló (Ady u.)</t>
  </si>
  <si>
    <t>Tavirózsa utcai parkoló</t>
  </si>
  <si>
    <t>Nagyparkoló csapadékcsatornája</t>
  </si>
  <si>
    <t>Nagyparkoló sétány csapadékcsat.</t>
  </si>
  <si>
    <t>Tavirózsa u. csapadékcsat.</t>
  </si>
  <si>
    <t>Egregyi szennyvíz (39 Hrsz)</t>
  </si>
  <si>
    <t>Sugár-köz szennyvize (1410/2 Hrsz)</t>
  </si>
  <si>
    <t>121492/622</t>
  </si>
  <si>
    <t xml:space="preserve">Deák tér - ivókút </t>
  </si>
  <si>
    <t>121492/623</t>
  </si>
  <si>
    <t xml:space="preserve">Deák tér - kandelláber </t>
  </si>
  <si>
    <t>121492/624</t>
  </si>
  <si>
    <t>121492/625</t>
  </si>
  <si>
    <t>121492/626</t>
  </si>
  <si>
    <t>Deák téri szennyvíz</t>
  </si>
  <si>
    <t>Gróf Festetics Gy. téri szennyvíz</t>
  </si>
  <si>
    <t>Üzemeltetésre átadott ingatlanok</t>
  </si>
  <si>
    <t>Kerekítés</t>
  </si>
  <si>
    <t xml:space="preserve">Földterületek (korlátozottan forgalomképes) </t>
  </si>
  <si>
    <t>Telkek (korlátozottan forgalomképes)</t>
  </si>
  <si>
    <t xml:space="preserve">Épületek (korlátozottan forgalomképes) </t>
  </si>
  <si>
    <t>Egyéb építmények (korlátozottan forgalomképes)</t>
  </si>
  <si>
    <t>Korl.fk. ingatlanhoz kapcsolódó vagyoni értékű jogok</t>
  </si>
  <si>
    <t>Korlátozottan forgalomképes ingatlanok</t>
  </si>
  <si>
    <t>Üzemeltetésre, kezelésre átadott ingatlanok</t>
  </si>
  <si>
    <t>Korlátozottan forgalomképes ingatlanok összesen:</t>
  </si>
  <si>
    <t>Ingatlanokhoz kapcsolódó vagyoni é. j.</t>
  </si>
  <si>
    <t>Nagyparkoló értékesítése</t>
  </si>
  <si>
    <t>Gázvezetékrendszer</t>
  </si>
  <si>
    <t>121312/28</t>
  </si>
  <si>
    <t>Deák téri galéria</t>
  </si>
  <si>
    <t>KG-PVC vezeték (062/1 Hrsz)</t>
  </si>
  <si>
    <t>KM-PVC vezeték (062/1 Hrsz)</t>
  </si>
  <si>
    <t>Átemelő akna (062/1 Hrsz)</t>
  </si>
  <si>
    <t>Földterületek (forgalomképes)</t>
  </si>
  <si>
    <t>Telkek (forgalomképes)</t>
  </si>
  <si>
    <t>Rezi</t>
  </si>
  <si>
    <t>Mozgókönyvtár összesen</t>
  </si>
  <si>
    <t>Mindösszesen</t>
  </si>
  <si>
    <t>Bibó István AGSZ felhalmozási kiadás összesen:</t>
  </si>
  <si>
    <t>Zeneművészeti oktatás minősített intézményben 8 hó</t>
  </si>
  <si>
    <t>Tánc és színművészeti okt. minősített 8 hó</t>
  </si>
  <si>
    <t>Pedagógiai módszerek tám.min. alapf. okt. zeneművészeti ág. 4 hó</t>
  </si>
  <si>
    <t>1274111/94</t>
  </si>
  <si>
    <t>Park u. útburkolat felújítás engedélyezési terv</t>
  </si>
  <si>
    <t>1274111/96</t>
  </si>
  <si>
    <t>Petőfi S. utca felújítás engedélyezési terv</t>
  </si>
  <si>
    <t>1274111/106</t>
  </si>
  <si>
    <t>Martinovics u. útburkolat és járda eng. terv</t>
  </si>
  <si>
    <t>1274111/107</t>
  </si>
  <si>
    <t>Dombi sétány járdaépítés kiviteli terve</t>
  </si>
  <si>
    <t>1274111/108</t>
  </si>
  <si>
    <t>Dombi sétány csapadékcsatorna eng. és kivit. terv</t>
  </si>
  <si>
    <t>1274111/119</t>
  </si>
  <si>
    <t>565 Hrsz névtelen u. csapadékcsatorna</t>
  </si>
  <si>
    <t>1274111/120</t>
  </si>
  <si>
    <t>Bem J. u. csapadékcsatorna</t>
  </si>
  <si>
    <t>1274111/121</t>
  </si>
  <si>
    <t>Fecske u. csapadékcsatorna</t>
  </si>
  <si>
    <t>1274111/142</t>
  </si>
  <si>
    <t>Templom-köz csapadékvíz elvezetés terve</t>
  </si>
  <si>
    <t>Forgalomképtelen egyéb építmények összesen:</t>
  </si>
  <si>
    <t>Korlátozottan forgalomképes befejezetlen beruházás</t>
  </si>
  <si>
    <t>Épületek</t>
  </si>
  <si>
    <t>Bibó AGSZ kollégium építés eng. és kivit. terv</t>
  </si>
  <si>
    <t>Orvosi rendelő akadálymentesítése</t>
  </si>
  <si>
    <t>Korlátozottan forgalomképes épületek összesen:</t>
  </si>
  <si>
    <t>Büki u. szennyvízátemelő átfordítás eng. terve</t>
  </si>
  <si>
    <t>Óvodai nevelés</t>
  </si>
  <si>
    <t>Spottevékenység</t>
  </si>
  <si>
    <t>Szociális és gyermekvédelmi ellátás</t>
  </si>
  <si>
    <t>Jelzőrendszeres házi segítségnyújtás új ellátás</t>
  </si>
  <si>
    <t>" Új ellátás (jöv&gt;nyugdíjmin. 150% )</t>
  </si>
  <si>
    <t>Iskolai oktatás 9. évf. 8 hó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</si>
  <si>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</si>
  <si>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</si>
  <si>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</si>
  <si>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Települési Önkorm. Országos Szövetsége</t>
  </si>
  <si>
    <t>1991.09.13-án aláírt megáll.</t>
  </si>
  <si>
    <t>Hévíz-Keszthely között helyi adóból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</si>
  <si>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</si>
  <si>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</si>
  <si>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</si>
  <si>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</si>
  <si>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1991.10.29-én aláírt megáll.</t>
  </si>
  <si>
    <t>Hévíz-Alsópáhok között helyi adóból</t>
  </si>
  <si>
    <t>plussz állami támogatásból 20 % pe-átad.</t>
  </si>
  <si>
    <t>hrsz: 038/2, 040/1, 040/3, ter. szárm. bev.</t>
  </si>
  <si>
    <t>43/1993. (III. 04.) KT. hat.</t>
  </si>
  <si>
    <t>Magyar Urbanisztikai Társaság</t>
  </si>
  <si>
    <t>205/1993. (XI. 30.) KT. hat.</t>
  </si>
  <si>
    <t>Magyarországi Fürdővárosok Szövetsége</t>
  </si>
  <si>
    <t>187/1993. (III. 4.) KT. hat.</t>
  </si>
  <si>
    <t>Magyar Turisztikai Egyesület</t>
  </si>
  <si>
    <t>976/1995. ikt. sz.</t>
  </si>
  <si>
    <t>Z. M. Rendőrfőkapitányság</t>
  </si>
  <si>
    <t>Riasztófelügyelet</t>
  </si>
  <si>
    <t>255/1999.</t>
  </si>
  <si>
    <t>Közterületfigyelő rendszer karbantartása</t>
  </si>
  <si>
    <t>B-Modem Kft.</t>
  </si>
  <si>
    <t>99.09.07. szerz.</t>
  </si>
  <si>
    <t>Klímaberendezések karbantartása-légkondicionáló</t>
  </si>
  <si>
    <t>Optima Klíma Kft.</t>
  </si>
  <si>
    <t>1819/2000</t>
  </si>
  <si>
    <t>Tüzelőberendezések átalánydíjas karbantartása (kazán)</t>
  </si>
  <si>
    <t>New Konstruktív Kft. (Zeg)</t>
  </si>
  <si>
    <t>2317/2000. ikt. sz.</t>
  </si>
  <si>
    <t>Saldo Pü. Tanácsadó és Informatikai ZRt. (Budapest)</t>
  </si>
  <si>
    <t>2759/2000. ikt.sz.</t>
  </si>
  <si>
    <t>együttműködési megállapodás 2001. április 23.</t>
  </si>
  <si>
    <t>2000.01.12. szerz.</t>
  </si>
  <si>
    <t>Lift karbantartása</t>
  </si>
  <si>
    <t>Schindler Kft.</t>
  </si>
  <si>
    <t>00.01.17. sz.</t>
  </si>
  <si>
    <t>Zelka ZRt.</t>
  </si>
  <si>
    <t>120/2001. (VII. 12.) KT. hat.</t>
  </si>
  <si>
    <t>Da Bibere Borút Egyesület</t>
  </si>
  <si>
    <t>32/2001. (XII. 1.) Ökt. rend.</t>
  </si>
  <si>
    <t>Bibó István és Illyés Gyula díj és emlékplakett</t>
  </si>
  <si>
    <t>2644/2001.</t>
  </si>
  <si>
    <t>Víz-, szennyvíz üzemeltetése</t>
  </si>
  <si>
    <t>DRV ZRt.</t>
  </si>
  <si>
    <t>3060/2003.</t>
  </si>
  <si>
    <t>Lakcímnyilvántartó szoftver (Rendszerfelügyeleti díj)</t>
  </si>
  <si>
    <t>Z. M. Közigazgatási Hivatal</t>
  </si>
  <si>
    <t xml:space="preserve">04.02.11. szerződés </t>
  </si>
  <si>
    <t>Kataszteri program rendszerkövetése</t>
  </si>
  <si>
    <t>Katawin Bt.</t>
  </si>
  <si>
    <t>6/2004. (II. 28.) Ökt. rend.</t>
  </si>
  <si>
    <t>Helyi kitüntető cím és kitünetési díjak alapításáról</t>
  </si>
  <si>
    <t>196/2004. (VIII. 31.) KT. hat.</t>
  </si>
  <si>
    <t>Közép-Európai Club Pannónia Egyesület tagság</t>
  </si>
  <si>
    <t>404/2004</t>
  </si>
  <si>
    <t xml:space="preserve">Foglalkozás-egészségügyi szolgáltatás </t>
  </si>
  <si>
    <t>643/2004</t>
  </si>
  <si>
    <t>Vagyonbiztosítás</t>
  </si>
  <si>
    <t>158/2005. ikt. sz.</t>
  </si>
  <si>
    <t>Internetes információs rendszer kialakítása</t>
  </si>
  <si>
    <t>Balaton Média I. Kp. Kft.</t>
  </si>
  <si>
    <t>584/2005. ikt. sz.</t>
  </si>
  <si>
    <t>címe</t>
  </si>
  <si>
    <t>célja</t>
  </si>
  <si>
    <t>2007. évben benyújtott, de 2008. évben elbírált pályázat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</si>
  <si>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</si>
  <si>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</si>
  <si>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</si>
  <si>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</si>
  <si>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</si>
  <si>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</si>
  <si>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</si>
  <si>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2008. évben benyújtott pályázatok: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</si>
  <si>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</si>
  <si>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</si>
  <si>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</si>
  <si>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</si>
  <si>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Forrás-hiány miatt elutasítva</t>
  </si>
  <si>
    <t>2/2008.       (I. 24.)</t>
  </si>
  <si>
    <t>Bibó I. AGSZ hőszivattyú, nyílászárók cseréje, akadálymentesítés</t>
  </si>
  <si>
    <t>nem nyert</t>
  </si>
  <si>
    <t>3/2008.           (I. 24.)</t>
  </si>
  <si>
    <t>Illyés Gy. Ált. és Műv. Isk. nyílászárók cseréje, akadálymentesítés</t>
  </si>
  <si>
    <t>48/2008. (III. 13.)</t>
  </si>
  <si>
    <t>Közutak fenntartása (Road-Piktor Kft.)</t>
  </si>
  <si>
    <t>5458/2008</t>
  </si>
  <si>
    <t>Széfbérlet</t>
  </si>
  <si>
    <t>8530/2008</t>
  </si>
  <si>
    <t xml:space="preserve">Ügyvédi megbízási díj </t>
  </si>
  <si>
    <t>94/2008.(V.27.) KT. hat.</t>
  </si>
  <si>
    <t>Zala Termálvölgye Egyesület tagdíj</t>
  </si>
  <si>
    <t>Működési kiadás összesen:</t>
  </si>
  <si>
    <t>Felhalmozási kiadás</t>
  </si>
  <si>
    <t>111/2001. (VI. 26.) KT. hat.</t>
  </si>
  <si>
    <t>2011-ig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</si>
  <si>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</si>
  <si>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</si>
  <si>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</si>
  <si>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</si>
  <si>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</si>
  <si>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Beruházási célú támogatások és átvett pénzeszközök</t>
  </si>
  <si>
    <t>Véglegezett beszámítási összegből az önk-nak visszajár</t>
  </si>
  <si>
    <t>Mindösszesen önkormányzat részére fizetendő</t>
  </si>
  <si>
    <t>2008. évi központosított előirányzatok egyéb kötött támogatás elszámolása</t>
  </si>
  <si>
    <t>Tényleges felhasználás</t>
  </si>
  <si>
    <t>Könyvtári, közművelődési érdekeltségnövelő támogatás</t>
  </si>
  <si>
    <t>Helyi szervezési intézkedéshez kapcsolódó többletkiadások</t>
  </si>
  <si>
    <t>Belterületi közutak felújítási támogatása</t>
  </si>
  <si>
    <t>Szakmai vizsgák lebonyolításának támogatása</t>
  </si>
  <si>
    <t>Nyári gyermekétkeztetés</t>
  </si>
  <si>
    <t>2008. évi bérpolitikai intézkedések támogatása</t>
  </si>
  <si>
    <t>Központosított előirányzatok összesen:</t>
  </si>
  <si>
    <t>Beruházások mindösszesen:</t>
  </si>
  <si>
    <t>Polgármesteri hivatal felhalmozási kiadásai összesen:</t>
  </si>
  <si>
    <t>Honvéd utca járdarekonstrukció</t>
  </si>
  <si>
    <t>17. számú melléklet</t>
  </si>
  <si>
    <t>közvetett támogatás</t>
  </si>
  <si>
    <t>Közvetett támogatás</t>
  </si>
  <si>
    <t>(100 %-os adókedvezmény az állandó lakóhellyel rendelkező magánszemély részére)</t>
  </si>
  <si>
    <t xml:space="preserve">    Kedvezmény 25 %</t>
  </si>
  <si>
    <t>Összes közvetett támogatás</t>
  </si>
  <si>
    <t>Építményadó (lakás, üdülő, egyéb építmény)</t>
  </si>
  <si>
    <t>forgalomképes és stratégiai ingatlan vagyon és kapcsolódó vagyoni értékű jogok</t>
  </si>
  <si>
    <t>e Ft-ban</t>
  </si>
  <si>
    <t>Hrsz.</t>
  </si>
  <si>
    <t>Utca, hsz</t>
  </si>
  <si>
    <t>Bruttó érték</t>
  </si>
  <si>
    <t>Nettó érték</t>
  </si>
  <si>
    <t xml:space="preserve">Becsült érték </t>
  </si>
  <si>
    <t xml:space="preserve">Forgalomképes vagyon </t>
  </si>
  <si>
    <t>016/34</t>
  </si>
  <si>
    <t>Szántó</t>
  </si>
  <si>
    <t>külterület</t>
  </si>
  <si>
    <t>018/10</t>
  </si>
  <si>
    <t>018/9</t>
  </si>
  <si>
    <t>022/13</t>
  </si>
  <si>
    <t>022/4</t>
  </si>
  <si>
    <t>022/9</t>
  </si>
  <si>
    <t>033</t>
  </si>
  <si>
    <t>041</t>
  </si>
  <si>
    <t>044</t>
  </si>
  <si>
    <t>062/1</t>
  </si>
  <si>
    <t>Erdő</t>
  </si>
  <si>
    <t>064/7</t>
  </si>
  <si>
    <t>07/2</t>
  </si>
  <si>
    <t>Széchenyi u.</t>
  </si>
  <si>
    <t>070/112</t>
  </si>
  <si>
    <t>Hévízi gyep</t>
  </si>
  <si>
    <t>072/3</t>
  </si>
  <si>
    <t>1055/38</t>
  </si>
  <si>
    <t>Beépített terület</t>
  </si>
  <si>
    <t>Tavirózsa u. 2/a</t>
  </si>
  <si>
    <t>1069/2/A</t>
  </si>
  <si>
    <t>Társasház 2 db lakás</t>
  </si>
  <si>
    <t>Kossuth L. u. 7.</t>
  </si>
  <si>
    <t>Egyes jövedelempótló támogatások kiegészítése</t>
  </si>
  <si>
    <t>2007. év után járó 13. havi illetmény elszámolása</t>
  </si>
  <si>
    <t>Önk. által fenntartott költségvetési int-ben foglalkoztatottak kereset-kiegészítése</t>
  </si>
  <si>
    <t>Előnyugdíjra jogosult köztisztviselő felmentésselkapcsolatos kifizetés támogatása</t>
  </si>
  <si>
    <t>Vizitdíj visszatérítésének támogatása</t>
  </si>
  <si>
    <t xml:space="preserve">     városfejlesztés és építésügy</t>
  </si>
  <si>
    <t>Bérleti díjból adott kedvezmény 21/2008. (II. 12.) KT határozat alapján</t>
  </si>
  <si>
    <t>10. számú melléklet</t>
  </si>
  <si>
    <t>Hosszúlejáratú fejlesztési hitel kamata</t>
  </si>
  <si>
    <t>Felhalmozási kiadás összesen:</t>
  </si>
  <si>
    <t>110/2</t>
  </si>
  <si>
    <t>Beépítetlen terület</t>
  </si>
  <si>
    <t>Attila u.</t>
  </si>
  <si>
    <t>1391/1</t>
  </si>
  <si>
    <t>Ady E. u.</t>
  </si>
  <si>
    <t>1455/52</t>
  </si>
  <si>
    <t>Semmelweis u.</t>
  </si>
  <si>
    <t>1455/54</t>
  </si>
  <si>
    <t>1455/87</t>
  </si>
  <si>
    <t>Közterület</t>
  </si>
  <si>
    <t>Névtelen u.</t>
  </si>
  <si>
    <t>23.</t>
  </si>
  <si>
    <t>2063</t>
  </si>
  <si>
    <t>Gyep</t>
  </si>
  <si>
    <t>24.</t>
  </si>
  <si>
    <t>265/4</t>
  </si>
  <si>
    <t>Bartók B. u.</t>
  </si>
  <si>
    <t>25.</t>
  </si>
  <si>
    <t>492/6</t>
  </si>
  <si>
    <t xml:space="preserve">Effinger K. u. </t>
  </si>
  <si>
    <t>26.</t>
  </si>
  <si>
    <t>495/3</t>
  </si>
  <si>
    <t>Fecske u.</t>
  </si>
  <si>
    <t>27.</t>
  </si>
  <si>
    <t>57/2</t>
  </si>
  <si>
    <t>Zrínyi u. 148.</t>
  </si>
  <si>
    <t>28.</t>
  </si>
  <si>
    <t>67/13</t>
  </si>
  <si>
    <t>30.</t>
  </si>
  <si>
    <t>904/2</t>
  </si>
  <si>
    <t>Attila u. 8.</t>
  </si>
  <si>
    <t>31.</t>
  </si>
  <si>
    <t>904/3</t>
  </si>
  <si>
    <t>Jókai u.</t>
  </si>
  <si>
    <t>32.</t>
  </si>
  <si>
    <t>904/4</t>
  </si>
  <si>
    <t>33.</t>
  </si>
  <si>
    <t>34.</t>
  </si>
  <si>
    <t>Zala Megyei Vállalkozásfejlesztési Alapítvány</t>
  </si>
  <si>
    <t>Polgármesteri Hivatal tárgyévi módosított pénzmaradvány:</t>
  </si>
  <si>
    <t>GAMESZ és részben önállóan gazd. intézmények tárgyévi módosított pénzmaradványa</t>
  </si>
  <si>
    <t>Önkormányzat tárgyévi módosított pénzmaradványa</t>
  </si>
  <si>
    <t>T/7/a. számú melléklet</t>
  </si>
  <si>
    <t>T/7/b. számú melléklet</t>
  </si>
  <si>
    <t>T/7/c. számú melléklet</t>
  </si>
  <si>
    <t>T/7/d. számú melléklet</t>
  </si>
  <si>
    <t>934/3</t>
  </si>
  <si>
    <t>Kerékpárút</t>
  </si>
  <si>
    <t>35.</t>
  </si>
  <si>
    <t>Kossuth L. u. 5.</t>
  </si>
  <si>
    <t xml:space="preserve">Több éves elkötelezettséggel járó kiadások mindösszesen: </t>
  </si>
  <si>
    <t>11. számú melléklet</t>
  </si>
  <si>
    <t>12. számú melléklet</t>
  </si>
  <si>
    <t>egyszerűsített mérleg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</si>
  <si>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</si>
  <si>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</si>
  <si>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</si>
  <si>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</si>
  <si>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</si>
  <si>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36.</t>
  </si>
  <si>
    <t>999</t>
  </si>
  <si>
    <t>Rendőrörs</t>
  </si>
  <si>
    <t>Erzsébet k.né u. 5.</t>
  </si>
  <si>
    <t>37.</t>
  </si>
  <si>
    <t>492/9</t>
  </si>
  <si>
    <t>Móricz Zs. u. parkoló</t>
  </si>
  <si>
    <t>Móricz Zs. u.</t>
  </si>
  <si>
    <t>Forgalomképes vagyon összesen:</t>
  </si>
  <si>
    <t>011</t>
  </si>
  <si>
    <t>Gamesz kertészet</t>
  </si>
  <si>
    <t>1070</t>
  </si>
  <si>
    <t>Bibó AGSZ kollégiuma</t>
  </si>
  <si>
    <t>Rózsa-köz 7.</t>
  </si>
  <si>
    <t>1091</t>
  </si>
  <si>
    <t>Víztorony</t>
  </si>
  <si>
    <t>Széchenyi u. 27.</t>
  </si>
  <si>
    <t>118/2</t>
  </si>
  <si>
    <t>118/2 beépítetlen terület</t>
  </si>
  <si>
    <t>1246/1</t>
  </si>
  <si>
    <t>Szakmunkásképző intézet</t>
  </si>
  <si>
    <t>Arany J. u. 20.</t>
  </si>
  <si>
    <t>1246/2</t>
  </si>
  <si>
    <t>Gazdasági épület, udvar</t>
  </si>
  <si>
    <t>Árpád u. 28.</t>
  </si>
  <si>
    <t>1247</t>
  </si>
  <si>
    <t>1300</t>
  </si>
  <si>
    <t>Sziráky-ház</t>
  </si>
  <si>
    <t>Vörösmarty u. 38.</t>
  </si>
  <si>
    <t>1455/94</t>
  </si>
  <si>
    <t>Kossuth L. utcai foghíj</t>
  </si>
  <si>
    <t xml:space="preserve">Kossuth L. u. </t>
  </si>
  <si>
    <t>1455/97</t>
  </si>
  <si>
    <t xml:space="preserve">Tavirózsa u. </t>
  </si>
  <si>
    <t>1517</t>
  </si>
  <si>
    <t>Ifj. Reischl V.u.</t>
  </si>
  <si>
    <t>1527/2</t>
  </si>
  <si>
    <t xml:space="preserve">Árpád u. </t>
  </si>
  <si>
    <t>1627/5</t>
  </si>
  <si>
    <t>Rudi-köz</t>
  </si>
  <si>
    <t>1627/7</t>
  </si>
  <si>
    <t>1627/7 beépítetlen terület</t>
  </si>
  <si>
    <t>1627/8</t>
  </si>
  <si>
    <t>1627/8 beépítetlen terület</t>
  </si>
  <si>
    <t>67/11</t>
  </si>
  <si>
    <t>Gamesz telephely</t>
  </si>
  <si>
    <t>964/9</t>
  </si>
  <si>
    <t>Nyilvános WC</t>
  </si>
  <si>
    <t>Kölcsey u.</t>
  </si>
  <si>
    <t>978</t>
  </si>
  <si>
    <t>Rózsakert</t>
  </si>
  <si>
    <t>Rákóczi u. 17.</t>
  </si>
  <si>
    <t>1006</t>
  </si>
  <si>
    <t>Lakóház, udvar, gazdi ép.</t>
  </si>
  <si>
    <t>Felhalmozási kiadások</t>
  </si>
  <si>
    <t>09.</t>
  </si>
  <si>
    <t>Felhalmozási célú támogatás értékű kiadások, egyéb támogatások</t>
  </si>
  <si>
    <t>Államháztartáson kívülre végleges felhalmozási pénzeszk. átadások</t>
  </si>
  <si>
    <t>Hosszú lejáratú kölcsönök nyújtása</t>
  </si>
  <si>
    <t>Rövid lejáratú kölcsönök nyújtása</t>
  </si>
  <si>
    <t>Költségvetési pénzforgalmi kiadások összesen (01+…+12)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</si>
  <si>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</si>
  <si>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</si>
  <si>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</si>
  <si>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</si>
  <si>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(14+…+17)</t>
  </si>
  <si>
    <t>Pénzforgalmi kiadások (13+18)</t>
  </si>
  <si>
    <t>Pénzforgalom nélküli kiadások</t>
  </si>
  <si>
    <t>Továbbadási (lebonyolítási) célú kiadások</t>
  </si>
  <si>
    <t>Kiegyenlítő, függő, átfutó kiadások</t>
  </si>
  <si>
    <t>Kiadások összesen (19+…+22)</t>
  </si>
  <si>
    <t>Intézményi működési bevételek</t>
  </si>
  <si>
    <t xml:space="preserve">Önkormányzatok sajátos működési bevételei </t>
  </si>
  <si>
    <t>Működési célú támogatás értékű bevételek, egyéb támogatások</t>
  </si>
  <si>
    <t>Államháztartáson kívülről végleges működési pénzeszk. átvételek</t>
  </si>
  <si>
    <t>Felhalmozási és tőke jellegű bevételek</t>
  </si>
  <si>
    <t>28-ból: Önkormányzatok sajátos felhalmozási és tőkebevételei</t>
  </si>
  <si>
    <t>Felhalmozási célú támogatás értékű bevételek, egyéb támogatások</t>
  </si>
  <si>
    <t>Államháztartáson kívülről végleges felhalmozási pénzeszk. átvételek</t>
  </si>
  <si>
    <t>Támogatás, kiegészítések</t>
  </si>
  <si>
    <t xml:space="preserve">32-ből: Önkormányzatok költségvetési támogatása </t>
  </si>
  <si>
    <t>Hosszú lejáratú kölcsönök visszatérülése</t>
  </si>
  <si>
    <t>Költségvetési pénzforgalmi bevételek összesen (24+…+28+30+31+32+34+35)</t>
  </si>
  <si>
    <t>Hosszú 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</si>
  <si>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</si>
  <si>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</si>
  <si>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</si>
  <si>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 (37+…+40)</t>
  </si>
  <si>
    <t>Pénzforgalmi bevételek összesen (36+41)</t>
  </si>
  <si>
    <t>Pénzforgalom nélküli bevételek</t>
  </si>
  <si>
    <t>Továbbadási (lebonyolítási) célú bevételek</t>
  </si>
  <si>
    <t>Kiegyenlítő, függő, átfutó bevételek</t>
  </si>
  <si>
    <t>Bevételek összesen (42+…+45)</t>
  </si>
  <si>
    <t>Költségvetési bevételek és kiadások különbsége (36+43-13-20) {költségvetési hiány (-), költségvetési többlet (+)}</t>
  </si>
  <si>
    <t>Finanszírozási műveletek eredménye (41-18)</t>
  </si>
  <si>
    <t>Továbbadási (lebonyolítási) célú bevételek és kiadások különbsége (44-21)</t>
  </si>
  <si>
    <t>Aktív és passzív pénzügyi műveletek egyenlege (45-22)</t>
  </si>
  <si>
    <t>14. számú melléklet</t>
  </si>
  <si>
    <t>egyszerűsített pénzmaradvány kimutatása</t>
  </si>
  <si>
    <t>Előző év audit. egysz. beszám záró adatai</t>
  </si>
  <si>
    <t>Záró pénzkészlet</t>
  </si>
  <si>
    <t>Egyéb aktív és passzív pü.-i elszám. összevont záró e. (+-)</t>
  </si>
  <si>
    <t>Előző év(ek)ben képzett tartalékok maradványa  (-)</t>
  </si>
  <si>
    <t>Vállalkozási tevékenység pénzforgalmi eredm.   (-)</t>
  </si>
  <si>
    <t>Tárgyévi helyesbített pénzmaradvány              (1+-2-3-4)</t>
  </si>
  <si>
    <t>Finanszírozásból származó korrekciók (+-)</t>
  </si>
  <si>
    <t>Pénzmaradványt terhelő elvonások (+-)</t>
  </si>
  <si>
    <t>A vállalk. tev. eredm.-ből alaptev. ellát-ra felhaszn. ö.</t>
  </si>
  <si>
    <t xml:space="preserve">Ktgv-i pénzm.-t külön jogszab. alapján mód. tétel (+-) </t>
  </si>
  <si>
    <t>Módosított pénzmaradvány (5+-6+-7+-8+-9)</t>
  </si>
  <si>
    <t>A 10. sorból az                                                            - egészségbizt. alapból folyósított pénzm.</t>
  </si>
  <si>
    <t>- kötelezettséggel terhelt pénzmaradvány</t>
  </si>
  <si>
    <t>- szabad pénzmaradvány</t>
  </si>
  <si>
    <t>15. számú melléklet</t>
  </si>
  <si>
    <t>egyszerűsített eredménykimutatás</t>
  </si>
  <si>
    <t>Vállalkozási tevékenység szakfeladaton elszám. bevételei</t>
  </si>
  <si>
    <t>Vállalkozási tevékenység szakfeladaton elszám. kiadásai (-)</t>
  </si>
  <si>
    <t>Vállalkozási tevékenység pénzforgalmi eredménye (1-2)</t>
  </si>
  <si>
    <t>Vállalkozási tevékenységet terhelő értékcsökkenési leírás (-)</t>
  </si>
  <si>
    <t>Alaptevékenység ellátására felhasznált, felh. tervezett eredmény (-)</t>
  </si>
  <si>
    <t>Pénzforgalmi eredményt külön jogszabály alapján módosító egyéb tétel (+-)</t>
  </si>
  <si>
    <t>Vállalkozási tevékenység módosított pénzforgalmi eredménye (3-4-5+-6)</t>
  </si>
  <si>
    <t>Vállalkozási tevékenységet terhelő befizetési kötelezettség</t>
  </si>
  <si>
    <t>Tartalékba helyezhető összeg</t>
  </si>
  <si>
    <t>Társadalmi Egyesületek Zm. Szövetsége</t>
  </si>
  <si>
    <t>Terv</t>
  </si>
  <si>
    <t>Évközi változások ápr.30+júl.30+okt.15.</t>
  </si>
  <si>
    <t>Tényleges</t>
  </si>
  <si>
    <t>Támogatás</t>
  </si>
  <si>
    <t>Mutató-szám</t>
  </si>
  <si>
    <t>Mutatószám</t>
  </si>
  <si>
    <t>" új ellátás (jöv &lt; nyugdíj min. 150 %-a)</t>
  </si>
  <si>
    <t xml:space="preserve">" új ellátás ( jöv &gt; nyugdíj min.300 % ) </t>
  </si>
  <si>
    <t xml:space="preserve">   " 2007 december hónapban részesült hozzájárulásban</t>
  </si>
  <si>
    <t xml:space="preserve">   " Új ellátás  ( jöv=&lt;nyugdíj min.150%)</t>
  </si>
  <si>
    <t xml:space="preserve">   " Új ellátás ( jöv &gt; nyugdíj min.150% ) </t>
  </si>
  <si>
    <t>"Szemem Fénye"- A beteg Gyermekekért alapítvány 91/2008.V.27</t>
  </si>
  <si>
    <t>Arany Pillangó Alapítvány 63/2008.(IV.29)</t>
  </si>
  <si>
    <t>Őrangyal Európai Alapítvány 63/2008 (IV.29) KT. 3 pontja</t>
  </si>
  <si>
    <t>Daganatos Gyermekekért Alapítvány 91/2008.V.27.</t>
  </si>
  <si>
    <t>Zalaegerszeg Közbiztonságáért Alapítvány 91/2008.V.27.</t>
  </si>
  <si>
    <t>Balatoni Vívóklub</t>
  </si>
  <si>
    <t>Országos Medicina Alapítvány 136/08 (VIII.26)</t>
  </si>
  <si>
    <t>Gróf I. Festetics György Művelődési Központ felhalmozási kiadások összesen:</t>
  </si>
  <si>
    <t>Építéshatóság részére szintező műszer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</si>
  <si>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</si>
  <si>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</si>
  <si>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</si>
  <si>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</si>
  <si>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Palatinus Polgári Társulás Komárno</t>
  </si>
  <si>
    <t>Hévízi TV Non-profit Kft. lekötött tartalékra</t>
  </si>
  <si>
    <t>Kézfogás Harangjáért Alapítvány</t>
  </si>
  <si>
    <t>Önkormányzati felhalmozási támogatás intézmények részére</t>
  </si>
  <si>
    <t>Állami felhalmozási támogatás intézmények részére</t>
  </si>
  <si>
    <t>Gépkocsi beszerzés konyha részére</t>
  </si>
  <si>
    <t>GAMESZ felhalmozási kiadás összesen</t>
  </si>
  <si>
    <t>Hardver beszerzés (szakmai informatikai normatíva)</t>
  </si>
  <si>
    <t>Szakképzés beruházása</t>
  </si>
  <si>
    <t>Udvari játszótér bővítés</t>
  </si>
  <si>
    <t>Iskolaudvarra gumi tégla</t>
  </si>
  <si>
    <t>Szintetizátor és projektor vásárlása</t>
  </si>
  <si>
    <t>Pianínó vásárlása</t>
  </si>
  <si>
    <t>Illyés Gyula Általános és Művészeti Iskola felhalmozási kiadás összesen:</t>
  </si>
  <si>
    <t>Udvari favonat beszerzése</t>
  </si>
  <si>
    <t>Brunszvik Teréz Napközi Otthonos Óvoda felhalmozási kiadás összesen:</t>
  </si>
  <si>
    <t>2 db kismotor beszerzés</t>
  </si>
  <si>
    <t>Mozi digitalizálása</t>
  </si>
  <si>
    <t>Önkormányzattól felhalmozási célra átadott támogatás (-)</t>
  </si>
  <si>
    <t>Államtól felhalmozási célra átadott támogatás (-)</t>
  </si>
  <si>
    <t>II/3. Illyés Gy. Ált. és M. Isk.</t>
  </si>
  <si>
    <t>II/5. Teréz A. Szoc. Integr. Int.</t>
  </si>
  <si>
    <t>II/8. Gr. I. Festetics Gy. M. Kp.</t>
  </si>
  <si>
    <t xml:space="preserve">vagyonmérlege </t>
  </si>
  <si>
    <t>GAMESZ és részben önállóan gazd. int.</t>
  </si>
  <si>
    <t>Változás %-ban</t>
  </si>
  <si>
    <t>Előző év</t>
  </si>
  <si>
    <t>Tárgy év</t>
  </si>
  <si>
    <t xml:space="preserve">Befektetett eszközök </t>
  </si>
  <si>
    <t xml:space="preserve">I. Immateriális javak             </t>
  </si>
  <si>
    <t xml:space="preserve">    1. Vagyoni értékű jogok (forgalomképes)</t>
  </si>
  <si>
    <t xml:space="preserve">    2. Szellemi termékek (forgalomképes)</t>
  </si>
  <si>
    <t>Immateriális javak összesen:</t>
  </si>
  <si>
    <t>II. Tárgyi eszközök</t>
  </si>
  <si>
    <t xml:space="preserve">     forgalomképtelen vagyon</t>
  </si>
  <si>
    <t xml:space="preserve">                          - földterületek</t>
  </si>
  <si>
    <t xml:space="preserve">                          - telkek</t>
  </si>
  <si>
    <t xml:space="preserve">                          - épületek</t>
  </si>
  <si>
    <t xml:space="preserve">                          - műemlék jellegű épület</t>
  </si>
  <si>
    <t xml:space="preserve">                          - egyéb építmények</t>
  </si>
  <si>
    <t xml:space="preserve">     korlátozottan forgalomképes vagyon</t>
  </si>
  <si>
    <t xml:space="preserve">                          - ingatlanokhoz kapcsolódó vagyoni ért.jog</t>
  </si>
  <si>
    <t xml:space="preserve">     törzsvagyon összesen:</t>
  </si>
  <si>
    <t xml:space="preserve">     forgalomképes vagyon</t>
  </si>
  <si>
    <t xml:space="preserve">                          - idegen tulajdonon fejlesztés - épület</t>
  </si>
  <si>
    <t xml:space="preserve">                          - idegen tulajdonon fejlesztés - egyéb épít.</t>
  </si>
  <si>
    <t xml:space="preserve">                          - erdő</t>
  </si>
  <si>
    <t xml:space="preserve">    stratégiai vagyon</t>
  </si>
  <si>
    <t>Forgalomképes és stratégiai ing.vagyon és kapcs. vagyoni értékű jog összesen:</t>
  </si>
  <si>
    <t>Ingatl. és kapcs. vagyoni értékű jogok összesen:</t>
  </si>
  <si>
    <t xml:space="preserve">2. Gépek, berendezések és felszerelések </t>
  </si>
  <si>
    <t xml:space="preserve">     ebből forgalomképtelen képzőművészeti alkotás</t>
  </si>
  <si>
    <t xml:space="preserve">              forgalomképes képzőművészeti alkotás</t>
  </si>
  <si>
    <t xml:space="preserve">              korlátozottan forg.képes egyéb gépek, berendez.</t>
  </si>
  <si>
    <t xml:space="preserve">              forgalomképes egyéb gépek, berendezések és felsz.</t>
  </si>
  <si>
    <t>3. Járművek (forgalomképes)</t>
  </si>
  <si>
    <t>4. Tenyészállatok (forgalomképes)</t>
  </si>
  <si>
    <t>5. Beruházások, felújítások</t>
  </si>
  <si>
    <t xml:space="preserve">      Forgalomképtelen beruházás</t>
  </si>
  <si>
    <t xml:space="preserve">      Korlátozottan forgalomképes beruházás</t>
  </si>
  <si>
    <t xml:space="preserve">      Forgalomképes beruházás</t>
  </si>
  <si>
    <t>Beruházások, felújítások összesen:</t>
  </si>
  <si>
    <t>6. Beruházásra adott előlegek</t>
  </si>
  <si>
    <t>7. Állami készletek, tartalékok</t>
  </si>
  <si>
    <t>8. Tárgyi eszközök értékhelyesbítése</t>
  </si>
  <si>
    <t>Tárgyi eszközök összesen:</t>
  </si>
  <si>
    <t>III. Befektetett pénzügyi eszközök (forgalomképes)</t>
  </si>
  <si>
    <t xml:space="preserve">    óvoda műk. kiadásainak tám.</t>
  </si>
  <si>
    <t xml:space="preserve">    házi segítségnyújtás és jelzőrendszeres házi segítségnyújtás tám.</t>
  </si>
  <si>
    <t xml:space="preserve">    közszolgáltatás, médiatámogatás</t>
  </si>
  <si>
    <t xml:space="preserve">    családsegítés és gyermekjóléti feladatellátás támogatása</t>
  </si>
  <si>
    <t xml:space="preserve">    általános iskola működési kiadásainak tám.</t>
  </si>
  <si>
    <t xml:space="preserve">    közoktatási feladatellátás,  pedagógiai szakszolgálat tám.</t>
  </si>
  <si>
    <t>Hévízi Kistérség Önkormányzatainak Többcélú Társ. tám. össz.:</t>
  </si>
  <si>
    <t>Gróf I. Festetics György Művelődési Központ ö.:</t>
  </si>
  <si>
    <t>Képzőművészeti alkotások mindösszesen:</t>
  </si>
  <si>
    <t>Polgármesteri Hivatal és intézményenkénti pénzmaradvány kimutatása</t>
  </si>
  <si>
    <t>Eszközök</t>
  </si>
  <si>
    <t>Polgármest. Hivatal</t>
  </si>
  <si>
    <t>Bibó I. AGSZ.</t>
  </si>
  <si>
    <t>Illyés Gy. Ált. és M. I.</t>
  </si>
  <si>
    <t>Brunszvik T. N. O. Ó.</t>
  </si>
  <si>
    <t>Teréz Anya Szoc. I. I.</t>
  </si>
  <si>
    <t>GAMESZ és int. ö.:</t>
  </si>
  <si>
    <t>Mindössz.</t>
  </si>
  <si>
    <t>Költségvetési bankszámlák záró egyenlege</t>
  </si>
  <si>
    <t>Pénztárak záró egyenlege</t>
  </si>
  <si>
    <t xml:space="preserve">   Záró pénzkészlet</t>
  </si>
  <si>
    <t>Költségvetési aktív kiegyenlítő elszám. záróe.</t>
  </si>
  <si>
    <t>Passzív kiegyenlítő elszámolások záróegyenlegei</t>
  </si>
  <si>
    <t>Költségvetési aktív átfutó elszám. záróegyenlege</t>
  </si>
  <si>
    <t>Passzív átfutó elszámolások záróegyenlege</t>
  </si>
  <si>
    <t>Aktív függő elszámolások záróegyenlege</t>
  </si>
  <si>
    <t>Passzív függő elszámolások záróegyenlege</t>
  </si>
  <si>
    <t xml:space="preserve">   Egyéb aktív és passzív pü. elszám. össz.:</t>
  </si>
  <si>
    <t>Előző év(ek)ben képzett tartalékok maradványa</t>
  </si>
  <si>
    <t>Vállalkozási tevékenység pénzforgalmi eredménye</t>
  </si>
  <si>
    <r>
      <t xml:space="preserve">Bibó I. AGSZ.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</si>
  <si>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Bibó I. AGSZ.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</si>
  <si>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Illyés Gy. Á. M. I.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</si>
  <si>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Illyés Gy. Á. M. I.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</si>
  <si>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Illyés Gy. Á. M. I.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</si>
  <si>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Brunszvik T. N. O. Ó.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</si>
  <si>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Brunszvik T. N. O. Ó.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</si>
  <si>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>Brunszvik T. N. O. Ó.  0-ra leírt használatban lévő eszközök</t>
    </r>
    <r>
      <rPr>
        <b/>
        <u val="single"/>
        <sz val="11"/>
        <rFont val="Times New Roman"/>
        <family val="1"/>
      </rPr>
      <t xml:space="preserve"> nettó értéke</t>
    </r>
    <r>
      <rPr>
        <b/>
        <sz val="11"/>
        <rFont val="Times New Roman"/>
        <family val="1"/>
      </rPr>
      <t xml:space="preserve"> összesen:</t>
    </r>
  </si>
  <si>
    <r>
      <t xml:space="preserve">Teréz A. SZ. I. I.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</si>
  <si>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Működési célú pénzmaradvány</t>
  </si>
  <si>
    <t>Felhalmozási célú pénzmaradvány</t>
  </si>
  <si>
    <t>Pénzforgalom nélküli bevétel összesen:</t>
  </si>
  <si>
    <t>II/5. Teréz Anya Szociális Int.Int.</t>
  </si>
  <si>
    <t xml:space="preserve">Telekértékesítés </t>
  </si>
  <si>
    <t xml:space="preserve">         1.4. Egyéb központi támogatások</t>
  </si>
  <si>
    <r>
      <t>Hévíz V. Önkorm.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</si>
  <si>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Hévíz V. Önkorm.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</si>
  <si>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t>2008. december 31.</t>
  </si>
  <si>
    <t>8/e. számú melléklet</t>
  </si>
  <si>
    <t>könyvtári könyvállománya és egyéb dokumentumok</t>
  </si>
  <si>
    <t>adatok db-ban</t>
  </si>
  <si>
    <t>Illyés Gy. Á. M. I.</t>
  </si>
  <si>
    <t>Gróf I. FGYMK</t>
  </si>
  <si>
    <t>Könyvállomány</t>
  </si>
  <si>
    <t>általános művek, lexikonok, szótárak</t>
  </si>
  <si>
    <t>társadalomtudományok</t>
  </si>
  <si>
    <t>nyelv és irodalomtudomány</t>
  </si>
  <si>
    <t>természettudományok</t>
  </si>
  <si>
    <t>alkalmazott tudományok</t>
  </si>
  <si>
    <t>művészet, sport</t>
  </si>
  <si>
    <t>szépirodalom</t>
  </si>
  <si>
    <t>gyermek és ifjúsági szépirodalom</t>
  </si>
  <si>
    <t>tankönyvek és tartós tankönyvek</t>
  </si>
  <si>
    <t>raktárban tárolt (helyhiány miatt)</t>
  </si>
  <si>
    <t>idegennyelvű könyv</t>
  </si>
  <si>
    <t>Könyvtári állomány összesen:</t>
  </si>
  <si>
    <t>Elektronikus dokumentum</t>
  </si>
  <si>
    <t>CD lemez</t>
  </si>
  <si>
    <t>videokazetta</t>
  </si>
  <si>
    <t>DVD</t>
  </si>
  <si>
    <t>hanglemez, kazetta</t>
  </si>
  <si>
    <t>CD-ROM</t>
  </si>
  <si>
    <t>Hangoskönyv</t>
  </si>
  <si>
    <t>Elektronikus dokumentum ö.:</t>
  </si>
  <si>
    <t>Teréz A.Sz.I.I.</t>
  </si>
  <si>
    <t>szakkönyvek</t>
  </si>
  <si>
    <t>Könyvállomány mindö.:</t>
  </si>
  <si>
    <t>8/f. számú melléklet</t>
  </si>
  <si>
    <t>képzőművészeti és egyéb kulturális javak</t>
  </si>
  <si>
    <t>Szobor</t>
  </si>
  <si>
    <t>Festmény</t>
  </si>
  <si>
    <t>Rézkarc</t>
  </si>
  <si>
    <t>Emléktábla</t>
  </si>
  <si>
    <t>Tűzzománc</t>
  </si>
  <si>
    <t>Dombormű</t>
  </si>
  <si>
    <t>Akvarell kép</t>
  </si>
  <si>
    <t>Emlékmű</t>
  </si>
  <si>
    <t>Aranynyomó</t>
  </si>
  <si>
    <t>Foto</t>
  </si>
  <si>
    <t>Plakát</t>
  </si>
  <si>
    <t>Olajkép</t>
  </si>
  <si>
    <t>Relief, dísztárgy</t>
  </si>
  <si>
    <t>Közepes méretű akvarell (Osváth Miklós)</t>
  </si>
  <si>
    <t>Pasztel-akvarell festmény</t>
  </si>
  <si>
    <t>Hímezett kelme (művelődés)</t>
  </si>
  <si>
    <t>Erdélyi viselet (művelődés)</t>
  </si>
  <si>
    <t>Díszítőművészeti Szakkör életéről, munkájáról szóló dokumentum</t>
  </si>
  <si>
    <t>Dr. Moll Károly orvostörténeti emlékszoba súlyfürdő feltalálásával kapcs. emléktárgyak</t>
  </si>
  <si>
    <t>Érem</t>
  </si>
  <si>
    <t>Olajkép (művelődés)</t>
  </si>
  <si>
    <t>Olajkép (múzeum)</t>
  </si>
  <si>
    <t>Fa dombormű</t>
  </si>
  <si>
    <t>Akvarell (Osváth Miklós)</t>
  </si>
  <si>
    <t>Kódexlap (múzeum)</t>
  </si>
  <si>
    <t>Plakett</t>
  </si>
  <si>
    <t>Falikép (régi hévízi, farostra festett)</t>
  </si>
  <si>
    <t>Egyéb hévízi korabeli emléktárgyak</t>
  </si>
  <si>
    <t>Mai hévízi épületek (tányér)</t>
  </si>
  <si>
    <t>Brunszvik Teréz Napközi Otth. Ó. tárgyévi helyesb. pénzmaradvány:</t>
  </si>
  <si>
    <t>Teréz A. Szoc. Int. Int. kötelezettségvállalással terhelt pénzmaradvány:</t>
  </si>
  <si>
    <t>Teréz A.  Szoc. Int. Int. kötelezettségvállalással nem terhelt pénzm.:</t>
  </si>
  <si>
    <t>Teréz A. Szoc. Int. Int. tárgyévi helyesbített pénzmaradvány:</t>
  </si>
  <si>
    <t>Gróf I. FGYMK kötelezettségvállalással terhelt pénzmaradvány:</t>
  </si>
  <si>
    <t>Gróf I. FGYMK kötelezettségvállalással nem terhelt pénzmaradvány:</t>
  </si>
  <si>
    <t>Gróf I. FGYMK tárgyévi helyesbített pénzmaradvány:</t>
  </si>
  <si>
    <t>GAMESZ és részben önállóan gazd. intézmények köt. vállalással terhelt pénzmaradvány összesen:</t>
  </si>
  <si>
    <t>GAMESZ és részben önállóan gazd. intézmények köt. vállalással nem terhelt pénzmaradvány összesen:</t>
  </si>
  <si>
    <t>Önkormányzat köt. vállalással terhelt pénzmaradvány összesen:</t>
  </si>
  <si>
    <t>Önkormányzat köt. vállalással nem terhelt pénzmaradvány összesen:</t>
  </si>
  <si>
    <t xml:space="preserve"> 2008.december 31-én</t>
  </si>
  <si>
    <t>2008. évi pénzmaradvány felhasználása 2009. évben</t>
  </si>
  <si>
    <t>2008. évi zárszámadási rendelet működési célú és egyéb bevételek</t>
  </si>
  <si>
    <t>Nem rendszeres személyi juttatás</t>
  </si>
  <si>
    <t>2008. évi zárszámadási rendelet személyi juttatások részletezése</t>
  </si>
  <si>
    <t>2008. évi zárszámadási rendelet működési célú és egyéb kiadások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</si>
  <si>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</si>
  <si>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</si>
  <si>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</si>
  <si>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</si>
  <si>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</si>
  <si>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</si>
  <si>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</si>
  <si>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</si>
  <si>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</si>
  <si>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</si>
  <si>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</si>
  <si>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</si>
  <si>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</si>
  <si>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</si>
  <si>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</si>
  <si>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</si>
  <si>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</si>
  <si>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Polgármesteri Hivatal összesen:</t>
  </si>
  <si>
    <t>Tárgyi eszköz, immateriális javak értékesítése</t>
  </si>
  <si>
    <t>Felhalmozási célú kölcsön visszatérülés</t>
  </si>
  <si>
    <t>Támogatás értékű és ÁHT-n kívüli működési pénzeszköz-átadás</t>
  </si>
  <si>
    <t>Hévíz Város Polgármesteri Hivatal</t>
  </si>
  <si>
    <t>e Ft</t>
  </si>
  <si>
    <t>Megnevezés</t>
  </si>
  <si>
    <t>Építményadó</t>
  </si>
  <si>
    <t>Iparűzési adó</t>
  </si>
  <si>
    <t>Gépjárműadó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</si>
  <si>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</si>
  <si>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</si>
  <si>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</si>
  <si>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</si>
  <si>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</si>
  <si>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</si>
  <si>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</si>
  <si>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</si>
  <si>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Szociális és gyerekjóléti alapszolg. fa. (gyerekjóléti)</t>
  </si>
  <si>
    <t>Szociális és gyerekjóléti alapszolg. fa. (családseg.)</t>
  </si>
  <si>
    <t>Hévíz Város Polgármesteri Hivatala</t>
  </si>
  <si>
    <t>Finanszírozási műveletek összesen:</t>
  </si>
  <si>
    <t xml:space="preserve">Eredeti ei. </t>
  </si>
  <si>
    <t xml:space="preserve">     a.) Tárgyi eszközök, immateriális javak értékesítése</t>
  </si>
  <si>
    <t xml:space="preserve">     d.) Támogatás értékű felhalmozási pénzeszköz átvétel</t>
  </si>
  <si>
    <t xml:space="preserve">     e.) ÁHT-n kívüli felhalmozási pénzeszköz átvétel</t>
  </si>
  <si>
    <t xml:space="preserve">     f.) Felhalmozási kölcsön-visszatérülés</t>
  </si>
  <si>
    <t xml:space="preserve">     c.) Támogatás, végleges pénzeszköz-átvétel</t>
  </si>
  <si>
    <t xml:space="preserve">          c./1) állami támogatás</t>
  </si>
  <si>
    <t xml:space="preserve">          c./2) támogatás értékű működési pénzeszköz átvétel </t>
  </si>
  <si>
    <t xml:space="preserve">          c./3) ÁHT-n kívüli működési pénzeszköz átvétel</t>
  </si>
  <si>
    <t xml:space="preserve">     Támogatás, végleges pénzeszköz-átvétel összesen:</t>
  </si>
  <si>
    <t>Működési célú bevétel összesen:</t>
  </si>
  <si>
    <t>3.) Pénzforgalom nélküli bevétel</t>
  </si>
  <si>
    <t xml:space="preserve">    a.) Felhalmozási célú pénzmaradvány</t>
  </si>
  <si>
    <t xml:space="preserve">    b.) Működési célú pénzmaradvány </t>
  </si>
  <si>
    <t>Pénzforgalom nélküli bevételek összesen:</t>
  </si>
  <si>
    <t>4.) Finanszírozási műveletek</t>
  </si>
  <si>
    <t xml:space="preserve">     a.) Finanszírozási bevételek</t>
  </si>
  <si>
    <t xml:space="preserve">     a. 1.) Értékpapír-beváltás befektetés célú </t>
  </si>
  <si>
    <t xml:space="preserve">     a. 2.) Értékpapír-beváltás forgatási célú</t>
  </si>
  <si>
    <t>Finanszírozási műveletek összesen</t>
  </si>
  <si>
    <t xml:space="preserve">     e.) ÁHT-n kívüli felhalmozási pénzeszköz átadás</t>
  </si>
  <si>
    <t xml:space="preserve">     f.) Felhalmozási kölcsön folyósítás, hitel törlesztés</t>
  </si>
  <si>
    <t xml:space="preserve">     g.) Intézménynek felhalmozási célra adott támogatás</t>
  </si>
  <si>
    <t xml:space="preserve">     Összesen</t>
  </si>
  <si>
    <t xml:space="preserve">            Intézménynek felhalm. célra adott tám. össz.:</t>
  </si>
  <si>
    <t>Felhalmozási célú kiadás összesen:</t>
  </si>
  <si>
    <t xml:space="preserve">     f.) Szociálpolitikai juttatások</t>
  </si>
  <si>
    <t xml:space="preserve">     g.)  Intézménynek működési célra átadott támogatás</t>
  </si>
  <si>
    <t xml:space="preserve">            Intézménynek működési célra átadott tám. össz:</t>
  </si>
  <si>
    <t>3.) Finanszírozási műveletek</t>
  </si>
  <si>
    <t xml:space="preserve">     a.) Hosszú lejáratú fejlesztési hiteltörlesztés</t>
  </si>
  <si>
    <t xml:space="preserve">     b.) Értékpapír vásárlás forgatási célú</t>
  </si>
  <si>
    <t>4.) Pénzforgalom nélküli kiadás</t>
  </si>
  <si>
    <t xml:space="preserve">     b.) Finanszírozási kiadások befektetési célú          (-)</t>
  </si>
  <si>
    <t xml:space="preserve">            II/2. Bibó István AGSZ</t>
  </si>
  <si>
    <t xml:space="preserve">            II/1. GAMESZ</t>
  </si>
  <si>
    <t xml:space="preserve">            II/3. Illyés Gyula Általános és Művészeti Iskola</t>
  </si>
  <si>
    <t xml:space="preserve">            II/4. Brunszvik Teréz Napközi Otthonos Óvoda</t>
  </si>
  <si>
    <t xml:space="preserve">            II/5. Teréz Anya Szociális Integrált Intézmény</t>
  </si>
  <si>
    <t xml:space="preserve">            II/8. Gróf I. Festetics György Művelődési Központ</t>
  </si>
  <si>
    <t xml:space="preserve">            II/2. Bibó István AGSZ.</t>
  </si>
  <si>
    <t xml:space="preserve">            II/6. Gr. I. Festetics György Művelődési Központ</t>
  </si>
  <si>
    <t>II/1.Hévíz Város Önkormányzat Gazdasági Műszaki Ellátó Szervezete</t>
  </si>
  <si>
    <t>d.) Támogatás ért. működési célú pénzeszköz átadás</t>
  </si>
  <si>
    <t>II/2. Bibó István Alternatív Gimnázium</t>
  </si>
  <si>
    <t>3/b. számú melléklet</t>
  </si>
  <si>
    <t>működési célú és egyéb bevétele</t>
  </si>
  <si>
    <t>Módosított ei.</t>
  </si>
  <si>
    <t>Intézményi működési bevételek:</t>
  </si>
  <si>
    <t>Hatósági jogkörhöz köthető működési bevétel</t>
  </si>
  <si>
    <t>Igazgatási, szolgáltatási díj</t>
  </si>
  <si>
    <t>Bírság bevétele</t>
  </si>
  <si>
    <t>Hatósági jogkörhöz köthető műk. bev. össz.:</t>
  </si>
  <si>
    <t>Egyéb saját bevétel</t>
  </si>
  <si>
    <t>Alaptevékenységi körben végzett szolgáltatás</t>
  </si>
  <si>
    <t>Továbbszámlázott, közvetített szolgáltatás</t>
  </si>
  <si>
    <t xml:space="preserve">    Államháztartáson belül</t>
  </si>
  <si>
    <t xml:space="preserve">    Államháztartáson kívül</t>
  </si>
  <si>
    <t>Bérleti díj</t>
  </si>
  <si>
    <t>Kötbér, egyéb kártérítés</t>
  </si>
  <si>
    <t>Egyéb saját bevétel összesen:</t>
  </si>
  <si>
    <t>ÁFA bevételek, ÁFA visszatérülések</t>
  </si>
  <si>
    <t>ÁFA-visszatérülés</t>
  </si>
  <si>
    <t>Kiszámlázott áfa</t>
  </si>
  <si>
    <t>Tárgyi eszközök értékesítése miatti ÁFA bev.</t>
  </si>
  <si>
    <t>ÁFA bevételek, ÁFA visszatérülések össz.:</t>
  </si>
  <si>
    <t>Hozam- és kamatbevételek</t>
  </si>
  <si>
    <t>ÁHT-n kívül befektetett pénzügyi eszközök kamata (MÁK)</t>
  </si>
  <si>
    <t>ÁHT-n kívüli rövid lejáratú értékpapír kamata</t>
  </si>
  <si>
    <t>Önkor. választásokkal kap. feladatok</t>
  </si>
  <si>
    <t>Helyi közutak létesítése és felújítása</t>
  </si>
  <si>
    <t>Közutak, hidak üzemeltetése, fenntartása</t>
  </si>
  <si>
    <t>Utazásszervezés, idegenvezetés</t>
  </si>
  <si>
    <t>Dr. Babócsay u. szennyvíz</t>
  </si>
  <si>
    <t>127412/158</t>
  </si>
  <si>
    <t>II. sz. óvoda beruházása (Hévíz, Zrínyi u.)</t>
  </si>
  <si>
    <t>127412/159</t>
  </si>
  <si>
    <t>II. sz. óvoda beruházása (Hévíz, Egregyi u.)</t>
  </si>
  <si>
    <t>127412/160</t>
  </si>
  <si>
    <t xml:space="preserve">Nagyparkoló-Széchenyi u. forgalmi csomópont </t>
  </si>
  <si>
    <t>127412/163</t>
  </si>
  <si>
    <t>II. sz. óvoda beruházása - térburkolat (Hévíz, Sugár u.)</t>
  </si>
  <si>
    <t>127412/170</t>
  </si>
  <si>
    <t>Római utcai közvilágítás bővítése</t>
  </si>
  <si>
    <t>Korlátozottan forgalomképes befejezetlen beruházás összesen:</t>
  </si>
  <si>
    <t>1273131/7</t>
  </si>
  <si>
    <t>1273121/137</t>
  </si>
  <si>
    <t>1273131/156</t>
  </si>
  <si>
    <t>Rózsakert épület felújítása</t>
  </si>
  <si>
    <t>127413/8</t>
  </si>
  <si>
    <t>127413/9</t>
  </si>
  <si>
    <t>127413/92</t>
  </si>
  <si>
    <t>127413/93</t>
  </si>
  <si>
    <t>127413/152</t>
  </si>
  <si>
    <t>Játszóterek ellenőrző vizsgálata, felújítása</t>
  </si>
  <si>
    <t>Gépek, berendezések</t>
  </si>
  <si>
    <t>1317213/21</t>
  </si>
  <si>
    <t>Információs táblarendszer</t>
  </si>
  <si>
    <t>1317213/24</t>
  </si>
  <si>
    <t>Lift (Orvosi rendelő)</t>
  </si>
  <si>
    <t>Forgalomképes gépek, berendezések összesen:</t>
  </si>
  <si>
    <t>Brunszvik T.N.O.Ó.</t>
  </si>
  <si>
    <t>Hévíz Városi Kt.</t>
  </si>
  <si>
    <t>Alsópáhok</t>
  </si>
  <si>
    <t>Felsőpáhok</t>
  </si>
  <si>
    <t>Nemesbük</t>
  </si>
  <si>
    <t xml:space="preserve">    1. Működési célú hitel felvétele</t>
  </si>
  <si>
    <t>BEVÉTELEK MINDÖSSZESEN:</t>
  </si>
  <si>
    <t>Eszközök összesen: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</si>
  <si>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</si>
  <si>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</si>
  <si>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</si>
  <si>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</si>
  <si>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</si>
  <si>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</si>
  <si>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</si>
  <si>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</si>
  <si>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</si>
  <si>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</si>
  <si>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</si>
  <si>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</si>
  <si>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</si>
  <si>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</si>
  <si>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</si>
  <si>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</si>
  <si>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</si>
  <si>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</si>
  <si>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</si>
  <si>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Tűzjelző rendszer karbantartása</t>
  </si>
  <si>
    <t>Pénzmaradvány</t>
  </si>
  <si>
    <t>Gamesz és részben önállóan gazd. int. ÁHT-n kívüli műk. c. pe. átv.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</si>
  <si>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</si>
  <si>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</si>
  <si>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</si>
  <si>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</si>
  <si>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Mutatószám   Fő</t>
  </si>
  <si>
    <t>Települési igazgatási és sport feladatok</t>
  </si>
  <si>
    <t>2007. évi</t>
  </si>
  <si>
    <t>V. Véglegesen átvett pénzeszköz</t>
  </si>
  <si>
    <t>VI. Támogatási kölcsönök visszatérülése, igénybevétele, értékpapírok kibocsátásának bevétele</t>
  </si>
  <si>
    <t>VII. Hitelek</t>
  </si>
  <si>
    <t>VIII. Pénzforgalom nélküli bevételek</t>
  </si>
  <si>
    <t xml:space="preserve">    1. Előző évi előirányzat-maradvány, pénzmaradv. igénybevétele</t>
  </si>
  <si>
    <t>IX. Finanszírozási bevételek</t>
  </si>
  <si>
    <t xml:space="preserve">     d.) Támogatás értékű felhalmozási pénzeszköz átadás</t>
  </si>
  <si>
    <t xml:space="preserve">     a.) Céltartalék</t>
  </si>
  <si>
    <t xml:space="preserve">     b.) Általános tartalék</t>
  </si>
  <si>
    <t>Pénzforgalom nélküli kiadások összesen:</t>
  </si>
  <si>
    <t>Időskorúak ált. szintű ápolás bentlakásos elh. 2007.dec-ben részesült hj-ban</t>
  </si>
  <si>
    <t>Általános isk. napközi foglalkozás 8 hó</t>
  </si>
  <si>
    <t>Int.fennt. társ. iskolájába, óvodájába járó tanulók, gyermekek 8 hó</t>
  </si>
  <si>
    <t>Int.fennt. társ. iskolájába, óvodájába járó tanulók, gyermekek 4 hó</t>
  </si>
  <si>
    <t>Szociális étkeztetés 8 hó</t>
  </si>
  <si>
    <t>Szociális étkeztetés 4 hó</t>
  </si>
  <si>
    <t>Kieg. hozzájárulás  5. évfolyam kedv. étk.  4 hó</t>
  </si>
  <si>
    <t>Tanulók ingyenes tankönyv ellátása</t>
  </si>
  <si>
    <t>Normatív állami hozzájárulás összesen:</t>
  </si>
  <si>
    <t>Hévíz Város Önkormányzata</t>
  </si>
  <si>
    <t>A normatív, kötött felhasználású támogatások elszámolása</t>
  </si>
  <si>
    <t>és a mutatószámok alakulása 2008. évben</t>
  </si>
  <si>
    <t>adatok forintban</t>
  </si>
  <si>
    <t>Évközi változások ápr.30+júl.30.+okt.15.</t>
  </si>
  <si>
    <t>Az önkormányzat, töbcélú kistérségi társulás által</t>
  </si>
  <si>
    <t>Eltérés (mutatósz. és fel-használás szerint)</t>
  </si>
  <si>
    <t>Mutató-szám   Fő</t>
  </si>
  <si>
    <t>az adott célra dec. 31-ig ténylegesen felhaszn. ö.</t>
  </si>
  <si>
    <t>feladattal terhelt, de fel nem használt ö.</t>
  </si>
  <si>
    <t>Pedagógus szakvizsga 8 hó</t>
  </si>
  <si>
    <t>Pedagógus szakvizsga 4 hó</t>
  </si>
  <si>
    <t>Szociális továbbképzés</t>
  </si>
  <si>
    <t>Normatív, kötött felhasználású támogatás összesen:</t>
  </si>
  <si>
    <t>Pedagógiai szakszolgálat 8 hó</t>
  </si>
  <si>
    <t>Pedagógiai szakszolgálat 4 hó</t>
  </si>
  <si>
    <t>Ált. Isk. Óvoda Pedagógiai Szolgálat Türje</t>
  </si>
  <si>
    <t>Aranyvirág Alapítvány</t>
  </si>
  <si>
    <t xml:space="preserve">Bibó István AGSZ </t>
  </si>
  <si>
    <t>Kölcsey Ferenc Gimnázium (Zeg)</t>
  </si>
  <si>
    <t>Nyugat-dunántúli Regionális Munkaügyi Kp.</t>
  </si>
  <si>
    <t>Szent Erzsébet Gyermekalapítvány 167/08. (X.28.) Kt.</t>
  </si>
  <si>
    <t>Csokonai V. M. Irodalmi Társaság</t>
  </si>
  <si>
    <t>Intelligens Települések Országos szövetsége</t>
  </si>
  <si>
    <t>Európai Medicina Alapítvány 63/2008 (IV.29)</t>
  </si>
  <si>
    <t>7. Int-ek részére felhalm. célra adott támogatás</t>
  </si>
  <si>
    <t>6. Ellátottak pénzbeli juttatása</t>
  </si>
  <si>
    <t>7. Szociálpolitikai juttatások</t>
  </si>
  <si>
    <t>8. Int-ek részére működési célra adott tám.</t>
  </si>
  <si>
    <t>Festetics Műv. Kp. Diszitőműv. Szakkör</t>
  </si>
  <si>
    <t>Magyar Máltai Szeretetszolg. Keszthelyi csoportja</t>
  </si>
  <si>
    <t>MTSZ Vas megyei Szervezete</t>
  </si>
  <si>
    <t>feladatmutatókra jutó működési kiadások alakulása</t>
  </si>
  <si>
    <t>Ft-ban</t>
  </si>
  <si>
    <t>2004. év</t>
  </si>
  <si>
    <t>2005. év</t>
  </si>
  <si>
    <t>2006. év</t>
  </si>
  <si>
    <t>normatíva</t>
  </si>
  <si>
    <t>tényleges</t>
  </si>
  <si>
    <t>százalék</t>
  </si>
  <si>
    <t>Bibó AGSZ.</t>
  </si>
  <si>
    <t>Ft / tanuló</t>
  </si>
  <si>
    <t>Diákotthon</t>
  </si>
  <si>
    <t>Általános iskola</t>
  </si>
  <si>
    <t>Óvoda</t>
  </si>
  <si>
    <t>Ft / óvodás</t>
  </si>
  <si>
    <t xml:space="preserve">Bentlakásos és nappali ellátás </t>
  </si>
  <si>
    <t>Ft / ellátott</t>
  </si>
  <si>
    <t>Rendszeres szem. jutt.</t>
  </si>
  <si>
    <t>Külső szem. jutt</t>
  </si>
  <si>
    <t>Saját vagy bérelt ingatlan hasznosítás</t>
  </si>
  <si>
    <t>T/6. számú melléklet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</si>
  <si>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</si>
  <si>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</si>
  <si>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</si>
  <si>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</si>
  <si>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</si>
  <si>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</si>
  <si>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GAMESZ és részben önálló</t>
  </si>
  <si>
    <t>gazd. int. működési bev. össz.:</t>
  </si>
  <si>
    <t>Intézményfinnanszírozás</t>
  </si>
  <si>
    <t>GAMESZ és int. műk. bev. mindössz:</t>
  </si>
  <si>
    <t>T/5. számú melléklet</t>
  </si>
  <si>
    <t xml:space="preserve">és részben önállóan gazdálkodó intézménye 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</si>
  <si>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</si>
  <si>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</si>
  <si>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</si>
  <si>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</si>
  <si>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</si>
  <si>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</si>
  <si>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</si>
  <si>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</si>
  <si>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</si>
  <si>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</si>
  <si>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</si>
  <si>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</si>
  <si>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</si>
  <si>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</si>
  <si>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Polgármesteri Hivatal</t>
  </si>
  <si>
    <t>Támogatás értékű kiadás</t>
  </si>
  <si>
    <t>Dorint Rogner Lótusz Therme Szálloda</t>
  </si>
  <si>
    <t>NYDOP-2007-3.2.1/B (Új Magyarország Fejlesztési Terv)</t>
  </si>
  <si>
    <t>Közösségi közlekedési infrastruktúra fejlesztése</t>
  </si>
  <si>
    <t>Új autóbusz pályaudvar építés</t>
  </si>
  <si>
    <t>Oktatási és Kulturális Minisztérium</t>
  </si>
  <si>
    <t>Könyvtári és közművelődési érdekeltségnövelő t.</t>
  </si>
  <si>
    <t>Közművelődési érdekeltségnövelő pályázat Hévíz</t>
  </si>
  <si>
    <t>Általános tartalék</t>
  </si>
  <si>
    <t>Képzőművészeti Lektorátus</t>
  </si>
  <si>
    <t>90/2008. (V. 15.) KT. hat.</t>
  </si>
  <si>
    <t>Reneszánsz év</t>
  </si>
  <si>
    <t>Gróf Széchenyi I. köztéri emlékmű megvalósítása</t>
  </si>
  <si>
    <t>2052-1/2008.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</si>
  <si>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</si>
  <si>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</si>
  <si>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</si>
  <si>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</si>
  <si>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</si>
  <si>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</si>
  <si>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</si>
  <si>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</si>
  <si>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</si>
  <si>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</si>
  <si>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</si>
  <si>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Közkincs 2008</t>
  </si>
  <si>
    <t>Hévíz Város Könyvtár Digitáis megújítása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</si>
  <si>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</si>
  <si>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</si>
  <si>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</si>
  <si>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</si>
  <si>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</si>
  <si>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</si>
  <si>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</si>
  <si>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</si>
  <si>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</si>
  <si>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 *</t>
  </si>
  <si>
    <t>Esélyegyenlőséget, felzárkóztatást segítő támogatás</t>
  </si>
  <si>
    <t>Beilleszkedési, magatartási, tanulási nehézségekkel küződ gyermekek, tanulók felkészítésének támogatása</t>
  </si>
  <si>
    <t>Lemondva, elvonva a támogatás</t>
  </si>
  <si>
    <t>Szakmai, informatikai feladatok támogatása</t>
  </si>
  <si>
    <t>Informatikai és szakmai fejlesztések támogatása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</si>
  <si>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</si>
  <si>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</si>
  <si>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</si>
  <si>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</si>
  <si>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</si>
  <si>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</si>
  <si>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</si>
  <si>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</si>
  <si>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</si>
  <si>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Egészségügyi Minisztérium</t>
  </si>
  <si>
    <t>Kistelepülésen lakók komplex népegészségügyi szűrés elősegítése</t>
  </si>
  <si>
    <t>Polgármestei Hivatal összesen:</t>
  </si>
  <si>
    <t>Zala Megyei Közgyűlés Oktatási és Kulturális Bizottsága</t>
  </si>
  <si>
    <t>Iskolai és gyermekrendezvények támogatása</t>
  </si>
  <si>
    <t>Gróf. I. Festetics György Művelődési Központ: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</si>
  <si>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</si>
  <si>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</si>
  <si>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</si>
  <si>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</si>
  <si>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1005/113.</t>
  </si>
  <si>
    <t>Regisztrált art mozik art termeinek digitalizálása</t>
  </si>
  <si>
    <t>A Hévízi Fontana Filmszínház digitalizálása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</si>
  <si>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</si>
  <si>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</si>
  <si>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</si>
  <si>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</si>
  <si>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</si>
  <si>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</si>
  <si>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</si>
  <si>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</si>
  <si>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évre</t>
  </si>
  <si>
    <t>20082621/0289</t>
  </si>
  <si>
    <t xml:space="preserve">Nemzeti Kulturális Alap </t>
  </si>
  <si>
    <t>4307/0086.</t>
  </si>
  <si>
    <t>Kulturális programok támogatása</t>
  </si>
  <si>
    <t>XIV. Hévízi Országos Borfesztivál</t>
  </si>
  <si>
    <t>4307/0086</t>
  </si>
  <si>
    <t>Gróf. I. Festetics György Művelődési Központ összesen:</t>
  </si>
  <si>
    <t>18. számú melléklet</t>
  </si>
  <si>
    <t>18/a. számú melléklet</t>
  </si>
  <si>
    <t>18/b. számú melléklet</t>
  </si>
  <si>
    <t>Pozitív előzetes pályázati döntés</t>
  </si>
  <si>
    <t>A.) Befektetett eszközök összesen</t>
  </si>
  <si>
    <t>I.    Immateriális javak</t>
  </si>
  <si>
    <t>II.   Tárgyi eszközök</t>
  </si>
  <si>
    <t>III.  Befektetett pénzügyi eszközök</t>
  </si>
  <si>
    <t>IV.  Üzemeltetésre, kezelésre áta. eszk.</t>
  </si>
  <si>
    <t>B.) Forgóeszközök összesen</t>
  </si>
  <si>
    <t>I.    Készletek</t>
  </si>
  <si>
    <t>II.   Követelések</t>
  </si>
  <si>
    <t>III.  Értékpapírok</t>
  </si>
  <si>
    <t>IV.  Pénzeszközök</t>
  </si>
  <si>
    <t>V.   Egyéb aktív pénzügyi elszám.</t>
  </si>
  <si>
    <t>D.) Saját tőke összesen</t>
  </si>
  <si>
    <t>1.    Induló tőke</t>
  </si>
  <si>
    <t>2.   Tőkeváltozások</t>
  </si>
  <si>
    <t>3.   Értékelési tartalék</t>
  </si>
  <si>
    <t>E.) Tartalékok összesen</t>
  </si>
  <si>
    <t>I.    Költségvetési tartalékok</t>
  </si>
  <si>
    <t>II.   Vállalkozási tartalékok</t>
  </si>
  <si>
    <t>F.)  Kötelezettségek összesen</t>
  </si>
  <si>
    <t>I.    Hosszúlejáratú kötelezettségek</t>
  </si>
  <si>
    <t>II.   Rövidlejáratú kötelezettségek</t>
  </si>
  <si>
    <t>III.  Egyéb passzív pénzügyi elszám.</t>
  </si>
  <si>
    <t>Források összesen</t>
  </si>
  <si>
    <t>13. számú melléklet</t>
  </si>
  <si>
    <t>egyszerűsített éves pénzforgalmi jelentés</t>
  </si>
  <si>
    <t>2007. év</t>
  </si>
  <si>
    <t>Eredeti</t>
  </si>
  <si>
    <t>Módosított</t>
  </si>
  <si>
    <t>előirányzat</t>
  </si>
  <si>
    <t>01.</t>
  </si>
  <si>
    <t>02.</t>
  </si>
  <si>
    <t>Munkaadókat terhelő járulékok</t>
  </si>
  <si>
    <t>03.</t>
  </si>
  <si>
    <t>04.</t>
  </si>
  <si>
    <t>Működési célú támogatás értékű kiadások, egyéb támogatások</t>
  </si>
  <si>
    <t>05.</t>
  </si>
  <si>
    <t>Államháztartáson kívülre végleges működési pénzeszköz átadások</t>
  </si>
  <si>
    <t>06.</t>
  </si>
  <si>
    <t>Ellátottak pénzbeli juttatásai</t>
  </si>
  <si>
    <t>08.</t>
  </si>
  <si>
    <t>Szociális és Munkaügyi Min. jelzőrendszeres házi segítségnyújtás</t>
  </si>
  <si>
    <t>felhalmozási kiadások költségvetési szervenként</t>
  </si>
  <si>
    <t>működési célú és egyéb bevételek költségvetési szervenként</t>
  </si>
  <si>
    <t>felhalmozási bevételek kiemelt előirányzatai költségvetési szervenként</t>
  </si>
  <si>
    <t>II/2. Bibó István AGSZ</t>
  </si>
  <si>
    <t>ÁHT-n kívüli fejlesztési pénzeszköz átadás beruházásra</t>
  </si>
  <si>
    <t>ÁHT-n kívüli fejlesztési pénzeszköz átadás beruházásra összesen:</t>
  </si>
  <si>
    <t>Élelmezési szoftver beszerzés</t>
  </si>
  <si>
    <t>Támogatás értékű pénzeszköz átadás Munkaerőpiaci Alap részére</t>
  </si>
  <si>
    <t xml:space="preserve">   Átengedett központi adók, gépjárműadó, luxusadó</t>
  </si>
  <si>
    <t>2007. dec. 31.</t>
  </si>
  <si>
    <t>2008. dec. 31.</t>
  </si>
  <si>
    <t>Mennyiség db</t>
  </si>
  <si>
    <t>T/7. számú melléklet</t>
  </si>
  <si>
    <t>Államháztartási kapcsolatatok elszámolása</t>
  </si>
  <si>
    <t>Normatív állami hozzájárulások</t>
  </si>
  <si>
    <t>Évközi változások</t>
  </si>
  <si>
    <t>Tervezett támogatások</t>
  </si>
  <si>
    <t>Tényleges támogatások</t>
  </si>
  <si>
    <t>2008. évi jövedelmkülönbség mérsékléssel való teljeskörű elszámolás</t>
  </si>
  <si>
    <t>Költségvetési kiutalás, kiutalatlan támogatás miatt</t>
  </si>
  <si>
    <t>Központosított előirányzatok egyéb kötött támogatás elszámolása</t>
  </si>
  <si>
    <t>2008. évi jövedelemkülönbség mérsékléssel való teljeskörű elszámolása</t>
  </si>
  <si>
    <t>Évközi módosítás</t>
  </si>
  <si>
    <t>2008. december 31. adóerőképesség</t>
  </si>
  <si>
    <t>Jövedelemkülönbség mérséklés</t>
  </si>
  <si>
    <t>Helyben maradó SZJA (8 %)</t>
  </si>
  <si>
    <t>Iparűzési adóalap</t>
  </si>
  <si>
    <t>Iparűzési adóerőképesség</t>
  </si>
  <si>
    <t>Lakosok száma (fő) (2007. jan. 1.)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</si>
  <si>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</si>
  <si>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</si>
  <si>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</si>
  <si>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</si>
  <si>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</si>
  <si>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</si>
  <si>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</si>
  <si>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</si>
  <si>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</si>
  <si>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</si>
  <si>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</si>
  <si>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</si>
  <si>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</si>
  <si>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</si>
  <si>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1/2/a. számú melléklet</t>
  </si>
  <si>
    <t>1/2. számú melléklet</t>
  </si>
  <si>
    <t>1/2/b. számú melléklet</t>
  </si>
  <si>
    <t>1/2/c. számú melléklet</t>
  </si>
  <si>
    <t>Normatív kötött állami hozzájárulás*</t>
  </si>
  <si>
    <t>Központosított állami támogatás*</t>
  </si>
  <si>
    <t>Egyéb központi támogatás*</t>
  </si>
  <si>
    <t>Vizitdíj visszaigénylése</t>
  </si>
  <si>
    <t>2008. évi bérpolitikai  intézkedés állami támogatása</t>
  </si>
  <si>
    <t>2007. év után járó 13. havi illetmény állami támogatása</t>
  </si>
  <si>
    <t>2007. év után járó 13. havi illetm.50 %-a és bérfejlesztés állami támogatása</t>
  </si>
  <si>
    <t>Dévai Szent Ferenc Alapítvány 10/2008.(IV.10.) Ör.</t>
  </si>
  <si>
    <t>SOS Szolgálati Alapítvány 10/2008 (IV.10) Ör.</t>
  </si>
  <si>
    <t>Szent Erzsébet Gyermekalapítvány 167/2008.(X.28.) KT. hat.</t>
  </si>
  <si>
    <t>Aranyág Alapítvány (Bp.) 1/2009.(I.29.) KT. hat.</t>
  </si>
  <si>
    <t>Veres Péter u. csapadékcsatorna endegélyterv, hatósági díj</t>
  </si>
  <si>
    <t>1274111/118</t>
  </si>
  <si>
    <t>Gersei-Pethő u. csapadékcsatorna</t>
  </si>
  <si>
    <t>1274111/126</t>
  </si>
  <si>
    <t>Zrínyi utca engedélyterv, hatósági díj</t>
  </si>
  <si>
    <t>1274111/127</t>
  </si>
  <si>
    <t>Hévíz Város Önkormányzat kiadási megtakarítása mindösszesen:</t>
  </si>
  <si>
    <t>Számítógép, monitor, nyomtató (szakmai informatikai normatíva)</t>
  </si>
  <si>
    <t>2 db laptop és projektor vásárlás (szakmai informatikai normatíva)</t>
  </si>
  <si>
    <t>Hévíz Város Önkormányzata által benyújtott pályázatok alakulása</t>
  </si>
  <si>
    <t>2008. január 1. napjától 2008. december 31-ig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</si>
  <si>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</si>
  <si>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</si>
  <si>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</si>
  <si>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</si>
  <si>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</si>
  <si>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</si>
  <si>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</si>
  <si>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</si>
  <si>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</si>
  <si>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</si>
  <si>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Átutalt, jóváírt támogatási összeg</t>
  </si>
  <si>
    <t>azonosítója</t>
  </si>
  <si>
    <r>
      <t>Felhalmozási célú kiadás összesen:</t>
    </r>
    <r>
      <rPr>
        <i/>
        <sz val="11"/>
        <rFont val="Times New Roman"/>
        <family val="1"/>
      </rPr>
      <t xml:space="preserve"> </t>
    </r>
  </si>
  <si>
    <r>
      <t>2.) Működési célú kiadás</t>
    </r>
    <r>
      <rPr>
        <sz val="11"/>
        <rFont val="Times New Roman"/>
        <family val="1"/>
      </rPr>
      <t xml:space="preserve"> </t>
    </r>
  </si>
  <si>
    <r>
      <t xml:space="preserve">4.) Finanszírozási kiadások </t>
    </r>
    <r>
      <rPr>
        <sz val="11"/>
        <rFont val="Times New Roman"/>
        <family val="1"/>
      </rPr>
      <t>(értékpapírvás., forg.-i célú)</t>
    </r>
  </si>
  <si>
    <t>Telj.</t>
  </si>
  <si>
    <t>1/a. számú melléklet</t>
  </si>
  <si>
    <t xml:space="preserve">    2. Felhalmozási célú pénzeszköz átvétel ÁHT-n kívülről</t>
  </si>
  <si>
    <t>Er. ei.</t>
  </si>
  <si>
    <t xml:space="preserve">Telj. </t>
  </si>
  <si>
    <t xml:space="preserve">2008. évi </t>
  </si>
  <si>
    <t>Telj. ei.</t>
  </si>
  <si>
    <t>Telj %</t>
  </si>
  <si>
    <t xml:space="preserve">   Magyar Labdarúgó Szöv.Illyés Gy. Á. M. I. műfüves kispálya</t>
  </si>
  <si>
    <t>Működési bevétel összesen</t>
  </si>
  <si>
    <t>II/3. Illyés Gy. Á. és M. I.</t>
  </si>
  <si>
    <t>II/5. Teréz A. Szoc. I. Int.</t>
  </si>
  <si>
    <t>II/9. I. Festetics Gy.M.Kp.</t>
  </si>
  <si>
    <t xml:space="preserve">Mód. ei. </t>
  </si>
  <si>
    <t>Polgármesteri H. tám., végleges pénzeszköz átvétel ö.: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</si>
  <si>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</si>
  <si>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</si>
  <si>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</si>
  <si>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Immateriális javak vásárlása</t>
  </si>
  <si>
    <t>Hévíz gyógyhely városközpont közmű alaptérkép</t>
  </si>
  <si>
    <t>Környezetvédelmi program+helyi hulladékgazd. terv. felülvizsgálata</t>
  </si>
  <si>
    <t xml:space="preserve">  Gyámügy</t>
  </si>
  <si>
    <t>Támogatás értékű felhal. kiadás</t>
  </si>
  <si>
    <t>Felügyeleti jellegű tevékenység díja</t>
  </si>
  <si>
    <t>Könyv- és zeneműkiadás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</si>
  <si>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</si>
  <si>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</si>
  <si>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</si>
  <si>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ÁHT-n kívüli felhalmozási pénzeszköz átvétel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</si>
  <si>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</si>
  <si>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</si>
  <si>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</si>
  <si>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Támogatás önkormányzati forrás</t>
  </si>
  <si>
    <t>Sajátos felhalmozási bevétel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</si>
  <si>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</si>
  <si>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</si>
  <si>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</si>
  <si>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</si>
  <si>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</si>
  <si>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</si>
  <si>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</si>
  <si>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II/9. Gróf I. Festetics Gy. M. Kp.</t>
  </si>
  <si>
    <t>Teréz Anya Szociális Integrált Intézmény felhalmozási kiadások összesen:</t>
  </si>
  <si>
    <t>T/3. számú melléklet</t>
  </si>
  <si>
    <t>Hévíz Város Önkormányzat Gazdasági Műszaki Ellátó Szervezete</t>
  </si>
  <si>
    <t>és részben önállóan gazdálkodó intézményei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</si>
  <si>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</si>
  <si>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</si>
  <si>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</si>
  <si>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</si>
  <si>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</si>
  <si>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</si>
  <si>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</si>
  <si>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</si>
  <si>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</si>
  <si>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</si>
  <si>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</si>
  <si>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</si>
  <si>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</si>
  <si>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</si>
  <si>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</si>
  <si>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</si>
  <si>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</si>
  <si>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</si>
  <si>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</si>
  <si>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1.  Egyéb tartós részesedés</t>
  </si>
  <si>
    <t>2.  Tartós hitelviszonyt megtestesítő értékpapír</t>
  </si>
  <si>
    <t>3.  Tartósan adott kölcsön</t>
  </si>
  <si>
    <t>4.  Hosszú lejáratú bankbetétek</t>
  </si>
  <si>
    <t>5.  Egyéb hosszú lejáratú kötelezettségek</t>
  </si>
  <si>
    <t>6.  Befektetett pénzügyi eszközök értékhelyesbítése</t>
  </si>
  <si>
    <t>Befektetett pénzügyi eszk. összesen:</t>
  </si>
  <si>
    <t>IV. Üzemeltetésre, kez.-re átadott ingatl. (korl.forgképes)</t>
  </si>
  <si>
    <t>IV. Üzemeltetésre, kezelésre átadott gépek (forgképes)</t>
  </si>
  <si>
    <t>Üzemeltetésre, kezelésre átadott eszközök összesen:</t>
  </si>
  <si>
    <t>Befektetett eszközök összesen:</t>
  </si>
  <si>
    <t>Forgóeszközök</t>
  </si>
  <si>
    <t>I. Készletek (forgalomképes)</t>
  </si>
  <si>
    <t>II. Követelések (forgalomképes)</t>
  </si>
  <si>
    <t xml:space="preserve">III. Értékpapírok </t>
  </si>
  <si>
    <t xml:space="preserve">         2. Forgatási c.hitelv. megt. értékpapírok (forg.képes)</t>
  </si>
  <si>
    <t>IV. Pénzeszközök (forgalomképes)</t>
  </si>
  <si>
    <t>V.  Egyéb aktív elszámolások (forgalomképes)</t>
  </si>
  <si>
    <t>Forgóeszközök összesen:</t>
  </si>
  <si>
    <t xml:space="preserve">       - forgalomképtelen vagyon</t>
  </si>
  <si>
    <t xml:space="preserve">       - korlátozottan forgalomképes vagyon</t>
  </si>
  <si>
    <t xml:space="preserve">       - forgalomképes és stratégiai ingatlanvagyon</t>
  </si>
  <si>
    <t xml:space="preserve">       - forgalomképes egyéb vagyon</t>
  </si>
  <si>
    <t>Források</t>
  </si>
  <si>
    <t>1. Induló tőke</t>
  </si>
  <si>
    <t>2. Tőkeváltozások</t>
  </si>
  <si>
    <t>Saját tőke összesen:</t>
  </si>
  <si>
    <t>I.  Költségvetési tartalék</t>
  </si>
  <si>
    <t>II. Vállalkozói tartalék</t>
  </si>
  <si>
    <t>Tartalékok összesen:</t>
  </si>
  <si>
    <t>I.    Hosszú lejáratú kötelezettség (forgalomképes)</t>
  </si>
  <si>
    <t>II.   Rövid lejáratú kötelezettség (forgalomképes)</t>
  </si>
  <si>
    <t>III.  Egyéb passzívák (forgalomképes)</t>
  </si>
  <si>
    <t>Kötelezettségek összesen:</t>
  </si>
  <si>
    <t>Források összesen:</t>
  </si>
  <si>
    <t>Nettó vagyon</t>
  </si>
  <si>
    <t>Eszközök összesen</t>
  </si>
  <si>
    <t>Kötelezettségek</t>
  </si>
  <si>
    <t>Nettó vagyonérték összesen</t>
  </si>
  <si>
    <t>Nettó vagyon forrása</t>
  </si>
  <si>
    <t>Saját tőke</t>
  </si>
  <si>
    <t>Tartalékok</t>
  </si>
  <si>
    <t>Nettó vagyon forrása összesen</t>
  </si>
  <si>
    <t>2008. december hó 31.</t>
  </si>
  <si>
    <t xml:space="preserve">                                                                                      8/d. számú melléklet</t>
  </si>
  <si>
    <t xml:space="preserve">Hévíz Város Önkormányzat </t>
  </si>
  <si>
    <t>0-ra leírt, használatban lévő eszközök állománya</t>
  </si>
  <si>
    <t>Mennyiség (db)</t>
  </si>
  <si>
    <t>Bruttó érték (Ft)</t>
  </si>
  <si>
    <t>0-ra leírt vagyoni értékű jogok (forg. képes)</t>
  </si>
  <si>
    <t>0-ra leírt szellemi termékek (forg. képes)</t>
  </si>
  <si>
    <t>0-ra leírt egyéb szellemi termékek (szoftverek) (forg. képes)</t>
  </si>
  <si>
    <t>0-ra leírt ügyviteli és számítástechnikai eszk. (forg. képes)</t>
  </si>
  <si>
    <t>Pedagógiai módszerek tám.min. alapf. okt. szin-táncműv. ág. 4 hó</t>
  </si>
  <si>
    <t>Testi, érzékszervi, közpsúlyos ért. fogy., autista gyermekek nev. 8 hó</t>
  </si>
  <si>
    <t>Testi, érzékszervi, közpsúlyos ért. fogy., autista gyermekek nev. 4 hó</t>
  </si>
  <si>
    <t>Szociális étkeztetés 2007. dec-ben  részesült hozzájár-ban</t>
  </si>
  <si>
    <t>" új ellátás (Nyugdij min. 150%-a&lt;jöv.&gt;nyugd.min. 300%)</t>
  </si>
  <si>
    <t xml:space="preserve">    3/c.Áht-n kívüli működési pénzeszköz átvétel</t>
  </si>
  <si>
    <t>6. Felhalmozási célú kölcsön nyújtása</t>
  </si>
  <si>
    <r>
      <t>Polgármesteri Hivatal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</si>
  <si>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>Polgármesteri Hivatal 0-ra leírt használatban lévő eszközök</t>
    </r>
    <r>
      <rPr>
        <b/>
        <u val="single"/>
        <sz val="11"/>
        <rFont val="Times New Roman"/>
        <family val="1"/>
      </rPr>
      <t xml:space="preserve"> nettó értéke</t>
    </r>
    <r>
      <rPr>
        <b/>
        <sz val="11"/>
        <rFont val="Times New Roman"/>
        <family val="1"/>
      </rPr>
      <t xml:space="preserve"> összesen:</t>
    </r>
  </si>
  <si>
    <r>
      <t xml:space="preserve">GAMESZ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</si>
  <si>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GAMESZ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</si>
  <si>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GAMESZ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</si>
  <si>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Bibó I. AGSZ.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</si>
  <si>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</si>
  <si>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</si>
  <si>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</si>
  <si>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</si>
  <si>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</si>
  <si>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</si>
  <si>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</si>
  <si>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</si>
  <si>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</si>
  <si>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</si>
  <si>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</si>
  <si>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</si>
  <si>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</si>
  <si>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</si>
  <si>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</si>
  <si>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</si>
  <si>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</si>
  <si>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</si>
  <si>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</si>
  <si>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</si>
  <si>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</si>
  <si>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</si>
  <si>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</si>
  <si>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</si>
  <si>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</si>
  <si>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</si>
  <si>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</si>
  <si>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Fogorvosi szolgálat szakmai min. követelmény teljesítése, autokláv (sterilizáló) beszerzése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</si>
  <si>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</si>
  <si>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</si>
  <si>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</si>
  <si>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</si>
  <si>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</si>
  <si>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</si>
  <si>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</si>
  <si>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</si>
  <si>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</si>
  <si>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</si>
  <si>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</si>
  <si>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</si>
  <si>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</si>
  <si>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</si>
  <si>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</si>
  <si>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</si>
  <si>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</si>
  <si>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</si>
  <si>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</si>
  <si>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</si>
  <si>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</si>
  <si>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</si>
  <si>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</si>
  <si>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</si>
  <si>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</si>
  <si>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</si>
  <si>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</si>
  <si>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</si>
  <si>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</si>
  <si>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</si>
  <si>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</si>
  <si>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</si>
  <si>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</si>
  <si>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</si>
  <si>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</si>
  <si>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</si>
  <si>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</si>
  <si>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</si>
  <si>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</si>
  <si>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</si>
  <si>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</si>
  <si>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</si>
  <si>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</si>
  <si>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</si>
  <si>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</si>
  <si>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</si>
  <si>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</si>
  <si>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4/a. számú melléklet</t>
  </si>
  <si>
    <t>5. számú melléklet</t>
  </si>
  <si>
    <t>5/a. számú melléklet</t>
  </si>
  <si>
    <t>Térfigyelő rendszer üzemeltetéséhez pénzeszköz átadás</t>
  </si>
  <si>
    <t>Kölcsey Ferenc Gimnázium Zalaegerszeg</t>
  </si>
  <si>
    <t>Balatoni Isover Vívóklub (Keszthely)</t>
  </si>
  <si>
    <t>ITOSZ Intelligens Települések Országos  Szövetsége</t>
  </si>
  <si>
    <t>Hévízi Kistérségi pályzázati önrész átadás</t>
  </si>
  <si>
    <t>Vindornyaszőlős Önkorm. iskolabusz működésére (kistérségi forrásból)</t>
  </si>
  <si>
    <t>Pilisszentandrási Polgármesteri Hivatal</t>
  </si>
  <si>
    <t>Hernádszentandrás Község Önkormányzat</t>
  </si>
  <si>
    <t>Hévízi Rendőrörs mozgójárőrözése</t>
  </si>
  <si>
    <t>Hévíz Sportkör 34/2008. (II. 25.), 121/2008. (VI. 24.) KT. hat.</t>
  </si>
  <si>
    <t>Bursa Hungarica ösztöndíj 181/2007. (XI.27.) KT hat</t>
  </si>
  <si>
    <t>Hévízi Szobakiadók Szövetsége 34/2008. (II. 25.) KT. hat.</t>
  </si>
  <si>
    <t>Hévízi Gyöngyszemek Alapítvány (Hévíz) 34/2008. (II. 25.) KT. hat.</t>
  </si>
  <si>
    <t>Musica Antiqua Együttes (Hévíz) 34/2008. (II. 25.) KT. hat.</t>
  </si>
  <si>
    <t>Zala Megyei Vállalkozásfejl. Alapítvány (Zeg.) 34/2008. (II. 25.) KT. hat.</t>
  </si>
  <si>
    <t>Közoktatási infrastruktúra és szolg. fejlesztés projekt</t>
  </si>
  <si>
    <t>Hévíz gyógyhely városközpont rehabilitációja</t>
  </si>
  <si>
    <t>Gyógyszertár alatti helyiségcsoport (1069/5/A/1; 1069/5/A/2; 1069/5/A/3. hrsz.) megvásárlása</t>
  </si>
  <si>
    <t>Hunyadi u. déli oldali járda (Dr. Babocsay és Zrínyi u. között)</t>
  </si>
  <si>
    <t>7 db parkolóautómata vásárlás 21/2008. (II. 12.) KT. hat., 83/2008. (V.15.) KT. hat és 128/2008. (VI. 24.) KT. hat.</t>
  </si>
  <si>
    <t>Széchenyi István bronz szobor</t>
  </si>
  <si>
    <t>Hévízi egészségügyi alapellátási int. személyfelvonó</t>
  </si>
  <si>
    <t>Nagynyomású mosóberendezés beszerzése</t>
  </si>
  <si>
    <t>3 db laptop vásárlása</t>
  </si>
  <si>
    <t>Szerver beszerzése</t>
  </si>
  <si>
    <t>Pianínó beszerzése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</si>
  <si>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</si>
  <si>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</si>
  <si>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</si>
  <si>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</si>
  <si>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</si>
  <si>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</si>
  <si>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</si>
  <si>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Őrangyalok Európai Alapítvány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</si>
  <si>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</si>
  <si>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</si>
  <si>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</si>
  <si>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</si>
  <si>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</si>
  <si>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</si>
  <si>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</si>
  <si>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</si>
  <si>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Mikrobusz beszerzés</t>
  </si>
  <si>
    <t>Sporteszközök vásárlása</t>
  </si>
  <si>
    <t>Bevételek mindösszesen:</t>
  </si>
  <si>
    <t xml:space="preserve">     g.) Fejlesztési pénzmaradvány</t>
  </si>
  <si>
    <t>Lakossági közműfejlesztés</t>
  </si>
  <si>
    <t>Felhalmozási célú bevétel mindösszesen</t>
  </si>
  <si>
    <t>Támogatás felügyeleti szervtől felhalmozásra</t>
  </si>
  <si>
    <t>Helyi közutak</t>
  </si>
  <si>
    <t>Támogatás ért. működési pénzeszköz átvétel összesen:</t>
  </si>
  <si>
    <t>Hévíz Szabályozási Tervének módosítása</t>
  </si>
  <si>
    <t>Motorkerékpár vásárlása</t>
  </si>
  <si>
    <t>Felhalmozási kölcsön nyújtása</t>
  </si>
  <si>
    <t>Sorszám</t>
  </si>
  <si>
    <t>Működési kiadások forrástöbblete</t>
  </si>
  <si>
    <t>Beruházás összesen:</t>
  </si>
  <si>
    <t xml:space="preserve">   Helyi adók, pótlék, bírság</t>
  </si>
  <si>
    <t>Kölcsön folyósítása</t>
  </si>
  <si>
    <t>házt.-nak</t>
  </si>
  <si>
    <t>vállalk-nak</t>
  </si>
  <si>
    <t>Gamesz és részben önálló intézményei</t>
  </si>
  <si>
    <t>II/3. Illyés Gyula Ált. és Műv. Iskola</t>
  </si>
  <si>
    <t>II/4. Brunszvik T. N. O. Óvoda</t>
  </si>
  <si>
    <t>II/5. Teréz Anya Szociális Integr. Int.</t>
  </si>
  <si>
    <t>átadott pénzeszkeszköz</t>
  </si>
  <si>
    <t xml:space="preserve">   Kiegészítő hozzájárulás építésügyi igazgatási feladatokhoz</t>
  </si>
  <si>
    <t xml:space="preserve">   Építésügyi igazgatási feladatok alaphozzájárulás</t>
  </si>
  <si>
    <t>3.) Működési pénzmaradvány</t>
  </si>
  <si>
    <t>16. számú melléklet</t>
  </si>
  <si>
    <t>Dologi jellegű és egyéb folyó kiadás</t>
  </si>
  <si>
    <t>Ellátottak pénzbeli juttatása</t>
  </si>
  <si>
    <t>Szociálpol. juttatás</t>
  </si>
  <si>
    <t>II. GAMESZ és részben önálló int. össz.: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</si>
  <si>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</si>
  <si>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</si>
  <si>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</si>
  <si>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</si>
  <si>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Hozzájárulás a közösségi közlekedési feladatokhoz</t>
  </si>
  <si>
    <t>Rendszeres gyermekvédelmi normatív támogatás</t>
  </si>
  <si>
    <t>Egyszeri normatív kiegészítés</t>
  </si>
  <si>
    <t>Egyszeri normatív kiegészítés pénzbeli</t>
  </si>
  <si>
    <t>Pénzbeli átmeneti segély</t>
  </si>
  <si>
    <t>Sajátos működési bevételek</t>
  </si>
  <si>
    <t>SZJA helyben maradó része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</si>
  <si>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</si>
  <si>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</si>
  <si>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</si>
  <si>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</si>
  <si>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Dr. Moll Károly Közh. Alapítvány működésre</t>
  </si>
  <si>
    <t>ÁHT-n kívüli műk. célú pénzeszk. átadás össz.</t>
  </si>
  <si>
    <t>T/4. számú melléklet</t>
  </si>
  <si>
    <t>Rendszeres személyi juttatás</t>
  </si>
  <si>
    <t>Nem rendszeres szem. jutt.</t>
  </si>
  <si>
    <t>Külső személyi juttatás</t>
  </si>
  <si>
    <t>Adatok e Ft-ban</t>
  </si>
  <si>
    <t>0-ra leírt egyéb gép, berendezés (forg. képes)</t>
  </si>
  <si>
    <t>Gépek, berendezések összesen:</t>
  </si>
  <si>
    <t>0-ra leírt járművek (forg. képes)</t>
  </si>
  <si>
    <t>Járművek összesen:</t>
  </si>
  <si>
    <t>0-ra leírt üzemeltetésre átadott gépek, berendezések (korl. forg. képes)</t>
  </si>
  <si>
    <t>0-ra leírt üzemeltetésre átadott gépek, berendezések (forgalomképes)</t>
  </si>
  <si>
    <t>0-ra leírt üzemeltetésre átadott ügyviteli, számtech eszköz (forgképes)</t>
  </si>
  <si>
    <t>Üzemeltetésre átadott gépek, berendezések összesen</t>
  </si>
  <si>
    <r>
      <t xml:space="preserve">Polgármesteri Hivatal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</si>
  <si>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Gamesz összesen</t>
  </si>
  <si>
    <t>Munkaügyi Kp. (közhasznú munka tám.)</t>
  </si>
  <si>
    <t>Bibó István AGSZ</t>
  </si>
  <si>
    <t>Illyés Gyula Általános és Műv. Iskola</t>
  </si>
  <si>
    <t>Teréz Anya  Szociális Integrált Intézmény</t>
  </si>
  <si>
    <t>Gyermektartásdíj megelőlegezése</t>
  </si>
  <si>
    <t>Mozgáskorlátozottak támogatása</t>
  </si>
  <si>
    <t>PH. támogatás értékű és Áht-n kívüli m. c. pénzeszk.-átv.  ö.:</t>
  </si>
  <si>
    <t>Munkaügyi Kp. (közhasznú munka)</t>
  </si>
  <si>
    <t>szociálpolitikai juttatások</t>
  </si>
  <si>
    <t>saját erő</t>
  </si>
  <si>
    <t>Rendszeres pénzbeli ellátás</t>
  </si>
  <si>
    <t>Rendszeres szociális segély</t>
  </si>
  <si>
    <r>
      <t xml:space="preserve">Ápolási díj (méltányosságból) </t>
    </r>
    <r>
      <rPr>
        <i/>
        <sz val="12"/>
        <rFont val="Times New Roman"/>
        <family val="1"/>
      </rPr>
      <t>(3 fő)</t>
    </r>
  </si>
  <si>
    <t>Rendszeres gyermekvédelmi pénzbeli ellátás</t>
  </si>
  <si>
    <t>Étkezési térítési díj</t>
  </si>
  <si>
    <t>Rendszeres gyermekvédelmi támogatás</t>
  </si>
  <si>
    <t xml:space="preserve">     egyszeri kiegészítés</t>
  </si>
  <si>
    <t xml:space="preserve">     rendsz gyerm. véd. tám. méltányosságból</t>
  </si>
  <si>
    <t>Rendszeres gyermekvédelmi kedvezmény</t>
  </si>
  <si>
    <t>Eseti pénzbeni szociáli ellátás</t>
  </si>
  <si>
    <t>Átmeneti szociális segély</t>
  </si>
  <si>
    <t>Rendkívüli átmeneti segély</t>
  </si>
  <si>
    <t xml:space="preserve">     (nyugdíjmin.100%=25.800,- Ft/fő 60 fő)</t>
  </si>
  <si>
    <t>Temetési segélyek</t>
  </si>
  <si>
    <t>Temetési hozzájárulás</t>
  </si>
  <si>
    <t>Közgyógyellátás</t>
  </si>
  <si>
    <t>Köztemetés</t>
  </si>
  <si>
    <r>
      <t>Teréz A. SZ. I. I.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</si>
  <si>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Teréz A. SZ. I. I.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</si>
  <si>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</si>
  <si>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</si>
  <si>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</si>
  <si>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GAMESZ és int.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</si>
  <si>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GAMESZ és int.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</si>
  <si>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GAMESZ és int.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</si>
  <si>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Hévíz V. Önkorm.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</si>
  <si>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Szennyvízelvezetés és kezelés</t>
  </si>
  <si>
    <t>Közművelődési könyvtári tevékenység</t>
  </si>
  <si>
    <t xml:space="preserve">          c./1) Állami támogatás</t>
  </si>
  <si>
    <t xml:space="preserve">          c./2) Támogatás ért. műk. pénze. átv.</t>
  </si>
  <si>
    <t xml:space="preserve">     e.) Áht-n kívüli működési c. pénzeszk. átadás</t>
  </si>
  <si>
    <t xml:space="preserve">          c./3) Áht-n kívüli műk. pénzeszk. átv.</t>
  </si>
  <si>
    <t xml:space="preserve">     f.) Ellátottak pénzbeli juttatása</t>
  </si>
  <si>
    <t xml:space="preserve">          Támogatás, végleges pe. átvétel ö.:</t>
  </si>
  <si>
    <t>Működési c. bevételek összesen:</t>
  </si>
  <si>
    <t>5.) Finanszírozási bevételek forgatási célú</t>
  </si>
  <si>
    <t>Működési célú és egyéb bevételek össz.:</t>
  </si>
  <si>
    <t>Felhalmozási kiadások forrás hiánya</t>
  </si>
  <si>
    <t>Tárgyévi helyesbített pénzmaradvány</t>
  </si>
  <si>
    <t>felhalmozási és működési bevételi és kiadási előirányzatának összetétele</t>
  </si>
  <si>
    <t>4.) Finanszírozási kiadások forgatási célú</t>
  </si>
  <si>
    <t>Felhalmozási célú bevétel előirányzata</t>
  </si>
  <si>
    <t>Felhalmozási célú kiadás előirányzata</t>
  </si>
  <si>
    <t>Működési célú és egyéb bevétel előirányzata</t>
  </si>
  <si>
    <t>Működési célú és egyéb kiadás előirányzata</t>
  </si>
  <si>
    <t>5.) Pénzforgalom nélküli kiadás (tartalék)</t>
  </si>
  <si>
    <t>Működési célú és egyéb kiadás összesen:</t>
  </si>
  <si>
    <t xml:space="preserve">     a.) Intézményi működési bevétel </t>
  </si>
  <si>
    <r>
      <t>1.) Felhalmozási célú bevétel</t>
    </r>
    <r>
      <rPr>
        <sz val="11"/>
        <rFont val="Times New Roman"/>
        <family val="1"/>
      </rPr>
      <t xml:space="preserve"> </t>
    </r>
  </si>
  <si>
    <t xml:space="preserve">          d.) Támogatás értékű felhalmozási pénzeszköz-átv.</t>
  </si>
  <si>
    <r>
      <t>Felhalmozási célú bevétel összesen:</t>
    </r>
    <r>
      <rPr>
        <i/>
        <sz val="11"/>
        <rFont val="Times New Roman"/>
        <family val="1"/>
      </rPr>
      <t xml:space="preserve"> </t>
    </r>
  </si>
  <si>
    <r>
      <t>2.) Működési célú bevétel</t>
    </r>
    <r>
      <rPr>
        <sz val="11"/>
        <rFont val="Times New Roman"/>
        <family val="1"/>
      </rPr>
      <t xml:space="preserve"> </t>
    </r>
  </si>
  <si>
    <t xml:space="preserve">          Támogatás, végleges pénzeszköz-átv. összesen:</t>
  </si>
  <si>
    <r>
      <t>1.) Felhalmozási célú kiadás</t>
    </r>
    <r>
      <rPr>
        <sz val="11"/>
        <rFont val="Times New Roman"/>
        <family val="1"/>
      </rPr>
      <t xml:space="preserve"> </t>
    </r>
  </si>
  <si>
    <t>Eseti pénzbeli gyermekkvédelmi ellátás</t>
  </si>
  <si>
    <t>Rendkívüli gyermekvédelmi támogatás</t>
  </si>
  <si>
    <t>Újszülöttek támogatása</t>
  </si>
  <si>
    <t>Ápolási díj alanyi jogon</t>
  </si>
  <si>
    <r>
      <t>Lakásfenntartási támogatás</t>
    </r>
    <r>
      <rPr>
        <sz val="12"/>
        <rFont val="Times New Roman"/>
        <family val="1"/>
      </rPr>
      <t xml:space="preserve"> </t>
    </r>
  </si>
  <si>
    <t>állami támo-gatás</t>
  </si>
  <si>
    <r>
      <t xml:space="preserve">méltányos </t>
    </r>
    <r>
      <rPr>
        <i/>
        <sz val="12"/>
        <rFont val="Times New Roman"/>
        <family val="1"/>
      </rPr>
      <t xml:space="preserve">(7.500,- Ft/fő/hó) </t>
    </r>
  </si>
  <si>
    <t xml:space="preserve">     (min. a legolcsóbb temetés 10 %-a, max. a teljes ö. lehet)</t>
  </si>
  <si>
    <t xml:space="preserve">     (éves gyógyszerkészlet 30 %-a)</t>
  </si>
  <si>
    <t>Mozgáskorlátozottak közlekedési támogatása</t>
  </si>
  <si>
    <t>Bevétel</t>
  </si>
  <si>
    <t>Kiadás</t>
  </si>
  <si>
    <t>1.) Felhalmozási célú bevétel</t>
  </si>
  <si>
    <t>1.) Felhalmozási célú kiadás</t>
  </si>
  <si>
    <t>* A pályázat az első fordulóban 489.883 e Ft támogatási igérvényt kapott, azonban még a második forduló 2009. évben következik.</t>
  </si>
  <si>
    <t>Szabad Zöldek Egyesülete (Zalakaros) 10/2008. (IV. 10.) Ör.</t>
  </si>
  <si>
    <t>Értelmi Fogyatékos Gyermekekért Alapítv. (K.hely) 10/2008. (IV. 10.) Ör.</t>
  </si>
  <si>
    <t>Leader Vidékfejlesztési Stratégia 94/2008. (V. 27.) KT. hat.</t>
  </si>
  <si>
    <t>Zalai Falvakért Egyesület Szervezete</t>
  </si>
  <si>
    <t>Hévizi TV. Nonprofiit KFT.</t>
  </si>
  <si>
    <t>Nyugat-Balaton Turisztikai Nonprofit Kft.  34/2008. (II. 25.) KT. hat.</t>
  </si>
  <si>
    <t>Országos Medical Alapitvány polg.136/08 (VIII.26.)</t>
  </si>
  <si>
    <t>Lisztérzékenyek Zala Megyei Egyesülete</t>
  </si>
  <si>
    <t xml:space="preserve">Zala Termálvölgye Egyesület </t>
  </si>
  <si>
    <t>Képviselő testületi ülésen felosztható keret</t>
  </si>
  <si>
    <t>Támogatás értékű és ÁHT-n kívüli műl. c. pe.-átadás ö.:</t>
  </si>
  <si>
    <t>5/b/1. számú melléklet</t>
  </si>
  <si>
    <t>2008. zárszámadás</t>
  </si>
  <si>
    <t>Hévízi Kistérség Önkormányzatainak Többcélú Társulása részére tagdíj</t>
  </si>
  <si>
    <t>Magyar Máltai Szeretetszolgálat (keszthelyi csoport)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</si>
</sst>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\ _F_t_-;\-* #,##0\ _F_t_-;_-* &quot;-&quot;??\ _F_t_-;_-@_-"/>
    <numFmt numFmtId="173" formatCode="0.00000"/>
    <numFmt numFmtId="174" formatCode="0.000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name val="Arial CE"/>
      <family val="2"/>
    </font>
    <font>
      <b/>
      <sz val="12"/>
      <name val="Arial"/>
      <family val="0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1"/>
      <name val="Times New Roman"/>
      <family val="1"/>
    </font>
    <font>
      <i/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i/>
      <sz val="14"/>
      <name val="Times New Roman"/>
      <family val="1"/>
    </font>
    <font>
      <b/>
      <sz val="10"/>
      <name val="Arial CE"/>
      <family val="2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53"/>
      <name val="Times New Roman"/>
      <family val="1"/>
    </font>
    <font>
      <vertAlign val="superscript"/>
      <sz val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11" fillId="0" borderId="0" xfId="20" applyFont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0" fontId="3" fillId="0" borderId="0" xfId="25" applyFont="1">
      <alignment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>
      <alignment/>
      <protection/>
    </xf>
    <xf numFmtId="0" fontId="4" fillId="0" borderId="0" xfId="25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2" fillId="0" borderId="0" xfId="25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26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11" fillId="0" borderId="0" xfId="26" applyFont="1">
      <alignment/>
      <protection/>
    </xf>
    <xf numFmtId="0" fontId="4" fillId="0" borderId="1" xfId="0" applyFont="1" applyBorder="1" applyAlignment="1">
      <alignment horizontal="center"/>
    </xf>
    <xf numFmtId="0" fontId="4" fillId="0" borderId="0" xfId="26" applyFont="1" applyBorder="1" applyAlignment="1">
      <alignment horizontal="center" vertical="center"/>
      <protection/>
    </xf>
    <xf numFmtId="0" fontId="4" fillId="0" borderId="0" xfId="26" applyFont="1" applyAlignment="1">
      <alignment horizontal="left" vertical="center" wrapText="1"/>
      <protection/>
    </xf>
    <xf numFmtId="0" fontId="11" fillId="0" borderId="0" xfId="26" applyFont="1" applyAlignment="1">
      <alignment horizontal="center" vertical="center" wrapText="1"/>
      <protection/>
    </xf>
    <xf numFmtId="0" fontId="11" fillId="0" borderId="0" xfId="26" applyFont="1" applyAlignment="1">
      <alignment horizontal="left" vertical="center" wrapText="1"/>
      <protection/>
    </xf>
    <xf numFmtId="3" fontId="11" fillId="0" borderId="0" xfId="26" applyNumberFormat="1" applyFont="1">
      <alignment/>
      <protection/>
    </xf>
    <xf numFmtId="0" fontId="26" fillId="0" borderId="0" xfId="26" applyFont="1" applyAlignment="1">
      <alignment horizontal="left" vertical="center" wrapText="1"/>
      <protection/>
    </xf>
    <xf numFmtId="3" fontId="4" fillId="0" borderId="0" xfId="26" applyNumberFormat="1" applyFont="1">
      <alignment/>
      <protection/>
    </xf>
    <xf numFmtId="0" fontId="4" fillId="0" borderId="0" xfId="26" applyFont="1">
      <alignment/>
      <protection/>
    </xf>
    <xf numFmtId="0" fontId="2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1" fillId="0" borderId="0" xfId="20" applyFont="1" applyBorder="1" applyAlignment="1">
      <alignment horizontal="left"/>
      <protection/>
    </xf>
    <xf numFmtId="3" fontId="6" fillId="0" borderId="0" xfId="20" applyNumberFormat="1" applyFont="1" applyBorder="1">
      <alignment/>
      <protection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25" applyFont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1" fillId="0" borderId="0" xfId="25" applyFont="1" applyBorder="1">
      <alignment/>
      <protection/>
    </xf>
    <xf numFmtId="3" fontId="4" fillId="0" borderId="0" xfId="25" applyNumberFormat="1" applyFont="1" applyBorder="1">
      <alignment/>
      <protection/>
    </xf>
    <xf numFmtId="3" fontId="11" fillId="0" borderId="0" xfId="25" applyNumberFormat="1" applyFont="1" applyBorder="1">
      <alignment/>
      <protection/>
    </xf>
    <xf numFmtId="0" fontId="4" fillId="0" borderId="0" xfId="25" applyFont="1" applyBorder="1">
      <alignment/>
      <protection/>
    </xf>
    <xf numFmtId="3" fontId="19" fillId="0" borderId="0" xfId="25" applyNumberFormat="1" applyFont="1" applyBorder="1">
      <alignment/>
      <protection/>
    </xf>
    <xf numFmtId="0" fontId="19" fillId="0" borderId="0" xfId="25" applyFont="1" applyBorder="1" applyAlignment="1">
      <alignment/>
      <protection/>
    </xf>
    <xf numFmtId="0" fontId="19" fillId="0" borderId="0" xfId="25" applyFont="1" applyBorder="1">
      <alignment/>
      <protection/>
    </xf>
    <xf numFmtId="0" fontId="4" fillId="0" borderId="0" xfId="25" applyFont="1" applyBorder="1" applyAlignment="1">
      <alignment horizontal="left"/>
      <protection/>
    </xf>
    <xf numFmtId="3" fontId="11" fillId="0" borderId="0" xfId="25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0" fontId="1" fillId="0" borderId="0" xfId="0" applyFont="1" applyBorder="1" applyAlignment="1" applyProtection="1">
      <alignment wrapText="1"/>
      <protection locked="0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/>
    </xf>
    <xf numFmtId="0" fontId="4" fillId="0" borderId="1" xfId="20" applyFont="1" applyBorder="1" applyAlignment="1">
      <alignment horizontal="center"/>
      <protection/>
    </xf>
    <xf numFmtId="3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1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25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20" applyFont="1" applyAlignment="1">
      <alignment horizontal="center"/>
      <protection/>
    </xf>
    <xf numFmtId="3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20" applyFont="1" applyBorder="1">
      <alignment/>
      <protection/>
    </xf>
    <xf numFmtId="3" fontId="7" fillId="0" borderId="0" xfId="20" applyNumberFormat="1" applyFont="1" applyBorder="1">
      <alignment/>
      <protection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2" xfId="20" applyFont="1" applyBorder="1" applyAlignment="1">
      <alignment horizontal="center"/>
      <protection/>
    </xf>
    <xf numFmtId="3" fontId="11" fillId="0" borderId="0" xfId="20" applyNumberFormat="1" applyFont="1" applyBorder="1">
      <alignment/>
      <protection/>
    </xf>
    <xf numFmtId="3" fontId="1" fillId="0" borderId="0" xfId="20" applyNumberFormat="1" applyFont="1" applyBorder="1" applyAlignment="1">
      <alignment horizontal="left"/>
      <protection/>
    </xf>
    <xf numFmtId="3" fontId="2" fillId="0" borderId="0" xfId="20" applyNumberFormat="1" applyFont="1" applyBorder="1" applyAlignment="1">
      <alignment horizontal="center"/>
      <protection/>
    </xf>
    <xf numFmtId="3" fontId="1" fillId="0" borderId="0" xfId="20" applyNumberFormat="1" applyFont="1" applyBorder="1" applyAlignment="1">
      <alignment horizontal="right"/>
      <protection/>
    </xf>
    <xf numFmtId="3" fontId="11" fillId="0" borderId="0" xfId="20" applyNumberFormat="1" applyFont="1" applyBorder="1" applyAlignment="1">
      <alignment horizontal="right"/>
      <protection/>
    </xf>
    <xf numFmtId="3" fontId="2" fillId="0" borderId="0" xfId="20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27" applyFont="1">
      <alignment/>
      <protection/>
    </xf>
    <xf numFmtId="0" fontId="7" fillId="0" borderId="0" xfId="27" applyFont="1">
      <alignment/>
      <protection/>
    </xf>
    <xf numFmtId="0" fontId="12" fillId="0" borderId="0" xfId="27" applyFont="1" applyAlignment="1">
      <alignment horizontal="center"/>
      <protection/>
    </xf>
    <xf numFmtId="0" fontId="2" fillId="0" borderId="1" xfId="27" applyFont="1" applyBorder="1" applyAlignment="1">
      <alignment horizontal="center" vertical="center"/>
      <protection/>
    </xf>
    <xf numFmtId="0" fontId="12" fillId="0" borderId="0" xfId="27" applyFont="1">
      <alignment/>
      <protection/>
    </xf>
    <xf numFmtId="0" fontId="9" fillId="0" borderId="1" xfId="27" applyFont="1" applyBorder="1" applyAlignment="1">
      <alignment horizontal="center" vertical="center"/>
      <protection/>
    </xf>
    <xf numFmtId="0" fontId="3" fillId="0" borderId="0" xfId="27" applyFont="1">
      <alignment/>
      <protection/>
    </xf>
    <xf numFmtId="0" fontId="2" fillId="0" borderId="0" xfId="27" applyFont="1" applyBorder="1" applyAlignment="1">
      <alignment horizontal="center" vertical="center"/>
      <protection/>
    </xf>
    <xf numFmtId="0" fontId="9" fillId="0" borderId="0" xfId="27" applyFont="1" applyBorder="1" applyAlignment="1">
      <alignment horizontal="center" vertical="center"/>
      <protection/>
    </xf>
    <xf numFmtId="0" fontId="2" fillId="0" borderId="0" xfId="27" applyFont="1" applyBorder="1" applyAlignment="1">
      <alignment horizontal="center" vertical="center" wrapText="1"/>
      <protection/>
    </xf>
    <xf numFmtId="0" fontId="16" fillId="0" borderId="0" xfId="27" applyFont="1">
      <alignment/>
      <protection/>
    </xf>
    <xf numFmtId="0" fontId="9" fillId="0" borderId="0" xfId="27" applyFont="1">
      <alignment/>
      <protection/>
    </xf>
    <xf numFmtId="0" fontId="2" fillId="0" borderId="0" xfId="27" applyFont="1">
      <alignment/>
      <protection/>
    </xf>
    <xf numFmtId="3" fontId="1" fillId="0" borderId="0" xfId="27" applyNumberFormat="1" applyFont="1">
      <alignment/>
      <protection/>
    </xf>
    <xf numFmtId="3" fontId="2" fillId="0" borderId="0" xfId="27" applyNumberFormat="1" applyFont="1">
      <alignment/>
      <protection/>
    </xf>
    <xf numFmtId="3" fontId="7" fillId="0" borderId="0" xfId="27" applyNumberFormat="1" applyFont="1">
      <alignment/>
      <protection/>
    </xf>
    <xf numFmtId="0" fontId="35" fillId="0" borderId="0" xfId="27" applyFont="1">
      <alignment/>
      <protection/>
    </xf>
    <xf numFmtId="0" fontId="36" fillId="0" borderId="0" xfId="27" applyFont="1">
      <alignment/>
      <protection/>
    </xf>
    <xf numFmtId="3" fontId="9" fillId="0" borderId="0" xfId="27" applyNumberFormat="1" applyFont="1">
      <alignment/>
      <protection/>
    </xf>
    <xf numFmtId="0" fontId="9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0" xfId="27" applyNumberFormat="1" applyFont="1" applyBorder="1">
      <alignment/>
      <protection/>
    </xf>
    <xf numFmtId="3" fontId="1" fillId="0" borderId="0" xfId="27" applyNumberFormat="1" applyFont="1" applyBorder="1">
      <alignment/>
      <protection/>
    </xf>
    <xf numFmtId="0" fontId="38" fillId="0" borderId="0" xfId="27" applyFont="1">
      <alignment/>
      <protection/>
    </xf>
    <xf numFmtId="3" fontId="1" fillId="0" borderId="0" xfId="27" applyNumberFormat="1" applyFont="1" applyBorder="1" applyAlignment="1">
      <alignment horizontal="right" vertical="center"/>
      <protection/>
    </xf>
    <xf numFmtId="0" fontId="35" fillId="0" borderId="0" xfId="0" applyFont="1" applyAlignment="1">
      <alignment/>
    </xf>
    <xf numFmtId="0" fontId="37" fillId="0" borderId="0" xfId="27" applyFont="1">
      <alignment/>
      <protection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 wrapText="1"/>
    </xf>
    <xf numFmtId="3" fontId="37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NumberFormat="1" applyFont="1" applyAlignment="1">
      <alignment vertical="center" wrapText="1"/>
    </xf>
    <xf numFmtId="0" fontId="11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0" fontId="11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3" fontId="11" fillId="0" borderId="0" xfId="21" applyNumberFormat="1" applyFont="1">
      <alignment/>
      <protection/>
    </xf>
    <xf numFmtId="0" fontId="1" fillId="0" borderId="0" xfId="0" applyFont="1" applyAlignment="1">
      <alignment horizontal="center" wrapText="1"/>
    </xf>
    <xf numFmtId="0" fontId="1" fillId="0" borderId="0" xfId="26" applyFont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3" fontId="7" fillId="0" borderId="0" xfId="20" applyNumberFormat="1" applyFont="1" applyBorder="1" quotePrefix="1">
      <alignment/>
      <protection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3" fontId="2" fillId="0" borderId="0" xfId="25" applyNumberFormat="1" applyFont="1" applyBorder="1">
      <alignment/>
      <protection/>
    </xf>
    <xf numFmtId="3" fontId="1" fillId="0" borderId="0" xfId="25" applyNumberFormat="1" applyFont="1" applyBorder="1">
      <alignment/>
      <protection/>
    </xf>
    <xf numFmtId="3" fontId="3" fillId="0" borderId="0" xfId="25" applyNumberFormat="1" applyFont="1" applyBorder="1">
      <alignment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25" applyFont="1">
      <alignment/>
      <protection/>
    </xf>
    <xf numFmtId="0" fontId="1" fillId="0" borderId="0" xfId="19" applyFont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0" xfId="25" applyFont="1">
      <alignment/>
      <protection/>
    </xf>
    <xf numFmtId="0" fontId="2" fillId="0" borderId="0" xfId="25" applyFont="1">
      <alignment/>
      <protection/>
    </xf>
    <xf numFmtId="0" fontId="2" fillId="0" borderId="0" xfId="25" applyFont="1" applyAlignment="1">
      <alignment horizontal="right"/>
      <protection/>
    </xf>
    <xf numFmtId="1" fontId="2" fillId="0" borderId="0" xfId="25" applyNumberFormat="1" applyFont="1">
      <alignment/>
      <protection/>
    </xf>
    <xf numFmtId="3" fontId="1" fillId="0" borderId="0" xfId="25" applyNumberFormat="1" applyFont="1">
      <alignment/>
      <protection/>
    </xf>
    <xf numFmtId="3" fontId="2" fillId="0" borderId="0" xfId="25" applyNumberFormat="1" applyFont="1">
      <alignment/>
      <protection/>
    </xf>
    <xf numFmtId="0" fontId="42" fillId="0" borderId="0" xfId="25" applyFont="1">
      <alignment/>
      <protection/>
    </xf>
    <xf numFmtId="0" fontId="27" fillId="0" borderId="0" xfId="25" applyFont="1">
      <alignment/>
      <protection/>
    </xf>
    <xf numFmtId="0" fontId="14" fillId="0" borderId="0" xfId="25" applyFont="1" applyAlignment="1">
      <alignment wrapText="1"/>
      <protection/>
    </xf>
    <xf numFmtId="0" fontId="16" fillId="0" borderId="0" xfId="25" applyFont="1" applyAlignment="1">
      <alignment horizontal="center"/>
      <protection/>
    </xf>
    <xf numFmtId="3" fontId="1" fillId="0" borderId="0" xfId="25" applyNumberFormat="1" applyFont="1">
      <alignment/>
      <protection/>
    </xf>
    <xf numFmtId="0" fontId="9" fillId="0" borderId="1" xfId="19" applyFont="1" applyBorder="1" applyAlignment="1">
      <alignment horizontal="center" vertical="center" wrapText="1"/>
      <protection/>
    </xf>
    <xf numFmtId="3" fontId="1" fillId="0" borderId="0" xfId="0" applyNumberFormat="1" applyFont="1" applyAlignment="1" quotePrefix="1">
      <alignment/>
    </xf>
    <xf numFmtId="0" fontId="16" fillId="0" borderId="0" xfId="17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2" fillId="0" borderId="0" xfId="0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3" fontId="48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5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21" applyFont="1" applyAlignment="1">
      <alignment horizontal="right"/>
      <protection/>
    </xf>
    <xf numFmtId="1" fontId="11" fillId="0" borderId="0" xfId="26" applyNumberFormat="1" applyFont="1">
      <alignment/>
      <protection/>
    </xf>
    <xf numFmtId="1" fontId="4" fillId="0" borderId="0" xfId="26" applyNumberFormat="1" applyFont="1">
      <alignment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51" fillId="0" borderId="0" xfId="0" applyFont="1" applyBorder="1" applyAlignment="1">
      <alignment horizontal="left" vertical="center" wrapText="1"/>
    </xf>
    <xf numFmtId="3" fontId="7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2" fillId="0" borderId="0" xfId="25" applyFont="1" applyBorder="1" applyAlignment="1">
      <alignment horizontal="center" vertical="center" wrapText="1"/>
      <protection/>
    </xf>
    <xf numFmtId="0" fontId="13" fillId="0" borderId="0" xfId="25" applyFont="1">
      <alignment/>
      <protection/>
    </xf>
    <xf numFmtId="0" fontId="7" fillId="0" borderId="0" xfId="25" applyFont="1">
      <alignment/>
      <protection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1" xfId="22" applyFont="1" applyBorder="1" applyAlignment="1">
      <alignment horizontal="center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2" fillId="0" borderId="0" xfId="22" applyNumberFormat="1" applyFont="1">
      <alignment/>
      <protection/>
    </xf>
    <xf numFmtId="3" fontId="9" fillId="0" borderId="0" xfId="22" applyNumberFormat="1" applyFont="1">
      <alignment/>
      <protection/>
    </xf>
    <xf numFmtId="0" fontId="6" fillId="0" borderId="0" xfId="27" applyFont="1">
      <alignment/>
      <protection/>
    </xf>
    <xf numFmtId="0" fontId="53" fillId="0" borderId="0" xfId="27" applyFont="1" applyAlignment="1">
      <alignment horizontal="center"/>
      <protection/>
    </xf>
    <xf numFmtId="3" fontId="6" fillId="0" borderId="0" xfId="27" applyNumberFormat="1" applyFont="1">
      <alignment/>
      <protection/>
    </xf>
    <xf numFmtId="3" fontId="20" fillId="0" borderId="0" xfId="27" applyNumberFormat="1" applyFont="1">
      <alignment/>
      <protection/>
    </xf>
    <xf numFmtId="3" fontId="17" fillId="0" borderId="0" xfId="27" applyNumberFormat="1" applyFont="1">
      <alignment/>
      <protection/>
    </xf>
    <xf numFmtId="3" fontId="3" fillId="0" borderId="0" xfId="27" applyNumberFormat="1" applyFont="1">
      <alignment/>
      <protection/>
    </xf>
    <xf numFmtId="3" fontId="12" fillId="0" borderId="0" xfId="27" applyNumberFormat="1" applyFont="1">
      <alignment/>
      <protection/>
    </xf>
    <xf numFmtId="0" fontId="39" fillId="0" borderId="0" xfId="27" applyFont="1">
      <alignment/>
      <protection/>
    </xf>
    <xf numFmtId="3" fontId="20" fillId="0" borderId="0" xfId="27" applyNumberFormat="1" applyFont="1" applyBorder="1">
      <alignment/>
      <protection/>
    </xf>
    <xf numFmtId="0" fontId="20" fillId="0" borderId="0" xfId="27" applyFont="1">
      <alignment/>
      <protection/>
    </xf>
    <xf numFmtId="3" fontId="6" fillId="0" borderId="0" xfId="27" applyNumberFormat="1" applyFont="1" applyBorder="1">
      <alignment/>
      <protection/>
    </xf>
    <xf numFmtId="0" fontId="52" fillId="0" borderId="0" xfId="27" applyFont="1">
      <alignment/>
      <protection/>
    </xf>
    <xf numFmtId="3" fontId="6" fillId="0" borderId="0" xfId="27" applyNumberFormat="1" applyFont="1" applyBorder="1" applyAlignment="1">
      <alignment horizontal="right" vertical="center"/>
      <protection/>
    </xf>
    <xf numFmtId="3" fontId="52" fillId="0" borderId="0" xfId="27" applyNumberFormat="1" applyFont="1" applyAlignment="1">
      <alignment horizontal="left"/>
      <protection/>
    </xf>
    <xf numFmtId="0" fontId="52" fillId="0" borderId="0" xfId="27" applyFont="1" applyAlignment="1">
      <alignment horizontal="left"/>
      <protection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6" fillId="0" borderId="0" xfId="27" applyNumberFormat="1" applyFont="1" applyBorder="1" applyAlignment="1">
      <alignment horizontal="center" vertical="center"/>
      <protection/>
    </xf>
    <xf numFmtId="3" fontId="1" fillId="0" borderId="0" xfId="27" applyNumberFormat="1" applyFont="1" applyBorder="1" applyAlignment="1">
      <alignment horizontal="center" vertical="center"/>
      <protection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3" fontId="46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56" fillId="0" borderId="0" xfId="0" applyFont="1" applyAlignment="1">
      <alignment/>
    </xf>
    <xf numFmtId="3" fontId="3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45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0" fontId="19" fillId="0" borderId="0" xfId="25" applyFont="1" applyAlignment="1">
      <alignment horizontal="right"/>
      <protection/>
    </xf>
    <xf numFmtId="0" fontId="22" fillId="0" borderId="0" xfId="25" applyFont="1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0" borderId="0" xfId="25" applyFont="1">
      <alignment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0" xfId="25" applyFont="1" applyBorder="1" applyAlignment="1">
      <alignment horizontal="center"/>
      <protection/>
    </xf>
    <xf numFmtId="0" fontId="58" fillId="0" borderId="0" xfId="25" applyFont="1">
      <alignment/>
      <protection/>
    </xf>
    <xf numFmtId="3" fontId="7" fillId="0" borderId="0" xfId="25" applyNumberFormat="1" applyFont="1">
      <alignment/>
      <protection/>
    </xf>
    <xf numFmtId="0" fontId="11" fillId="0" borderId="0" xfId="25" applyFont="1" applyAlignment="1">
      <alignment horizontal="right"/>
      <protection/>
    </xf>
    <xf numFmtId="14" fontId="11" fillId="0" borderId="0" xfId="25" applyNumberFormat="1" applyFont="1" applyAlignment="1">
      <alignment horizontal="right"/>
      <protection/>
    </xf>
    <xf numFmtId="3" fontId="4" fillId="0" borderId="0" xfId="25" applyNumberFormat="1" applyFont="1">
      <alignment/>
      <protection/>
    </xf>
    <xf numFmtId="0" fontId="19" fillId="0" borderId="0" xfId="25" applyFont="1">
      <alignment/>
      <protection/>
    </xf>
    <xf numFmtId="3" fontId="19" fillId="0" borderId="0" xfId="25" applyNumberFormat="1" applyFont="1">
      <alignment/>
      <protection/>
    </xf>
    <xf numFmtId="3" fontId="19" fillId="0" borderId="0" xfId="25" applyNumberFormat="1" applyFont="1" applyAlignment="1">
      <alignment horizontal="right"/>
      <protection/>
    </xf>
    <xf numFmtId="9" fontId="19" fillId="0" borderId="0" xfId="25" applyNumberFormat="1" applyFont="1">
      <alignment/>
      <protection/>
    </xf>
    <xf numFmtId="3" fontId="11" fillId="0" borderId="0" xfId="25" applyNumberFormat="1" applyFont="1">
      <alignment/>
      <protection/>
    </xf>
    <xf numFmtId="3" fontId="11" fillId="0" borderId="0" xfId="25" applyNumberFormat="1" applyFont="1" applyAlignment="1">
      <alignment horizontal="right"/>
      <protection/>
    </xf>
    <xf numFmtId="9" fontId="11" fillId="0" borderId="0" xfId="25" applyNumberFormat="1" applyFont="1">
      <alignment/>
      <protection/>
    </xf>
    <xf numFmtId="0" fontId="4" fillId="0" borderId="0" xfId="25" applyFont="1" applyAlignment="1">
      <alignment horizontal="right"/>
      <protection/>
    </xf>
    <xf numFmtId="0" fontId="59" fillId="0" borderId="0" xfId="25" applyFont="1">
      <alignment/>
      <protection/>
    </xf>
    <xf numFmtId="0" fontId="2" fillId="0" borderId="1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 applyProtection="1">
      <alignment horizont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" fontId="1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12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3" fontId="60" fillId="0" borderId="0" xfId="0" applyNumberFormat="1" applyFont="1" applyAlignment="1">
      <alignment/>
    </xf>
    <xf numFmtId="0" fontId="1" fillId="0" borderId="0" xfId="25">
      <alignment/>
      <protection/>
    </xf>
    <xf numFmtId="0" fontId="60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15" fillId="0" borderId="0" xfId="25" applyFont="1">
      <alignment/>
      <protection/>
    </xf>
    <xf numFmtId="0" fontId="11" fillId="0" borderId="0" xfId="25" applyFont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>
      <alignment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61" fillId="0" borderId="0" xfId="25" applyFont="1">
      <alignment/>
      <protection/>
    </xf>
    <xf numFmtId="0" fontId="4" fillId="0" borderId="0" xfId="25" applyFont="1" applyAlignment="1">
      <alignment wrapText="1"/>
      <protection/>
    </xf>
    <xf numFmtId="0" fontId="11" fillId="0" borderId="0" xfId="25" applyFont="1" applyAlignment="1">
      <alignment wrapText="1"/>
      <protection/>
    </xf>
    <xf numFmtId="0" fontId="1" fillId="0" borderId="0" xfId="25" applyBorder="1">
      <alignment/>
      <protection/>
    </xf>
    <xf numFmtId="0" fontId="1" fillId="0" borderId="0" xfId="25" applyFont="1" applyBorder="1">
      <alignment/>
      <protection/>
    </xf>
    <xf numFmtId="0" fontId="1" fillId="0" borderId="0" xfId="25" applyFont="1" applyBorder="1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55" fillId="0" borderId="0" xfId="21" applyFont="1" applyAlignment="1">
      <alignment horizontal="center"/>
      <protection/>
    </xf>
    <xf numFmtId="0" fontId="11" fillId="0" borderId="0" xfId="21" applyFont="1" applyAlignment="1">
      <alignment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wrapText="1"/>
      <protection/>
    </xf>
    <xf numFmtId="0" fontId="14" fillId="0" borderId="0" xfId="21" applyFont="1" applyAlignment="1" quotePrefix="1">
      <alignment wrapText="1"/>
      <protection/>
    </xf>
    <xf numFmtId="0" fontId="14" fillId="0" borderId="0" xfId="21" applyFont="1" quotePrefix="1">
      <alignment/>
      <protection/>
    </xf>
    <xf numFmtId="0" fontId="14" fillId="0" borderId="0" xfId="2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1" fillId="0" borderId="0" xfId="21">
      <alignment/>
      <protection/>
    </xf>
    <xf numFmtId="0" fontId="42" fillId="0" borderId="0" xfId="0" applyFont="1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21" applyFont="1" applyAlignment="1">
      <alignment vertical="center" wrapText="1"/>
      <protection/>
    </xf>
    <xf numFmtId="3" fontId="11" fillId="0" borderId="0" xfId="21" applyNumberFormat="1" applyFont="1" applyBorder="1" applyAlignment="1">
      <alignment horizontal="right" vertical="center" wrapText="1"/>
      <protection/>
    </xf>
    <xf numFmtId="3" fontId="11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24">
      <alignment/>
      <protection/>
    </xf>
    <xf numFmtId="0" fontId="3" fillId="0" borderId="0" xfId="24" applyFont="1" applyAlignment="1">
      <alignment horizontal="right"/>
      <protection/>
    </xf>
    <xf numFmtId="0" fontId="1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0" borderId="0" xfId="24" applyFont="1" applyAlignment="1">
      <alignment horizontal="center" vertical="center"/>
      <protection/>
    </xf>
    <xf numFmtId="0" fontId="62" fillId="0" borderId="4" xfId="24" applyFont="1" applyBorder="1" applyAlignment="1">
      <alignment horizontal="center" vertical="center"/>
      <protection/>
    </xf>
    <xf numFmtId="0" fontId="62" fillId="0" borderId="5" xfId="24" applyFont="1" applyBorder="1" applyAlignment="1">
      <alignment horizontal="center" vertical="center"/>
      <protection/>
    </xf>
    <xf numFmtId="0" fontId="14" fillId="0" borderId="0" xfId="24" applyFont="1">
      <alignment/>
      <protection/>
    </xf>
    <xf numFmtId="0" fontId="14" fillId="0" borderId="7" xfId="24" applyFont="1" applyBorder="1">
      <alignment/>
      <protection/>
    </xf>
    <xf numFmtId="2" fontId="14" fillId="0" borderId="8" xfId="24" applyNumberFormat="1" applyFont="1" applyBorder="1">
      <alignment/>
      <protection/>
    </xf>
    <xf numFmtId="0" fontId="14" fillId="0" borderId="3" xfId="24" applyFont="1" applyBorder="1">
      <alignment/>
      <protection/>
    </xf>
    <xf numFmtId="0" fontId="14" fillId="0" borderId="0" xfId="24" applyFont="1" applyBorder="1">
      <alignment/>
      <protection/>
    </xf>
    <xf numFmtId="3" fontId="14" fillId="0" borderId="3" xfId="24" applyNumberFormat="1" applyFont="1" applyBorder="1">
      <alignment/>
      <protection/>
    </xf>
    <xf numFmtId="3" fontId="14" fillId="0" borderId="0" xfId="24" applyNumberFormat="1" applyFont="1" applyBorder="1">
      <alignment/>
      <protection/>
    </xf>
    <xf numFmtId="0" fontId="14" fillId="0" borderId="9" xfId="24" applyFont="1" applyBorder="1">
      <alignment/>
      <protection/>
    </xf>
    <xf numFmtId="0" fontId="14" fillId="0" borderId="10" xfId="24" applyFont="1" applyBorder="1">
      <alignment/>
      <protection/>
    </xf>
    <xf numFmtId="2" fontId="14" fillId="0" borderId="9" xfId="24" applyNumberFormat="1" applyFont="1" applyBorder="1">
      <alignment/>
      <protection/>
    </xf>
    <xf numFmtId="0" fontId="64" fillId="0" borderId="9" xfId="24" applyFont="1" applyBorder="1">
      <alignment/>
      <protection/>
    </xf>
    <xf numFmtId="0" fontId="14" fillId="0" borderId="0" xfId="24" applyFont="1" applyBorder="1" applyAlignment="1">
      <alignment horizontal="right"/>
      <protection/>
    </xf>
    <xf numFmtId="0" fontId="10" fillId="0" borderId="11" xfId="24" applyFont="1" applyBorder="1">
      <alignment/>
      <protection/>
    </xf>
    <xf numFmtId="0" fontId="10" fillId="0" borderId="12" xfId="24" applyFont="1" applyBorder="1">
      <alignment/>
      <protection/>
    </xf>
    <xf numFmtId="0" fontId="10" fillId="0" borderId="2" xfId="24" applyFont="1" applyBorder="1">
      <alignment/>
      <protection/>
    </xf>
    <xf numFmtId="0" fontId="10" fillId="0" borderId="13" xfId="24" applyFont="1" applyBorder="1">
      <alignment/>
      <protection/>
    </xf>
    <xf numFmtId="3" fontId="10" fillId="0" borderId="2" xfId="24" applyNumberFormat="1" applyFont="1" applyBorder="1">
      <alignment/>
      <protection/>
    </xf>
    <xf numFmtId="3" fontId="10" fillId="0" borderId="13" xfId="24" applyNumberFormat="1" applyFont="1" applyBorder="1">
      <alignment/>
      <protection/>
    </xf>
    <xf numFmtId="0" fontId="11" fillId="0" borderId="0" xfId="24" applyFont="1" applyAlignment="1">
      <alignment/>
      <protection/>
    </xf>
    <xf numFmtId="0" fontId="1" fillId="0" borderId="0" xfId="23" applyFont="1">
      <alignment/>
      <protection/>
    </xf>
    <xf numFmtId="0" fontId="3" fillId="0" borderId="0" xfId="23" applyFont="1">
      <alignment/>
      <protection/>
    </xf>
    <xf numFmtId="0" fontId="12" fillId="0" borderId="0" xfId="23" applyFont="1">
      <alignment/>
      <protection/>
    </xf>
    <xf numFmtId="0" fontId="19" fillId="0" borderId="1" xfId="23" applyFont="1" applyBorder="1" applyAlignment="1">
      <alignment horizontal="center" vertical="center"/>
      <protection/>
    </xf>
    <xf numFmtId="0" fontId="11" fillId="0" borderId="3" xfId="23" applyFont="1" applyBorder="1">
      <alignment/>
      <protection/>
    </xf>
    <xf numFmtId="0" fontId="1" fillId="0" borderId="3" xfId="23" applyFont="1" applyBorder="1">
      <alignment/>
      <protection/>
    </xf>
    <xf numFmtId="0" fontId="11" fillId="0" borderId="2" xfId="23" applyFont="1" applyBorder="1">
      <alignment/>
      <protection/>
    </xf>
    <xf numFmtId="3" fontId="1" fillId="0" borderId="2" xfId="23" applyNumberFormat="1" applyFont="1" applyBorder="1">
      <alignment/>
      <protection/>
    </xf>
    <xf numFmtId="164" fontId="1" fillId="0" borderId="2" xfId="23" applyNumberFormat="1" applyFont="1" applyBorder="1">
      <alignment/>
      <protection/>
    </xf>
    <xf numFmtId="165" fontId="1" fillId="0" borderId="2" xfId="23" applyNumberFormat="1" applyFont="1" applyBorder="1">
      <alignment/>
      <protection/>
    </xf>
    <xf numFmtId="0" fontId="11" fillId="0" borderId="0" xfId="23" applyFont="1">
      <alignment/>
      <protection/>
    </xf>
    <xf numFmtId="3" fontId="1" fillId="0" borderId="0" xfId="23" applyNumberFormat="1" applyFont="1">
      <alignment/>
      <protection/>
    </xf>
    <xf numFmtId="164" fontId="1" fillId="0" borderId="0" xfId="23" applyNumberFormat="1" applyFont="1">
      <alignment/>
      <protection/>
    </xf>
    <xf numFmtId="165" fontId="1" fillId="0" borderId="3" xfId="23" applyNumberFormat="1" applyFont="1" applyBorder="1">
      <alignment/>
      <protection/>
    </xf>
    <xf numFmtId="0" fontId="11" fillId="0" borderId="0" xfId="23" applyFont="1" applyAlignment="1">
      <alignment wrapText="1"/>
      <protection/>
    </xf>
    <xf numFmtId="0" fontId="1" fillId="0" borderId="2" xfId="23" applyFont="1" applyBorder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 applyAlignment="1">
      <alignment/>
      <protection/>
    </xf>
    <xf numFmtId="3" fontId="6" fillId="0" borderId="0" xfId="23" applyNumberFormat="1" applyFont="1">
      <alignment/>
      <protection/>
    </xf>
    <xf numFmtId="165" fontId="6" fillId="0" borderId="3" xfId="23" applyNumberFormat="1" applyFont="1" applyBorder="1">
      <alignment/>
      <protection/>
    </xf>
    <xf numFmtId="0" fontId="2" fillId="0" borderId="0" xfId="27" applyFont="1" applyAlignment="1">
      <alignment horizontal="center"/>
      <protection/>
    </xf>
    <xf numFmtId="3" fontId="65" fillId="0" borderId="0" xfId="27" applyNumberFormat="1" applyFont="1">
      <alignment/>
      <protection/>
    </xf>
    <xf numFmtId="3" fontId="2" fillId="0" borderId="0" xfId="27" applyNumberFormat="1" applyFont="1" applyBorder="1" applyAlignment="1">
      <alignment horizontal="right" vertical="center"/>
      <protection/>
    </xf>
    <xf numFmtId="0" fontId="1" fillId="0" borderId="0" xfId="27" applyFont="1" applyBorder="1" applyAlignment="1">
      <alignment horizontal="left" vertical="center"/>
      <protection/>
    </xf>
    <xf numFmtId="0" fontId="14" fillId="0" borderId="14" xfId="24" applyFont="1" applyBorder="1">
      <alignment/>
      <protection/>
    </xf>
    <xf numFmtId="0" fontId="14" fillId="0" borderId="15" xfId="24" applyFont="1" applyBorder="1">
      <alignment/>
      <protection/>
    </xf>
    <xf numFmtId="3" fontId="14" fillId="0" borderId="14" xfId="24" applyNumberFormat="1" applyFont="1" applyBorder="1">
      <alignment/>
      <protection/>
    </xf>
    <xf numFmtId="3" fontId="14" fillId="0" borderId="15" xfId="24" applyNumberFormat="1" applyFont="1" applyBorder="1">
      <alignment/>
      <protection/>
    </xf>
    <xf numFmtId="172" fontId="11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15" xfId="24" applyFont="1" applyBorder="1" applyAlignment="1">
      <alignment horizontal="right"/>
      <protection/>
    </xf>
    <xf numFmtId="0" fontId="20" fillId="0" borderId="0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1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4" fillId="0" borderId="1" xfId="25" applyFont="1" applyBorder="1" applyAlignment="1">
      <alignment horizontal="center" vertical="center"/>
      <protection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67" fillId="0" borderId="1" xfId="0" applyFont="1" applyBorder="1" applyAlignment="1">
      <alignment horizontal="center" vertical="center" wrapText="1"/>
    </xf>
    <xf numFmtId="0" fontId="46" fillId="0" borderId="0" xfId="20" applyFont="1">
      <alignment/>
      <protection/>
    </xf>
    <xf numFmtId="0" fontId="46" fillId="0" borderId="0" xfId="25" applyFont="1">
      <alignment/>
      <protection/>
    </xf>
    <xf numFmtId="0" fontId="6" fillId="0" borderId="0" xfId="25" applyFont="1">
      <alignment/>
      <protection/>
    </xf>
    <xf numFmtId="0" fontId="6" fillId="0" borderId="0" xfId="0" applyFont="1" applyAlignment="1">
      <alignment horizontal="center"/>
    </xf>
    <xf numFmtId="1" fontId="2" fillId="0" borderId="0" xfId="20" applyNumberFormat="1" applyFont="1" applyBorder="1">
      <alignment/>
      <protection/>
    </xf>
    <xf numFmtId="1" fontId="1" fillId="0" borderId="0" xfId="20" applyNumberFormat="1" applyFont="1" applyBorder="1">
      <alignment/>
      <protection/>
    </xf>
    <xf numFmtId="0" fontId="1" fillId="0" borderId="0" xfId="0" applyFont="1" applyFill="1" applyAlignment="1">
      <alignment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1" fillId="0" borderId="0" xfId="0" applyNumberFormat="1" applyFont="1" applyFill="1" applyBorder="1" applyAlignment="1">
      <alignment/>
    </xf>
    <xf numFmtId="0" fontId="54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7" xfId="27" applyFont="1" applyBorder="1" applyAlignment="1">
      <alignment horizontal="center" vertical="center" wrapText="1"/>
      <protection/>
    </xf>
    <xf numFmtId="0" fontId="2" fillId="0" borderId="10" xfId="27" applyFont="1" applyBorder="1" applyAlignment="1">
      <alignment horizontal="center" vertical="center" wrapText="1"/>
      <protection/>
    </xf>
    <xf numFmtId="0" fontId="2" fillId="0" borderId="11" xfId="27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2" fillId="0" borderId="0" xfId="22" applyFont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4" fillId="0" borderId="8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14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3" fillId="0" borderId="0" xfId="27" applyFont="1" applyAlignment="1">
      <alignment horizontal="right"/>
      <protection/>
    </xf>
    <xf numFmtId="0" fontId="2" fillId="0" borderId="0" xfId="27" applyFont="1" applyAlignment="1">
      <alignment horizontal="center"/>
      <protection/>
    </xf>
    <xf numFmtId="0" fontId="2" fillId="0" borderId="1" xfId="27" applyFont="1" applyBorder="1" applyAlignment="1">
      <alignment horizontal="center" vertical="center"/>
      <protection/>
    </xf>
    <xf numFmtId="0" fontId="2" fillId="0" borderId="8" xfId="27" applyFont="1" applyBorder="1" applyAlignment="1">
      <alignment horizontal="center" vertical="center" wrapText="1"/>
      <protection/>
    </xf>
    <xf numFmtId="0" fontId="2" fillId="0" borderId="14" xfId="27" applyFont="1" applyBorder="1" applyAlignment="1">
      <alignment horizontal="center" vertical="center" wrapText="1"/>
      <protection/>
    </xf>
    <xf numFmtId="0" fontId="2" fillId="0" borderId="12" xfId="27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textRotation="90"/>
      <protection/>
    </xf>
    <xf numFmtId="0" fontId="4" fillId="0" borderId="6" xfId="26" applyFont="1" applyBorder="1" applyAlignment="1">
      <alignment horizontal="center" vertical="center"/>
      <protection/>
    </xf>
    <xf numFmtId="0" fontId="4" fillId="0" borderId="4" xfId="26" applyFont="1" applyBorder="1" applyAlignment="1">
      <alignment horizontal="center" vertical="center"/>
      <protection/>
    </xf>
    <xf numFmtId="0" fontId="4" fillId="0" borderId="5" xfId="26" applyFont="1" applyBorder="1" applyAlignment="1">
      <alignment horizontal="center" vertical="center"/>
      <protection/>
    </xf>
    <xf numFmtId="0" fontId="4" fillId="0" borderId="0" xfId="26" applyFont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25" applyFont="1" applyFill="1" applyAlignment="1">
      <alignment horizontal="right"/>
      <protection/>
    </xf>
    <xf numFmtId="3" fontId="2" fillId="0" borderId="0" xfId="25" applyNumberFormat="1" applyFont="1" applyAlignment="1">
      <alignment horizontal="center"/>
      <protection/>
    </xf>
    <xf numFmtId="0" fontId="2" fillId="0" borderId="7" xfId="25" applyFont="1" applyBorder="1" applyAlignment="1">
      <alignment horizontal="center" vertical="center" wrapText="1"/>
      <protection/>
    </xf>
    <xf numFmtId="0" fontId="2" fillId="0" borderId="11" xfId="25" applyFont="1" applyBorder="1" applyAlignment="1">
      <alignment horizontal="center" vertical="center" wrapText="1"/>
      <protection/>
    </xf>
    <xf numFmtId="0" fontId="2" fillId="0" borderId="1" xfId="2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51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22" applyFont="1" applyAlignment="1">
      <alignment horizontal="right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0" xfId="26" applyFont="1" applyAlignment="1">
      <alignment horizontal="right"/>
      <protection/>
    </xf>
    <xf numFmtId="0" fontId="4" fillId="0" borderId="1" xfId="26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/>
    </xf>
    <xf numFmtId="0" fontId="3" fillId="0" borderId="0" xfId="25" applyFont="1" applyAlignment="1">
      <alignment horizontal="right"/>
      <protection/>
    </xf>
    <xf numFmtId="0" fontId="2" fillId="0" borderId="1" xfId="19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/>
      <protection/>
    </xf>
    <xf numFmtId="0" fontId="9" fillId="0" borderId="1" xfId="19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8" fillId="0" borderId="0" xfId="20" applyFont="1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4" fillId="0" borderId="7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3" fillId="0" borderId="0" xfId="25" applyFont="1" applyBorder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25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" fillId="0" borderId="1" xfId="25" applyFont="1" applyBorder="1" applyAlignment="1">
      <alignment horizont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11" xfId="25" applyFont="1" applyBorder="1" applyAlignment="1">
      <alignment horizontal="center" vertical="center"/>
      <protection/>
    </xf>
    <xf numFmtId="0" fontId="19" fillId="0" borderId="0" xfId="25" applyFont="1" applyAlignment="1">
      <alignment horizontal="right"/>
      <protection/>
    </xf>
    <xf numFmtId="0" fontId="4" fillId="0" borderId="3" xfId="25" applyFont="1" applyBorder="1" applyAlignment="1">
      <alignment horizontal="center" vertical="center"/>
      <protection/>
    </xf>
    <xf numFmtId="0" fontId="11" fillId="0" borderId="0" xfId="25" applyFont="1" applyAlignment="1">
      <alignment horizontal="center"/>
      <protection/>
    </xf>
    <xf numFmtId="3" fontId="7" fillId="0" borderId="0" xfId="25" applyNumberFormat="1" applyFont="1" applyAlignment="1">
      <alignment horizontal="right"/>
      <protection/>
    </xf>
    <xf numFmtId="3" fontId="4" fillId="0" borderId="0" xfId="25" applyNumberFormat="1" applyFont="1" applyAlignment="1">
      <alignment horizontal="right"/>
      <protection/>
    </xf>
    <xf numFmtId="0" fontId="4" fillId="0" borderId="0" xfId="25" applyFont="1" applyAlignment="1">
      <alignment horizontal="center"/>
      <protection/>
    </xf>
    <xf numFmtId="0" fontId="4" fillId="0" borderId="8" xfId="25" applyFont="1" applyBorder="1" applyAlignment="1">
      <alignment horizontal="center" vertical="center"/>
      <protection/>
    </xf>
    <xf numFmtId="0" fontId="4" fillId="0" borderId="12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/>
      <protection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2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 vertical="center" textRotation="85"/>
      <protection/>
    </xf>
    <xf numFmtId="0" fontId="4" fillId="0" borderId="1" xfId="21" applyFont="1" applyBorder="1" applyAlignment="1">
      <alignment horizontal="center"/>
      <protection/>
    </xf>
    <xf numFmtId="0" fontId="19" fillId="0" borderId="2" xfId="21" applyFont="1" applyBorder="1" applyAlignment="1">
      <alignment horizontal="right"/>
      <protection/>
    </xf>
    <xf numFmtId="0" fontId="4" fillId="0" borderId="1" xfId="0" applyFont="1" applyBorder="1" applyAlignment="1">
      <alignment horizontal="center" textRotation="90"/>
    </xf>
    <xf numFmtId="0" fontId="10" fillId="0" borderId="1" xfId="21" applyFont="1" applyBorder="1" applyAlignment="1">
      <alignment horizontal="center" vertical="center" wrapText="1"/>
      <protection/>
    </xf>
    <xf numFmtId="0" fontId="3" fillId="0" borderId="0" xfId="21" applyFont="1" applyAlignment="1">
      <alignment horizontal="right"/>
      <protection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21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24" applyFont="1" applyAlignment="1">
      <alignment horizontal="right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7" xfId="24" applyFont="1" applyBorder="1" applyAlignment="1">
      <alignment horizontal="center" vertical="center"/>
      <protection/>
    </xf>
    <xf numFmtId="0" fontId="2" fillId="0" borderId="0" xfId="24" applyFont="1" applyAlignment="1">
      <alignment horizontal="center"/>
      <protection/>
    </xf>
    <xf numFmtId="0" fontId="2" fillId="0" borderId="1" xfId="23" applyFont="1" applyBorder="1" applyAlignment="1">
      <alignment horizontal="center" vertical="center"/>
      <protection/>
    </xf>
    <xf numFmtId="0" fontId="3" fillId="0" borderId="0" xfId="23" applyFont="1" applyAlignment="1">
      <alignment horizontal="right"/>
      <protection/>
    </xf>
    <xf numFmtId="0" fontId="4" fillId="0" borderId="1" xfId="23" applyFont="1" applyBorder="1" applyAlignment="1">
      <alignment horizontal="center" vertical="center"/>
      <protection/>
    </xf>
    <xf numFmtId="0" fontId="2" fillId="0" borderId="6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center" vertical="center"/>
      <protection/>
    </xf>
    <xf numFmtId="0" fontId="2" fillId="0" borderId="0" xfId="23" applyFont="1" applyAlignment="1">
      <alignment horizontal="center"/>
      <protection/>
    </xf>
    <xf numFmtId="0" fontId="3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0" fontId="1" fillId="0" borderId="0" xfId="25" applyFont="1" applyBorder="1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0" fontId="11" fillId="0" borderId="0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3" fontId="11" fillId="0" borderId="2" xfId="21" applyNumberFormat="1" applyFont="1" applyBorder="1" applyAlignment="1">
      <alignment horizontal="center"/>
      <protection/>
    </xf>
    <xf numFmtId="3" fontId="11" fillId="0" borderId="3" xfId="21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Hyperlink" xfId="17"/>
    <cellStyle name="Followed Hyperlink" xfId="18"/>
    <cellStyle name="Normál_2001 műkkiad %" xfId="19"/>
    <cellStyle name="Normál_2006.I.févi pénzügyi mérleg" xfId="20"/>
    <cellStyle name="Normál_beszám. 99. év" xfId="21"/>
    <cellStyle name="Normál_beszám.2003. év mód.táblái" xfId="22"/>
    <cellStyle name="Normál_feladatmutatók" xfId="23"/>
    <cellStyle name="Normál_helyi adóbevételek alakulása" xfId="24"/>
    <cellStyle name="Normál_Kiss Anita" xfId="25"/>
    <cellStyle name="Normál_konc. 2005. év tábl." xfId="26"/>
    <cellStyle name="Normál_vagyonmérleg" xfId="27"/>
    <cellStyle name="Currency" xfId="28"/>
    <cellStyle name="Currency [0]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heviz_ph@t-online.hu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78"/>
  <sheetViews>
    <sheetView workbookViewId="0" topLeftCell="A55">
      <selection activeCell="A37" sqref="A37"/>
    </sheetView>
  </sheetViews>
  <sheetFormatPr defaultColWidth="11.421875" defaultRowHeight="15" customHeight="1"/>
  <cols>
    <col min="1" max="1" width="49.7109375" style="14" customWidth="1"/>
    <col min="2" max="2" width="10.28125" style="14" customWidth="1"/>
    <col min="3" max="3" width="9.8515625" style="14" customWidth="1"/>
    <col min="4" max="4" width="10.421875" style="14" customWidth="1"/>
    <col min="5" max="5" width="10.7109375" style="14" customWidth="1"/>
    <col min="6" max="6" width="6.28125" style="14" customWidth="1"/>
    <col min="7" max="16384" width="11.421875" style="14" customWidth="1"/>
  </cols>
  <sheetData>
    <row r="1" spans="2:6" ht="15" customHeight="1">
      <c r="B1" s="660" t="s">
        <v>547</v>
      </c>
      <c r="C1" s="660"/>
      <c r="D1" s="660"/>
      <c r="E1" s="660"/>
      <c r="F1" s="660"/>
    </row>
    <row r="2" spans="1:6" ht="15" customHeight="1">
      <c r="A2" s="661" t="s">
        <v>1797</v>
      </c>
      <c r="B2" s="661"/>
      <c r="C2" s="661"/>
      <c r="D2" s="661"/>
      <c r="E2" s="661"/>
      <c r="F2" s="661"/>
    </row>
    <row r="3" spans="1:6" ht="15" customHeight="1">
      <c r="A3" s="661" t="s">
        <v>886</v>
      </c>
      <c r="B3" s="661"/>
      <c r="C3" s="661"/>
      <c r="D3" s="661"/>
      <c r="E3" s="661"/>
      <c r="F3" s="661"/>
    </row>
    <row r="4" spans="1:6" ht="15" customHeight="1">
      <c r="A4" s="661" t="s">
        <v>548</v>
      </c>
      <c r="B4" s="661"/>
      <c r="C4" s="661"/>
      <c r="D4" s="661"/>
      <c r="E4" s="661"/>
      <c r="F4" s="661"/>
    </row>
    <row r="5" spans="1:6" ht="15" customHeight="1">
      <c r="A5" s="658" t="s">
        <v>1791</v>
      </c>
      <c r="B5" s="658"/>
      <c r="C5" s="658"/>
      <c r="D5" s="658"/>
      <c r="E5" s="658"/>
      <c r="F5" s="658"/>
    </row>
    <row r="6" spans="1:3" ht="15" customHeight="1">
      <c r="A6" s="170"/>
      <c r="B6" s="170"/>
      <c r="C6" s="170"/>
    </row>
    <row r="7" spans="1:3" ht="15" customHeight="1">
      <c r="A7" s="170"/>
      <c r="B7" s="170"/>
      <c r="C7" s="170"/>
    </row>
    <row r="8" spans="1:3" ht="15" customHeight="1">
      <c r="A8" s="171"/>
      <c r="B8" s="170"/>
      <c r="C8" s="170"/>
    </row>
    <row r="9" spans="1:6" ht="18" customHeight="1">
      <c r="A9" s="662" t="s">
        <v>1792</v>
      </c>
      <c r="B9" s="659" t="s">
        <v>887</v>
      </c>
      <c r="C9" s="659" t="s">
        <v>888</v>
      </c>
      <c r="D9" s="659"/>
      <c r="E9" s="659"/>
      <c r="F9" s="659"/>
    </row>
    <row r="10" spans="1:6" ht="28.5">
      <c r="A10" s="663"/>
      <c r="B10" s="659"/>
      <c r="C10" s="42" t="s">
        <v>889</v>
      </c>
      <c r="D10" s="42" t="s">
        <v>890</v>
      </c>
      <c r="E10" s="42" t="s">
        <v>891</v>
      </c>
      <c r="F10" s="42" t="s">
        <v>892</v>
      </c>
    </row>
    <row r="11" spans="1:3" ht="15" customHeight="1">
      <c r="A11" s="172" t="s">
        <v>549</v>
      </c>
      <c r="B11" s="170"/>
      <c r="C11" s="170"/>
    </row>
    <row r="12" spans="1:3" ht="15" customHeight="1">
      <c r="A12" s="170"/>
      <c r="B12" s="170"/>
      <c r="C12" s="170"/>
    </row>
    <row r="13" spans="1:3" ht="15" customHeight="1">
      <c r="A13" s="154" t="s">
        <v>2626</v>
      </c>
      <c r="B13" s="96"/>
      <c r="C13" s="96"/>
    </row>
    <row r="14" spans="1:6" ht="15" customHeight="1">
      <c r="A14" s="156" t="s">
        <v>568</v>
      </c>
      <c r="B14" s="96">
        <v>661295</v>
      </c>
      <c r="C14" s="96">
        <v>32684</v>
      </c>
      <c r="D14" s="54">
        <v>33584</v>
      </c>
      <c r="E14" s="54">
        <v>23289</v>
      </c>
      <c r="F14" s="242">
        <f>E14/D14*100</f>
        <v>69.34552167698904</v>
      </c>
    </row>
    <row r="15" spans="1:6" ht="15" customHeight="1">
      <c r="A15" s="156" t="s">
        <v>104</v>
      </c>
      <c r="B15" s="96">
        <v>1071</v>
      </c>
      <c r="C15" s="96">
        <v>1500</v>
      </c>
      <c r="D15" s="54">
        <v>1500</v>
      </c>
      <c r="E15" s="54">
        <v>1323</v>
      </c>
      <c r="F15" s="242">
        <f aca="true" t="shared" si="0" ref="F15:F41">E15/D15*100</f>
        <v>88.2</v>
      </c>
    </row>
    <row r="16" spans="1:6" ht="15" customHeight="1">
      <c r="A16" s="156" t="s">
        <v>101</v>
      </c>
      <c r="B16" s="96">
        <v>25321</v>
      </c>
      <c r="C16" s="96">
        <v>500</v>
      </c>
      <c r="D16" s="54">
        <v>500</v>
      </c>
      <c r="E16" s="54">
        <v>218</v>
      </c>
      <c r="F16" s="242">
        <f t="shared" si="0"/>
        <v>43.6</v>
      </c>
    </row>
    <row r="17" spans="1:6" ht="15" customHeight="1">
      <c r="A17" s="156" t="s">
        <v>2627</v>
      </c>
      <c r="B17" s="96">
        <v>5494</v>
      </c>
      <c r="C17" s="96">
        <v>7000</v>
      </c>
      <c r="D17" s="54">
        <v>18150</v>
      </c>
      <c r="E17" s="54">
        <v>3668</v>
      </c>
      <c r="F17" s="242">
        <f t="shared" si="0"/>
        <v>20.20936639118457</v>
      </c>
    </row>
    <row r="18" spans="1:6" ht="15" customHeight="1">
      <c r="A18" s="156" t="s">
        <v>569</v>
      </c>
      <c r="B18" s="96">
        <v>23324</v>
      </c>
      <c r="C18" s="96">
        <v>400</v>
      </c>
      <c r="D18" s="54">
        <v>5273</v>
      </c>
      <c r="E18" s="54">
        <v>5032</v>
      </c>
      <c r="F18" s="242">
        <f t="shared" si="0"/>
        <v>95.42954674758202</v>
      </c>
    </row>
    <row r="19" spans="1:6" ht="15" customHeight="1">
      <c r="A19" s="156" t="s">
        <v>570</v>
      </c>
      <c r="B19" s="96">
        <v>5006</v>
      </c>
      <c r="C19" s="96">
        <v>4039</v>
      </c>
      <c r="D19" s="54">
        <v>4039</v>
      </c>
      <c r="E19" s="54">
        <v>4159</v>
      </c>
      <c r="F19" s="242">
        <f t="shared" si="0"/>
        <v>102.97103243377073</v>
      </c>
    </row>
    <row r="20" spans="1:6" ht="15" customHeight="1">
      <c r="A20" s="156" t="s">
        <v>48</v>
      </c>
      <c r="B20" s="96"/>
      <c r="C20" s="96"/>
      <c r="D20" s="54"/>
      <c r="E20" s="54">
        <v>8166</v>
      </c>
      <c r="F20" s="242"/>
    </row>
    <row r="21" spans="1:6" ht="15" customHeight="1">
      <c r="A21" s="173" t="s">
        <v>2628</v>
      </c>
      <c r="B21" s="97">
        <f>SUM(B14:B19)</f>
        <v>721511</v>
      </c>
      <c r="C21" s="97">
        <f>SUM(C14:C19)</f>
        <v>46123</v>
      </c>
      <c r="D21" s="97">
        <f>SUM(D14:D19)</f>
        <v>63046</v>
      </c>
      <c r="E21" s="97">
        <f>SUM(E14:E20)</f>
        <v>45855</v>
      </c>
      <c r="F21" s="243">
        <f t="shared" si="0"/>
        <v>72.73260793706183</v>
      </c>
    </row>
    <row r="22" spans="1:6" ht="15" customHeight="1">
      <c r="A22" s="173"/>
      <c r="B22" s="97"/>
      <c r="C22" s="97"/>
      <c r="D22" s="54"/>
      <c r="E22" s="54"/>
      <c r="F22" s="242"/>
    </row>
    <row r="23" spans="1:6" ht="15" customHeight="1">
      <c r="A23" s="154" t="s">
        <v>2629</v>
      </c>
      <c r="B23" s="96"/>
      <c r="C23" s="96"/>
      <c r="D23" s="54"/>
      <c r="E23" s="54"/>
      <c r="F23" s="242"/>
    </row>
    <row r="24" spans="1:6" ht="15" customHeight="1">
      <c r="A24" s="156" t="s">
        <v>2625</v>
      </c>
      <c r="B24" s="96">
        <v>353384</v>
      </c>
      <c r="C24" s="96">
        <v>252535</v>
      </c>
      <c r="D24" s="54">
        <v>273670</v>
      </c>
      <c r="E24" s="54">
        <v>307296</v>
      </c>
      <c r="F24" s="242">
        <f t="shared" si="0"/>
        <v>112.2870610589396</v>
      </c>
    </row>
    <row r="25" spans="1:6" ht="15" customHeight="1">
      <c r="A25" s="156" t="s">
        <v>550</v>
      </c>
      <c r="B25" s="96">
        <v>1339306</v>
      </c>
      <c r="C25" s="96">
        <v>791768</v>
      </c>
      <c r="D25" s="54">
        <v>790772</v>
      </c>
      <c r="E25" s="54">
        <v>825223</v>
      </c>
      <c r="F25" s="242">
        <f t="shared" si="0"/>
        <v>104.35662871219517</v>
      </c>
    </row>
    <row r="26" spans="1:6" ht="15" customHeight="1">
      <c r="A26" s="156" t="s">
        <v>160</v>
      </c>
      <c r="B26" s="96"/>
      <c r="C26" s="96"/>
      <c r="D26" s="54"/>
      <c r="E26" s="54"/>
      <c r="F26" s="242"/>
    </row>
    <row r="27" spans="1:6" s="174" customFormat="1" ht="15">
      <c r="A27" s="174" t="s">
        <v>161</v>
      </c>
      <c r="B27" s="175">
        <v>273853</v>
      </c>
      <c r="C27" s="175">
        <v>823013</v>
      </c>
      <c r="D27" s="241">
        <v>896809</v>
      </c>
      <c r="E27" s="175">
        <v>888643</v>
      </c>
      <c r="F27" s="242">
        <f t="shared" si="0"/>
        <v>99.08943821928638</v>
      </c>
    </row>
    <row r="28" spans="1:6" s="174" customFormat="1" ht="15">
      <c r="A28" s="174" t="s">
        <v>592</v>
      </c>
      <c r="B28" s="175">
        <v>45366</v>
      </c>
      <c r="C28" s="175">
        <v>66270</v>
      </c>
      <c r="D28" s="175">
        <v>65217</v>
      </c>
      <c r="E28" s="175">
        <v>65067</v>
      </c>
      <c r="F28" s="242">
        <f t="shared" si="0"/>
        <v>99.76999861999172</v>
      </c>
    </row>
    <row r="29" spans="1:6" s="174" customFormat="1" ht="15">
      <c r="A29" s="174" t="s">
        <v>591</v>
      </c>
      <c r="B29" s="175">
        <v>5497</v>
      </c>
      <c r="C29" s="175">
        <v>2400</v>
      </c>
      <c r="D29" s="175">
        <v>3580</v>
      </c>
      <c r="E29" s="175">
        <v>4444</v>
      </c>
      <c r="F29" s="242">
        <f t="shared" si="0"/>
        <v>124.1340782122905</v>
      </c>
    </row>
    <row r="30" spans="1:6" ht="15" customHeight="1">
      <c r="A30" s="176" t="s">
        <v>2630</v>
      </c>
      <c r="B30" s="177">
        <f>SUM(B27:B29)</f>
        <v>324716</v>
      </c>
      <c r="C30" s="177">
        <f>SUM(C27:C29)</f>
        <v>891683</v>
      </c>
      <c r="D30" s="177">
        <f>SUM(D27:D29)</f>
        <v>965606</v>
      </c>
      <c r="E30" s="177">
        <f>SUM(E27:E29)</f>
        <v>958154</v>
      </c>
      <c r="F30" s="242">
        <f t="shared" si="0"/>
        <v>99.2282566595485</v>
      </c>
    </row>
    <row r="31" spans="1:6" ht="15" customHeight="1">
      <c r="A31" s="173" t="s">
        <v>551</v>
      </c>
      <c r="B31" s="97">
        <f>B24+B25+B30</f>
        <v>2017406</v>
      </c>
      <c r="C31" s="97">
        <f>C24+C25+C30</f>
        <v>1935986</v>
      </c>
      <c r="D31" s="97">
        <f>D24+D25+D30</f>
        <v>2030048</v>
      </c>
      <c r="E31" s="97">
        <f>E24+E25+E30</f>
        <v>2090673</v>
      </c>
      <c r="F31" s="243">
        <f t="shared" si="0"/>
        <v>102.98638258799792</v>
      </c>
    </row>
    <row r="32" spans="1:6" ht="15" customHeight="1">
      <c r="A32" s="173" t="s">
        <v>552</v>
      </c>
      <c r="B32" s="97">
        <f>B21+B31</f>
        <v>2738917</v>
      </c>
      <c r="C32" s="97">
        <f>C21+C31</f>
        <v>1982109</v>
      </c>
      <c r="D32" s="97">
        <f>D21+D31</f>
        <v>2093094</v>
      </c>
      <c r="E32" s="97">
        <f>E21+E31</f>
        <v>2136528</v>
      </c>
      <c r="F32" s="243">
        <f t="shared" si="0"/>
        <v>102.07510986128669</v>
      </c>
    </row>
    <row r="33" spans="1:6" s="23" customFormat="1" ht="15" customHeight="1">
      <c r="A33" s="154" t="s">
        <v>593</v>
      </c>
      <c r="B33" s="97"/>
      <c r="C33" s="97"/>
      <c r="D33" s="55"/>
      <c r="E33" s="55"/>
      <c r="F33" s="242"/>
    </row>
    <row r="34" spans="1:6" s="23" customFormat="1" ht="15" customHeight="1">
      <c r="A34" s="156" t="s">
        <v>1684</v>
      </c>
      <c r="B34" s="96">
        <v>5300</v>
      </c>
      <c r="C34" s="96">
        <v>9780</v>
      </c>
      <c r="D34" s="54">
        <v>12141</v>
      </c>
      <c r="E34" s="54">
        <v>12141</v>
      </c>
      <c r="F34" s="242">
        <f t="shared" si="0"/>
        <v>100</v>
      </c>
    </row>
    <row r="35" spans="1:6" s="23" customFormat="1" ht="15" customHeight="1">
      <c r="A35" s="156" t="s">
        <v>1683</v>
      </c>
      <c r="B35" s="96">
        <v>73637</v>
      </c>
      <c r="C35" s="96">
        <v>849002</v>
      </c>
      <c r="D35" s="54">
        <v>860866</v>
      </c>
      <c r="E35" s="54">
        <v>258534</v>
      </c>
      <c r="F35" s="242">
        <f t="shared" si="0"/>
        <v>30.031851647062375</v>
      </c>
    </row>
    <row r="36" spans="1:6" s="23" customFormat="1" ht="15" customHeight="1">
      <c r="A36" s="154" t="s">
        <v>1685</v>
      </c>
      <c r="B36" s="97">
        <f>SUM(B34:B35)</f>
        <v>78937</v>
      </c>
      <c r="C36" s="97">
        <f>SUM(C34:C35)</f>
        <v>858782</v>
      </c>
      <c r="D36" s="97">
        <f>SUM(D34:D35)</f>
        <v>873007</v>
      </c>
      <c r="E36" s="97">
        <f>SUM(E34:E35)</f>
        <v>270675</v>
      </c>
      <c r="F36" s="243">
        <f t="shared" si="0"/>
        <v>31.004906031681305</v>
      </c>
    </row>
    <row r="37" spans="1:6" s="23" customFormat="1" ht="15" customHeight="1">
      <c r="A37" s="154" t="s">
        <v>1573</v>
      </c>
      <c r="B37" s="97">
        <f>B31+B35</f>
        <v>2091043</v>
      </c>
      <c r="C37" s="97">
        <f>C31+C35</f>
        <v>2784988</v>
      </c>
      <c r="D37" s="97">
        <f>D31+D35</f>
        <v>2890914</v>
      </c>
      <c r="E37" s="97">
        <f>E31+E35</f>
        <v>2349207</v>
      </c>
      <c r="F37" s="243">
        <f t="shared" si="0"/>
        <v>81.26173936685768</v>
      </c>
    </row>
    <row r="38" spans="1:6" s="23" customFormat="1" ht="15" customHeight="1">
      <c r="A38" s="154" t="s">
        <v>113</v>
      </c>
      <c r="B38" s="97">
        <v>9420</v>
      </c>
      <c r="C38" s="97">
        <v>9420</v>
      </c>
      <c r="D38" s="55">
        <v>9420</v>
      </c>
      <c r="E38" s="55">
        <v>9420</v>
      </c>
      <c r="F38" s="243">
        <f t="shared" si="0"/>
        <v>100</v>
      </c>
    </row>
    <row r="39" spans="1:6" s="23" customFormat="1" ht="15" customHeight="1">
      <c r="A39" s="173" t="s">
        <v>553</v>
      </c>
      <c r="B39" s="97">
        <f>B32+B36+B38</f>
        <v>2827274</v>
      </c>
      <c r="C39" s="97">
        <f>C32+C36+C38</f>
        <v>2850311</v>
      </c>
      <c r="D39" s="97">
        <f>D32+D36+D38</f>
        <v>2975521</v>
      </c>
      <c r="E39" s="97">
        <f>E32+E36+E38</f>
        <v>2416623</v>
      </c>
      <c r="F39" s="243">
        <f t="shared" si="0"/>
        <v>81.21680203231637</v>
      </c>
    </row>
    <row r="40" spans="1:6" s="23" customFormat="1" ht="15" customHeight="1">
      <c r="A40" s="154" t="s">
        <v>114</v>
      </c>
      <c r="B40" s="97">
        <v>32606</v>
      </c>
      <c r="C40" s="97">
        <v>22605</v>
      </c>
      <c r="D40" s="55">
        <v>22605</v>
      </c>
      <c r="E40" s="55">
        <v>22605</v>
      </c>
      <c r="F40" s="243">
        <f t="shared" si="0"/>
        <v>100</v>
      </c>
    </row>
    <row r="41" spans="1:6" s="23" customFormat="1" ht="15" customHeight="1">
      <c r="A41" s="173" t="s">
        <v>554</v>
      </c>
      <c r="B41" s="97">
        <f>B39+B40</f>
        <v>2859880</v>
      </c>
      <c r="C41" s="97">
        <f>C39+C40</f>
        <v>2872916</v>
      </c>
      <c r="D41" s="304">
        <f>D39+D40</f>
        <v>2998126</v>
      </c>
      <c r="E41" s="97">
        <f>E39+E40</f>
        <v>2439228</v>
      </c>
      <c r="F41" s="243">
        <f t="shared" si="0"/>
        <v>81.35842189420993</v>
      </c>
    </row>
    <row r="42" spans="1:3" s="23" customFormat="1" ht="15" customHeight="1">
      <c r="A42" s="173"/>
      <c r="B42" s="97"/>
      <c r="C42" s="97"/>
    </row>
    <row r="43" spans="1:3" s="23" customFormat="1" ht="15" customHeight="1">
      <c r="A43" s="173"/>
      <c r="B43" s="97"/>
      <c r="C43" s="97"/>
    </row>
    <row r="44" spans="1:4" s="23" customFormat="1" ht="15" customHeight="1">
      <c r="A44" s="173"/>
      <c r="B44" s="97"/>
      <c r="C44" s="97"/>
      <c r="D44" s="55"/>
    </row>
    <row r="45" spans="1:3" s="23" customFormat="1" ht="15" customHeight="1">
      <c r="A45" s="173"/>
      <c r="B45" s="97"/>
      <c r="C45" s="97"/>
    </row>
    <row r="46" spans="1:3" s="23" customFormat="1" ht="15" customHeight="1">
      <c r="A46" s="173"/>
      <c r="B46" s="97"/>
      <c r="C46" s="97"/>
    </row>
    <row r="47" spans="1:3" s="23" customFormat="1" ht="15" customHeight="1">
      <c r="A47" s="173"/>
      <c r="B47" s="97"/>
      <c r="C47" s="97"/>
    </row>
    <row r="48" spans="1:3" s="23" customFormat="1" ht="15" customHeight="1">
      <c r="A48" s="173"/>
      <c r="B48" s="97"/>
      <c r="C48" s="97"/>
    </row>
    <row r="49" spans="1:3" s="23" customFormat="1" ht="15" customHeight="1">
      <c r="A49" s="173"/>
      <c r="B49" s="97"/>
      <c r="C49" s="97"/>
    </row>
    <row r="50" spans="1:3" s="23" customFormat="1" ht="15" customHeight="1">
      <c r="A50" s="173"/>
      <c r="B50" s="97"/>
      <c r="C50" s="97"/>
    </row>
    <row r="51" spans="1:6" ht="18" customHeight="1">
      <c r="A51" s="662" t="s">
        <v>1792</v>
      </c>
      <c r="B51" s="659" t="s">
        <v>887</v>
      </c>
      <c r="C51" s="659" t="s">
        <v>888</v>
      </c>
      <c r="D51" s="659"/>
      <c r="E51" s="659"/>
      <c r="F51" s="659"/>
    </row>
    <row r="52" spans="1:6" ht="28.5">
      <c r="A52" s="663"/>
      <c r="B52" s="659"/>
      <c r="C52" s="42" t="s">
        <v>889</v>
      </c>
      <c r="D52" s="42" t="s">
        <v>890</v>
      </c>
      <c r="E52" s="42" t="s">
        <v>891</v>
      </c>
      <c r="F52" s="42" t="s">
        <v>892</v>
      </c>
    </row>
    <row r="53" spans="1:3" ht="15" customHeight="1">
      <c r="A53" s="172" t="s">
        <v>555</v>
      </c>
      <c r="B53" s="96"/>
      <c r="C53" s="96"/>
    </row>
    <row r="54" spans="1:3" ht="15" customHeight="1">
      <c r="A54" s="154" t="s">
        <v>2631</v>
      </c>
      <c r="B54" s="96"/>
      <c r="C54" s="96"/>
    </row>
    <row r="55" spans="1:6" ht="15" customHeight="1">
      <c r="A55" s="156" t="s">
        <v>556</v>
      </c>
      <c r="B55" s="96">
        <v>48454</v>
      </c>
      <c r="C55" s="96">
        <v>84500</v>
      </c>
      <c r="D55" s="54">
        <v>97260</v>
      </c>
      <c r="E55" s="54">
        <v>22674</v>
      </c>
      <c r="F55" s="242">
        <f>E55/D55*100</f>
        <v>23.312769895126465</v>
      </c>
    </row>
    <row r="56" spans="1:6" ht="15" customHeight="1">
      <c r="A56" s="156" t="s">
        <v>557</v>
      </c>
      <c r="B56" s="96">
        <v>100561</v>
      </c>
      <c r="C56" s="96">
        <v>152417</v>
      </c>
      <c r="D56" s="54">
        <v>257693</v>
      </c>
      <c r="E56" s="54">
        <v>137434</v>
      </c>
      <c r="F56" s="242">
        <f aca="true" t="shared" si="1" ref="F56:F75">E56/D56*100</f>
        <v>53.33245373370639</v>
      </c>
    </row>
    <row r="57" spans="1:6" ht="15" customHeight="1">
      <c r="A57" s="156" t="s">
        <v>1576</v>
      </c>
      <c r="B57" s="96">
        <v>70000</v>
      </c>
      <c r="C57" s="96"/>
      <c r="D57" s="54"/>
      <c r="E57" s="54"/>
      <c r="F57" s="242"/>
    </row>
    <row r="58" spans="1:6" ht="15" customHeight="1">
      <c r="A58" s="156" t="s">
        <v>1575</v>
      </c>
      <c r="B58" s="96">
        <v>900</v>
      </c>
      <c r="C58" s="96">
        <v>1484</v>
      </c>
      <c r="D58" s="54">
        <v>5900</v>
      </c>
      <c r="E58" s="54">
        <v>4800</v>
      </c>
      <c r="F58" s="242">
        <f t="shared" si="1"/>
        <v>81.35593220338984</v>
      </c>
    </row>
    <row r="59" spans="1:6" ht="15" customHeight="1">
      <c r="A59" s="156" t="s">
        <v>1574</v>
      </c>
      <c r="B59" s="96">
        <v>1895</v>
      </c>
      <c r="C59" s="96">
        <v>6630</v>
      </c>
      <c r="D59" s="54">
        <v>13010</v>
      </c>
      <c r="E59" s="54">
        <v>10760</v>
      </c>
      <c r="F59" s="242">
        <f t="shared" si="1"/>
        <v>82.70561106840891</v>
      </c>
    </row>
    <row r="60" spans="1:6" ht="15" customHeight="1">
      <c r="A60" s="156" t="s">
        <v>344</v>
      </c>
      <c r="B60" s="178"/>
      <c r="C60" s="96">
        <v>3000</v>
      </c>
      <c r="D60" s="54">
        <v>3000</v>
      </c>
      <c r="E60" s="54">
        <v>1600</v>
      </c>
      <c r="F60" s="242">
        <f t="shared" si="1"/>
        <v>53.333333333333336</v>
      </c>
    </row>
    <row r="61" spans="1:6" ht="15" customHeight="1">
      <c r="A61" s="173" t="s">
        <v>2250</v>
      </c>
      <c r="B61" s="97">
        <f>SUM(B55:B60)</f>
        <v>221810</v>
      </c>
      <c r="C61" s="97">
        <f>SUM(C55:C60)</f>
        <v>248031</v>
      </c>
      <c r="D61" s="97">
        <f>SUM(D55:D60)</f>
        <v>376863</v>
      </c>
      <c r="E61" s="97">
        <f>SUM(E55:E60)</f>
        <v>177268</v>
      </c>
      <c r="F61" s="243">
        <f t="shared" si="1"/>
        <v>47.03778296091683</v>
      </c>
    </row>
    <row r="62" spans="1:6" s="23" customFormat="1" ht="15" customHeight="1">
      <c r="A62" s="154" t="s">
        <v>2251</v>
      </c>
      <c r="B62" s="97"/>
      <c r="C62" s="97"/>
      <c r="D62" s="55"/>
      <c r="E62" s="55"/>
      <c r="F62" s="242"/>
    </row>
    <row r="63" spans="1:6" ht="15" customHeight="1">
      <c r="A63" s="156" t="s">
        <v>558</v>
      </c>
      <c r="B63" s="96">
        <v>837380</v>
      </c>
      <c r="C63" s="96">
        <v>881351</v>
      </c>
      <c r="D63" s="54">
        <v>954539</v>
      </c>
      <c r="E63" s="54">
        <v>921076</v>
      </c>
      <c r="F63" s="242">
        <f t="shared" si="1"/>
        <v>96.49432867593676</v>
      </c>
    </row>
    <row r="64" spans="1:6" ht="15" customHeight="1">
      <c r="A64" s="156" t="s">
        <v>559</v>
      </c>
      <c r="B64" s="96">
        <v>248007</v>
      </c>
      <c r="C64" s="96">
        <v>254872</v>
      </c>
      <c r="D64" s="54">
        <v>270163</v>
      </c>
      <c r="E64" s="54">
        <v>264082</v>
      </c>
      <c r="F64" s="242">
        <f t="shared" si="1"/>
        <v>97.74913663232937</v>
      </c>
    </row>
    <row r="65" spans="1:6" ht="15" customHeight="1">
      <c r="A65" s="156" t="s">
        <v>560</v>
      </c>
      <c r="B65" s="96">
        <v>550514</v>
      </c>
      <c r="C65" s="96">
        <v>502885</v>
      </c>
      <c r="D65" s="54">
        <v>523127</v>
      </c>
      <c r="E65" s="54">
        <v>456510</v>
      </c>
      <c r="F65" s="242">
        <f t="shared" si="1"/>
        <v>87.2656161888031</v>
      </c>
    </row>
    <row r="66" spans="1:6" ht="15" customHeight="1">
      <c r="A66" s="156" t="s">
        <v>561</v>
      </c>
      <c r="B66" s="96">
        <v>51900</v>
      </c>
      <c r="C66" s="96">
        <v>55000</v>
      </c>
      <c r="D66" s="54">
        <v>49088</v>
      </c>
      <c r="E66" s="54">
        <v>49079</v>
      </c>
      <c r="F66" s="242">
        <f t="shared" si="1"/>
        <v>99.98166558018254</v>
      </c>
    </row>
    <row r="67" spans="1:6" ht="15" customHeight="1">
      <c r="A67" s="156" t="s">
        <v>562</v>
      </c>
      <c r="B67" s="96">
        <v>71606</v>
      </c>
      <c r="C67" s="96">
        <v>74386</v>
      </c>
      <c r="D67" s="54">
        <v>82620</v>
      </c>
      <c r="E67" s="54">
        <v>82280</v>
      </c>
      <c r="F67" s="242">
        <f t="shared" si="1"/>
        <v>99.58847736625515</v>
      </c>
    </row>
    <row r="68" spans="1:6" ht="15" customHeight="1">
      <c r="A68" s="156" t="s">
        <v>563</v>
      </c>
      <c r="B68" s="96"/>
      <c r="C68" s="96">
        <v>39</v>
      </c>
      <c r="D68" s="54">
        <v>2441</v>
      </c>
      <c r="E68" s="54">
        <v>2439</v>
      </c>
      <c r="F68" s="242">
        <f t="shared" si="1"/>
        <v>99.91806636624334</v>
      </c>
    </row>
    <row r="69" spans="1:6" ht="15" customHeight="1">
      <c r="A69" s="156" t="s">
        <v>564</v>
      </c>
      <c r="B69" s="96">
        <v>25252</v>
      </c>
      <c r="C69" s="96">
        <v>34105</v>
      </c>
      <c r="D69" s="54">
        <v>33480</v>
      </c>
      <c r="E69" s="54">
        <v>30809</v>
      </c>
      <c r="F69" s="242">
        <f t="shared" si="1"/>
        <v>92.0221027479092</v>
      </c>
    </row>
    <row r="70" spans="1:6" ht="15" customHeight="1">
      <c r="A70" s="154" t="s">
        <v>565</v>
      </c>
      <c r="B70" s="97">
        <f>SUM(B63:B69)</f>
        <v>1784659</v>
      </c>
      <c r="C70" s="97">
        <f>SUM(C63:C69)</f>
        <v>1802638</v>
      </c>
      <c r="D70" s="97">
        <f>SUM(D63:D69)</f>
        <v>1915458</v>
      </c>
      <c r="E70" s="97">
        <f>SUM(E63:E69)</f>
        <v>1806275</v>
      </c>
      <c r="F70" s="243">
        <f t="shared" si="1"/>
        <v>94.29990112025428</v>
      </c>
    </row>
    <row r="71" spans="1:6" ht="15" customHeight="1">
      <c r="A71" s="154" t="s">
        <v>566</v>
      </c>
      <c r="B71" s="97">
        <f>B61+B70</f>
        <v>2006469</v>
      </c>
      <c r="C71" s="97">
        <f>C61+C70</f>
        <v>2050669</v>
      </c>
      <c r="D71" s="97">
        <f>D61+D70</f>
        <v>2292321</v>
      </c>
      <c r="E71" s="97">
        <f>E61+E70</f>
        <v>1983543</v>
      </c>
      <c r="F71" s="243">
        <f t="shared" si="1"/>
        <v>86.52989699086646</v>
      </c>
    </row>
    <row r="72" spans="1:6" s="23" customFormat="1" ht="15" customHeight="1">
      <c r="A72" s="154" t="s">
        <v>115</v>
      </c>
      <c r="B72" s="97">
        <v>37500</v>
      </c>
      <c r="C72" s="97">
        <v>37500</v>
      </c>
      <c r="D72" s="55">
        <v>37500</v>
      </c>
      <c r="E72" s="55">
        <v>37500</v>
      </c>
      <c r="F72" s="243">
        <f t="shared" si="1"/>
        <v>100</v>
      </c>
    </row>
    <row r="73" spans="1:6" ht="15" customHeight="1">
      <c r="A73" s="154" t="s">
        <v>2618</v>
      </c>
      <c r="B73" s="97"/>
      <c r="C73" s="97"/>
      <c r="D73" s="54"/>
      <c r="E73" s="54"/>
      <c r="F73" s="242"/>
    </row>
    <row r="74" spans="1:6" s="23" customFormat="1" ht="15" customHeight="1">
      <c r="A74" s="154" t="s">
        <v>116</v>
      </c>
      <c r="B74" s="97"/>
      <c r="C74" s="97">
        <v>784747</v>
      </c>
      <c r="D74" s="55">
        <v>668305</v>
      </c>
      <c r="E74" s="55"/>
      <c r="F74" s="243">
        <f t="shared" si="1"/>
        <v>0</v>
      </c>
    </row>
    <row r="75" spans="1:6" s="23" customFormat="1" ht="15" customHeight="1">
      <c r="A75" s="173" t="s">
        <v>567</v>
      </c>
      <c r="B75" s="97">
        <f>B71+B73+B74+B72</f>
        <v>2043969</v>
      </c>
      <c r="C75" s="97">
        <f>C71+C73+C74+C72</f>
        <v>2872916</v>
      </c>
      <c r="D75" s="97">
        <f>D71+D73+D74+D72</f>
        <v>2998126</v>
      </c>
      <c r="E75" s="97">
        <f>E71+E73+E74+E72</f>
        <v>2021043</v>
      </c>
      <c r="F75" s="243">
        <f t="shared" si="1"/>
        <v>67.41020891049942</v>
      </c>
    </row>
    <row r="78" ht="15" customHeight="1">
      <c r="C78" s="54"/>
    </row>
  </sheetData>
  <mergeCells count="11">
    <mergeCell ref="A51:A52"/>
    <mergeCell ref="B51:B52"/>
    <mergeCell ref="C51:F51"/>
    <mergeCell ref="A9:A10"/>
    <mergeCell ref="B9:B10"/>
    <mergeCell ref="A5:F5"/>
    <mergeCell ref="C9:F9"/>
    <mergeCell ref="B1:F1"/>
    <mergeCell ref="A2:F2"/>
    <mergeCell ref="A3:F3"/>
    <mergeCell ref="A4:F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F50"/>
  <sheetViews>
    <sheetView workbookViewId="0" topLeftCell="A19">
      <selection activeCell="E35" sqref="E35"/>
    </sheetView>
  </sheetViews>
  <sheetFormatPr defaultColWidth="9.140625" defaultRowHeight="12.75"/>
  <cols>
    <col min="1" max="1" width="50.57421875" style="32" customWidth="1"/>
    <col min="2" max="2" width="9.8515625" style="32" customWidth="1"/>
    <col min="3" max="3" width="9.00390625" style="33" customWidth="1"/>
    <col min="4" max="16384" width="9.140625" style="33" customWidth="1"/>
  </cols>
  <sheetData>
    <row r="1" spans="2:6" ht="15.75">
      <c r="B1" s="652" t="s">
        <v>300</v>
      </c>
      <c r="C1" s="652"/>
      <c r="D1" s="652"/>
      <c r="E1" s="652"/>
      <c r="F1" s="652"/>
    </row>
    <row r="2" spans="1:6" ht="15.75">
      <c r="A2" s="685" t="s">
        <v>225</v>
      </c>
      <c r="B2" s="685"/>
      <c r="C2" s="685"/>
      <c r="D2" s="685"/>
      <c r="E2" s="685"/>
      <c r="F2" s="685"/>
    </row>
    <row r="3" spans="1:6" ht="15.75">
      <c r="A3" s="685" t="s">
        <v>886</v>
      </c>
      <c r="B3" s="685"/>
      <c r="C3" s="685"/>
      <c r="D3" s="685"/>
      <c r="E3" s="685"/>
      <c r="F3" s="685"/>
    </row>
    <row r="4" spans="1:6" ht="15.75">
      <c r="A4" s="685" t="s">
        <v>851</v>
      </c>
      <c r="B4" s="685"/>
      <c r="C4" s="685"/>
      <c r="D4" s="685"/>
      <c r="E4" s="685"/>
      <c r="F4" s="685"/>
    </row>
    <row r="5" spans="1:3" ht="15.75">
      <c r="A5" s="166"/>
      <c r="B5" s="166"/>
      <c r="C5" s="166"/>
    </row>
    <row r="6" spans="1:6" ht="12.75">
      <c r="A6" s="686" t="s">
        <v>1792</v>
      </c>
      <c r="B6" s="683" t="s">
        <v>887</v>
      </c>
      <c r="C6" s="684" t="s">
        <v>888</v>
      </c>
      <c r="D6" s="684"/>
      <c r="E6" s="684"/>
      <c r="F6" s="684"/>
    </row>
    <row r="7" spans="1:6" ht="12.75">
      <c r="A7" s="686"/>
      <c r="B7" s="683"/>
      <c r="C7" s="147" t="s">
        <v>2256</v>
      </c>
      <c r="D7" s="147" t="s">
        <v>890</v>
      </c>
      <c r="E7" s="147" t="s">
        <v>2257</v>
      </c>
      <c r="F7" s="147" t="s">
        <v>892</v>
      </c>
    </row>
    <row r="8" spans="1:5" ht="15.75">
      <c r="A8" s="112" t="s">
        <v>852</v>
      </c>
      <c r="B8" s="112"/>
      <c r="C8" s="113"/>
      <c r="D8" s="32"/>
      <c r="E8" s="32"/>
    </row>
    <row r="9" spans="1:6" s="115" customFormat="1" ht="15.75">
      <c r="A9" s="114" t="s">
        <v>980</v>
      </c>
      <c r="B9" s="35">
        <f>B15+B17</f>
        <v>702</v>
      </c>
      <c r="C9" s="35">
        <f>C15+C17</f>
        <v>400</v>
      </c>
      <c r="D9" s="35">
        <f>D15+D17</f>
        <v>500</v>
      </c>
      <c r="E9" s="35">
        <f>E15+E17</f>
        <v>490</v>
      </c>
      <c r="F9" s="35">
        <f>E9/D9*100</f>
        <v>98</v>
      </c>
    </row>
    <row r="10" spans="1:6" s="115" customFormat="1" ht="15.75">
      <c r="A10" s="31" t="s">
        <v>981</v>
      </c>
      <c r="B10" s="34"/>
      <c r="C10" s="34"/>
      <c r="D10" s="34"/>
      <c r="E10" s="34"/>
      <c r="F10" s="35"/>
    </row>
    <row r="11" spans="1:6" s="115" customFormat="1" ht="15.75">
      <c r="A11" s="31" t="s">
        <v>982</v>
      </c>
      <c r="B11" s="35">
        <f>SUM(B12:B14)</f>
        <v>344</v>
      </c>
      <c r="C11" s="35">
        <f>SUM(C12:C14)</f>
        <v>400</v>
      </c>
      <c r="D11" s="35">
        <f>SUM(D12:D14)</f>
        <v>500</v>
      </c>
      <c r="E11" s="35">
        <f>SUM(E12:E14)</f>
        <v>490</v>
      </c>
      <c r="F11" s="35">
        <f aca="true" t="shared" si="0" ref="F11:F47">E11/D11*100</f>
        <v>98</v>
      </c>
    </row>
    <row r="12" spans="1:6" s="115" customFormat="1" ht="15.75">
      <c r="A12" s="31" t="s">
        <v>983</v>
      </c>
      <c r="B12" s="34"/>
      <c r="C12" s="34"/>
      <c r="D12" s="34"/>
      <c r="E12" s="34"/>
      <c r="F12" s="35"/>
    </row>
    <row r="13" spans="1:6" s="115" customFormat="1" ht="15.75">
      <c r="A13" s="31" t="s">
        <v>984</v>
      </c>
      <c r="B13" s="34">
        <v>344</v>
      </c>
      <c r="C13" s="34">
        <v>400</v>
      </c>
      <c r="D13" s="34"/>
      <c r="E13" s="34"/>
      <c r="F13" s="35"/>
    </row>
    <row r="14" spans="1:6" s="115" customFormat="1" ht="15.75">
      <c r="A14" s="31" t="s">
        <v>985</v>
      </c>
      <c r="B14" s="34"/>
      <c r="C14" s="34"/>
      <c r="D14" s="34">
        <v>500</v>
      </c>
      <c r="E14" s="34">
        <v>490</v>
      </c>
      <c r="F14" s="34">
        <f t="shared" si="0"/>
        <v>98</v>
      </c>
    </row>
    <row r="15" spans="1:6" s="115" customFormat="1" ht="15.75">
      <c r="A15" s="114" t="s">
        <v>986</v>
      </c>
      <c r="B15" s="35">
        <f>B10+B11</f>
        <v>344</v>
      </c>
      <c r="C15" s="35">
        <f>C10+C11</f>
        <v>400</v>
      </c>
      <c r="D15" s="35">
        <f>D10+D11</f>
        <v>500</v>
      </c>
      <c r="E15" s="35">
        <f>E10+E11</f>
        <v>490</v>
      </c>
      <c r="F15" s="35">
        <f t="shared" si="0"/>
        <v>98</v>
      </c>
    </row>
    <row r="16" spans="1:6" s="115" customFormat="1" ht="15.75">
      <c r="A16" s="31" t="s">
        <v>987</v>
      </c>
      <c r="B16" s="34"/>
      <c r="C16" s="34"/>
      <c r="D16" s="34"/>
      <c r="E16" s="34"/>
      <c r="F16" s="35"/>
    </row>
    <row r="17" spans="1:6" s="115" customFormat="1" ht="15.75">
      <c r="A17" s="31" t="s">
        <v>988</v>
      </c>
      <c r="B17" s="34">
        <v>358</v>
      </c>
      <c r="C17" s="34"/>
      <c r="D17" s="34"/>
      <c r="E17" s="34"/>
      <c r="F17" s="35"/>
    </row>
    <row r="18" spans="1:6" s="115" customFormat="1" ht="15.75">
      <c r="A18" s="114" t="s">
        <v>989</v>
      </c>
      <c r="B18" s="35">
        <f>B21+B20+B19</f>
        <v>156947</v>
      </c>
      <c r="C18" s="35">
        <f>C21+C20+C19</f>
        <v>170036</v>
      </c>
      <c r="D18" s="35">
        <f>D21+D20+D19</f>
        <v>190479</v>
      </c>
      <c r="E18" s="35">
        <f>E21+E20+E19</f>
        <v>188927</v>
      </c>
      <c r="F18" s="35">
        <f t="shared" si="0"/>
        <v>99.18521201812274</v>
      </c>
    </row>
    <row r="19" spans="1:6" s="115" customFormat="1" ht="15.75">
      <c r="A19" s="31" t="s">
        <v>990</v>
      </c>
      <c r="B19" s="34">
        <v>48318</v>
      </c>
      <c r="C19" s="34">
        <v>58527</v>
      </c>
      <c r="D19" s="34">
        <v>58927</v>
      </c>
      <c r="E19" s="34">
        <v>61053</v>
      </c>
      <c r="F19" s="34">
        <f t="shared" si="0"/>
        <v>103.60785378519184</v>
      </c>
    </row>
    <row r="20" spans="1:6" s="115" customFormat="1" ht="15.75">
      <c r="A20" s="31" t="s">
        <v>991</v>
      </c>
      <c r="B20" s="34"/>
      <c r="C20" s="34"/>
      <c r="D20" s="34"/>
      <c r="E20" s="34"/>
      <c r="F20" s="35"/>
    </row>
    <row r="21" spans="1:6" s="115" customFormat="1" ht="15.75">
      <c r="A21" s="31" t="s">
        <v>992</v>
      </c>
      <c r="B21" s="35">
        <f>SUM(B22:B24)</f>
        <v>108629</v>
      </c>
      <c r="C21" s="35">
        <f>SUM(C22:C24)</f>
        <v>111509</v>
      </c>
      <c r="D21" s="35">
        <f>SUM(D22:D24)</f>
        <v>131552</v>
      </c>
      <c r="E21" s="35">
        <f>SUM(E22:E24)</f>
        <v>127874</v>
      </c>
      <c r="F21" s="35">
        <f t="shared" si="0"/>
        <v>97.20414740938944</v>
      </c>
    </row>
    <row r="22" spans="1:6" s="115" customFormat="1" ht="15.75">
      <c r="A22" s="31" t="s">
        <v>993</v>
      </c>
      <c r="B22" s="34">
        <v>8250</v>
      </c>
      <c r="C22" s="34">
        <v>7700</v>
      </c>
      <c r="D22" s="34">
        <v>7823</v>
      </c>
      <c r="E22" s="34">
        <v>8386</v>
      </c>
      <c r="F22" s="34">
        <f t="shared" si="0"/>
        <v>107.19672759810814</v>
      </c>
    </row>
    <row r="23" spans="1:6" s="115" customFormat="1" ht="15.75">
      <c r="A23" s="31" t="s">
        <v>994</v>
      </c>
      <c r="B23" s="34">
        <v>198</v>
      </c>
      <c r="C23" s="34"/>
      <c r="D23" s="34">
        <v>330</v>
      </c>
      <c r="E23" s="34">
        <v>330</v>
      </c>
      <c r="F23" s="34">
        <f t="shared" si="0"/>
        <v>100</v>
      </c>
    </row>
    <row r="24" spans="1:6" s="115" customFormat="1" ht="15.75">
      <c r="A24" s="31" t="s">
        <v>995</v>
      </c>
      <c r="B24" s="35">
        <f>SUM(B25:B27)</f>
        <v>100181</v>
      </c>
      <c r="C24" s="35">
        <f>SUM(C25:C27)</f>
        <v>103809</v>
      </c>
      <c r="D24" s="35">
        <f>SUM(D25:D27)</f>
        <v>123399</v>
      </c>
      <c r="E24" s="35">
        <f>SUM(E25:E27)</f>
        <v>119158</v>
      </c>
      <c r="F24" s="35">
        <f t="shared" si="0"/>
        <v>96.56318122513149</v>
      </c>
    </row>
    <row r="25" spans="1:6" s="115" customFormat="1" ht="15.75">
      <c r="A25" s="31" t="s">
        <v>996</v>
      </c>
      <c r="B25" s="184">
        <v>60014</v>
      </c>
      <c r="C25" s="184">
        <v>75052</v>
      </c>
      <c r="D25" s="34">
        <v>64945</v>
      </c>
      <c r="E25" s="34">
        <v>63872</v>
      </c>
      <c r="F25" s="34">
        <f t="shared" si="0"/>
        <v>98.34783278158442</v>
      </c>
    </row>
    <row r="26" spans="1:6" s="115" customFormat="1" ht="15.75">
      <c r="A26" s="116" t="s">
        <v>997</v>
      </c>
      <c r="B26" s="184">
        <v>4629</v>
      </c>
      <c r="C26" s="184"/>
      <c r="D26" s="34">
        <v>7648</v>
      </c>
      <c r="E26" s="34">
        <v>7648</v>
      </c>
      <c r="F26" s="34">
        <f t="shared" si="0"/>
        <v>100</v>
      </c>
    </row>
    <row r="27" spans="1:6" s="115" customFormat="1" ht="15.75">
      <c r="A27" s="31" t="s">
        <v>998</v>
      </c>
      <c r="B27" s="184">
        <v>35538</v>
      </c>
      <c r="C27" s="184">
        <v>28757</v>
      </c>
      <c r="D27" s="34">
        <v>50806</v>
      </c>
      <c r="E27" s="34">
        <v>47638</v>
      </c>
      <c r="F27" s="34">
        <f t="shared" si="0"/>
        <v>93.764516002047</v>
      </c>
    </row>
    <row r="28" spans="1:6" s="115" customFormat="1" ht="15.75">
      <c r="A28" s="114" t="s">
        <v>999</v>
      </c>
      <c r="B28" s="35">
        <f>B15+B18</f>
        <v>157291</v>
      </c>
      <c r="C28" s="35">
        <f>C15+C18</f>
        <v>170436</v>
      </c>
      <c r="D28" s="35">
        <f>D15+D18</f>
        <v>190979</v>
      </c>
      <c r="E28" s="35">
        <f>E15+E18</f>
        <v>189417</v>
      </c>
      <c r="F28" s="35">
        <f t="shared" si="0"/>
        <v>99.18210902769414</v>
      </c>
    </row>
    <row r="29" spans="1:6" s="115" customFormat="1" ht="15.75">
      <c r="A29" s="114" t="s">
        <v>1000</v>
      </c>
      <c r="B29" s="35"/>
      <c r="C29" s="34"/>
      <c r="D29" s="34"/>
      <c r="E29" s="34"/>
      <c r="F29" s="35"/>
    </row>
    <row r="30" spans="1:6" s="115" customFormat="1" ht="15.75">
      <c r="A30" s="31" t="s">
        <v>1683</v>
      </c>
      <c r="B30" s="34">
        <v>1094</v>
      </c>
      <c r="C30" s="34">
        <v>1906</v>
      </c>
      <c r="D30" s="34">
        <v>1906</v>
      </c>
      <c r="E30" s="34">
        <v>1906</v>
      </c>
      <c r="F30" s="34">
        <f t="shared" si="0"/>
        <v>100</v>
      </c>
    </row>
    <row r="31" spans="1:6" s="115" customFormat="1" ht="15.75">
      <c r="A31" s="112" t="s">
        <v>1001</v>
      </c>
      <c r="B31" s="35">
        <f>B9+B18+B30</f>
        <v>158743</v>
      </c>
      <c r="C31" s="35">
        <f>C9+C18+C30</f>
        <v>172342</v>
      </c>
      <c r="D31" s="35">
        <f>D9+D18+D30</f>
        <v>192885</v>
      </c>
      <c r="E31" s="35">
        <f>E9+E18+E30</f>
        <v>191323</v>
      </c>
      <c r="F31" s="35">
        <f t="shared" si="0"/>
        <v>99.19019104647847</v>
      </c>
    </row>
    <row r="32" spans="1:6" s="115" customFormat="1" ht="9" customHeight="1">
      <c r="A32" s="31"/>
      <c r="B32" s="34"/>
      <c r="C32" s="34"/>
      <c r="D32" s="34"/>
      <c r="E32" s="34"/>
      <c r="F32" s="35"/>
    </row>
    <row r="33" spans="1:6" s="115" customFormat="1" ht="15.75">
      <c r="A33" s="112" t="s">
        <v>555</v>
      </c>
      <c r="B33" s="183"/>
      <c r="C33" s="34"/>
      <c r="D33" s="34"/>
      <c r="E33" s="34"/>
      <c r="F33" s="35"/>
    </row>
    <row r="34" spans="1:6" s="115" customFormat="1" ht="15.75">
      <c r="A34" s="114" t="s">
        <v>83</v>
      </c>
      <c r="B34" s="35">
        <f>SUM(B35:B37)</f>
        <v>702</v>
      </c>
      <c r="C34" s="35">
        <f>SUM(C35:C37)</f>
        <v>400</v>
      </c>
      <c r="D34" s="35">
        <f>SUM(D35:D37)</f>
        <v>500</v>
      </c>
      <c r="E34" s="35">
        <f>SUM(E35:E37)</f>
        <v>490</v>
      </c>
      <c r="F34" s="35">
        <f t="shared" si="0"/>
        <v>98</v>
      </c>
    </row>
    <row r="35" spans="1:6" s="115" customFormat="1" ht="15.75">
      <c r="A35" s="31" t="s">
        <v>84</v>
      </c>
      <c r="B35" s="34"/>
      <c r="C35" s="34"/>
      <c r="D35" s="34"/>
      <c r="E35" s="34"/>
      <c r="F35" s="35"/>
    </row>
    <row r="36" spans="1:6" s="115" customFormat="1" ht="15.75">
      <c r="A36" s="31" t="s">
        <v>85</v>
      </c>
      <c r="B36" s="34">
        <v>344</v>
      </c>
      <c r="C36" s="34">
        <v>400</v>
      </c>
      <c r="D36" s="34">
        <v>500</v>
      </c>
      <c r="E36" s="34">
        <v>490</v>
      </c>
      <c r="F36" s="34">
        <f t="shared" si="0"/>
        <v>98</v>
      </c>
    </row>
    <row r="37" spans="1:6" s="115" customFormat="1" ht="15.75">
      <c r="A37" s="31" t="s">
        <v>151</v>
      </c>
      <c r="B37" s="34">
        <v>358</v>
      </c>
      <c r="C37" s="34"/>
      <c r="D37" s="34"/>
      <c r="E37" s="34"/>
      <c r="F37" s="35"/>
    </row>
    <row r="38" spans="1:6" s="115" customFormat="1" ht="15.75">
      <c r="A38" s="114" t="s">
        <v>86</v>
      </c>
      <c r="B38" s="35">
        <f>SUM(B39:B43)</f>
        <v>156135</v>
      </c>
      <c r="C38" s="35">
        <f>SUM(C39:C43)</f>
        <v>171942</v>
      </c>
      <c r="D38" s="35">
        <f>SUM(D39:D43)</f>
        <v>192385</v>
      </c>
      <c r="E38" s="35">
        <f>SUM(E39:E43)</f>
        <v>190177</v>
      </c>
      <c r="F38" s="35">
        <f t="shared" si="0"/>
        <v>98.8523013748473</v>
      </c>
    </row>
    <row r="39" spans="1:6" s="115" customFormat="1" ht="15.75">
      <c r="A39" s="31" t="s">
        <v>87</v>
      </c>
      <c r="B39" s="34">
        <v>85831</v>
      </c>
      <c r="C39" s="34">
        <v>98132</v>
      </c>
      <c r="D39" s="34">
        <v>102655</v>
      </c>
      <c r="E39" s="34">
        <v>101829</v>
      </c>
      <c r="F39" s="34">
        <f t="shared" si="0"/>
        <v>99.19536310944426</v>
      </c>
    </row>
    <row r="40" spans="1:6" s="115" customFormat="1" ht="15.75">
      <c r="A40" s="31" t="s">
        <v>88</v>
      </c>
      <c r="B40" s="34">
        <v>25574</v>
      </c>
      <c r="C40" s="34">
        <v>27173</v>
      </c>
      <c r="D40" s="34">
        <v>30888</v>
      </c>
      <c r="E40" s="34">
        <v>29843</v>
      </c>
      <c r="F40" s="34">
        <f t="shared" si="0"/>
        <v>96.61680911680912</v>
      </c>
    </row>
    <row r="41" spans="1:6" s="115" customFormat="1" ht="15.75">
      <c r="A41" s="31" t="s">
        <v>89</v>
      </c>
      <c r="B41" s="34">
        <v>44730</v>
      </c>
      <c r="C41" s="34">
        <v>46637</v>
      </c>
      <c r="D41" s="34">
        <v>58742</v>
      </c>
      <c r="E41" s="34">
        <v>58405</v>
      </c>
      <c r="F41" s="34">
        <f t="shared" si="0"/>
        <v>99.42630485853392</v>
      </c>
    </row>
    <row r="42" spans="1:6" s="115" customFormat="1" ht="15.75">
      <c r="A42" s="31" t="s">
        <v>1851</v>
      </c>
      <c r="B42" s="34"/>
      <c r="C42" s="34"/>
      <c r="D42" s="34">
        <v>100</v>
      </c>
      <c r="E42" s="34">
        <v>100</v>
      </c>
      <c r="F42" s="34">
        <f t="shared" si="0"/>
        <v>100</v>
      </c>
    </row>
    <row r="43" spans="1:6" s="115" customFormat="1" ht="15.75">
      <c r="A43" s="31" t="s">
        <v>90</v>
      </c>
      <c r="B43" s="34"/>
      <c r="C43" s="34"/>
      <c r="D43" s="34"/>
      <c r="E43" s="34"/>
      <c r="F43" s="35"/>
    </row>
    <row r="44" spans="1:6" s="115" customFormat="1" ht="15.75">
      <c r="A44" s="114" t="s">
        <v>91</v>
      </c>
      <c r="B44" s="35">
        <f>B34+B38</f>
        <v>156837</v>
      </c>
      <c r="C44" s="35">
        <f>C34+C38</f>
        <v>172342</v>
      </c>
      <c r="D44" s="35">
        <f>D34+D38</f>
        <v>192885</v>
      </c>
      <c r="E44" s="35">
        <f>E34+E38</f>
        <v>190667</v>
      </c>
      <c r="F44" s="35">
        <f t="shared" si="0"/>
        <v>98.85009202374472</v>
      </c>
    </row>
    <row r="45" spans="1:6" s="115" customFormat="1" ht="15.75">
      <c r="A45" s="114" t="s">
        <v>92</v>
      </c>
      <c r="B45" s="35"/>
      <c r="C45" s="35"/>
      <c r="D45" s="34"/>
      <c r="E45" s="34"/>
      <c r="F45" s="35"/>
    </row>
    <row r="46" spans="1:6" s="115" customFormat="1" ht="15.75">
      <c r="A46" s="31" t="s">
        <v>93</v>
      </c>
      <c r="B46" s="34"/>
      <c r="C46" s="35"/>
      <c r="D46" s="34"/>
      <c r="E46" s="34"/>
      <c r="F46" s="35"/>
    </row>
    <row r="47" spans="1:6" s="115" customFormat="1" ht="15.75">
      <c r="A47" s="112" t="s">
        <v>94</v>
      </c>
      <c r="B47" s="35">
        <f>SUM(B44:B44)</f>
        <v>156837</v>
      </c>
      <c r="C47" s="35">
        <f>SUM(C44:C44)</f>
        <v>172342</v>
      </c>
      <c r="D47" s="35">
        <f>SUM(D44:D44)</f>
        <v>192885</v>
      </c>
      <c r="E47" s="35">
        <f>SUM(E44:E44)</f>
        <v>190667</v>
      </c>
      <c r="F47" s="35">
        <f t="shared" si="0"/>
        <v>98.85009202374472</v>
      </c>
    </row>
    <row r="48" spans="4:5" ht="15.75">
      <c r="D48" s="32"/>
      <c r="E48" s="32"/>
    </row>
    <row r="49" spans="4:5" ht="15.75">
      <c r="D49" s="32"/>
      <c r="E49" s="32"/>
    </row>
    <row r="50" spans="4:5" ht="15.75">
      <c r="D50" s="32"/>
      <c r="E50" s="32"/>
    </row>
  </sheetData>
  <mergeCells count="7">
    <mergeCell ref="B1:F1"/>
    <mergeCell ref="A6:A7"/>
    <mergeCell ref="B6:B7"/>
    <mergeCell ref="C6:F6"/>
    <mergeCell ref="A2:F2"/>
    <mergeCell ref="A3:F3"/>
    <mergeCell ref="A4:F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48"/>
  <sheetViews>
    <sheetView workbookViewId="0" topLeftCell="A1">
      <selection activeCell="E33" sqref="E33"/>
    </sheetView>
  </sheetViews>
  <sheetFormatPr defaultColWidth="9.140625" defaultRowHeight="12.75"/>
  <cols>
    <col min="1" max="1" width="51.7109375" style="32" customWidth="1"/>
    <col min="2" max="2" width="9.8515625" style="32" customWidth="1"/>
    <col min="3" max="3" width="8.00390625" style="33" customWidth="1"/>
    <col min="4" max="5" width="9.140625" style="33" customWidth="1"/>
    <col min="6" max="6" width="8.57421875" style="33" customWidth="1"/>
    <col min="7" max="16384" width="9.140625" style="33" customWidth="1"/>
  </cols>
  <sheetData>
    <row r="1" spans="2:6" ht="15.75">
      <c r="B1" s="652" t="s">
        <v>301</v>
      </c>
      <c r="C1" s="652"/>
      <c r="D1" s="652"/>
      <c r="E1" s="652"/>
      <c r="F1" s="652"/>
    </row>
    <row r="2" spans="1:6" ht="15.75">
      <c r="A2" s="685" t="s">
        <v>153</v>
      </c>
      <c r="B2" s="685"/>
      <c r="C2" s="685"/>
      <c r="D2" s="685"/>
      <c r="E2" s="685"/>
      <c r="F2" s="685"/>
    </row>
    <row r="3" spans="1:6" ht="15.75">
      <c r="A3" s="685" t="s">
        <v>886</v>
      </c>
      <c r="B3" s="685"/>
      <c r="C3" s="685"/>
      <c r="D3" s="685"/>
      <c r="E3" s="685"/>
      <c r="F3" s="685"/>
    </row>
    <row r="4" spans="1:6" ht="15.75">
      <c r="A4" s="653" t="s">
        <v>851</v>
      </c>
      <c r="B4" s="653"/>
      <c r="C4" s="653"/>
      <c r="D4" s="653"/>
      <c r="E4" s="653"/>
      <c r="F4" s="653"/>
    </row>
    <row r="5" spans="1:6" ht="15.75">
      <c r="A5" s="180"/>
      <c r="B5" s="180"/>
      <c r="C5" s="180"/>
      <c r="D5" s="180"/>
      <c r="E5" s="180"/>
      <c r="F5" s="180"/>
    </row>
    <row r="6" spans="1:6" ht="12.75">
      <c r="A6" s="686" t="s">
        <v>1792</v>
      </c>
      <c r="B6" s="683" t="s">
        <v>887</v>
      </c>
      <c r="C6" s="684" t="s">
        <v>888</v>
      </c>
      <c r="D6" s="684"/>
      <c r="E6" s="684"/>
      <c r="F6" s="684"/>
    </row>
    <row r="7" spans="1:6" ht="12.75">
      <c r="A7" s="686"/>
      <c r="B7" s="683"/>
      <c r="C7" s="147" t="s">
        <v>2256</v>
      </c>
      <c r="D7" s="147" t="s">
        <v>890</v>
      </c>
      <c r="E7" s="147" t="s">
        <v>2257</v>
      </c>
      <c r="F7" s="147" t="s">
        <v>892</v>
      </c>
    </row>
    <row r="8" spans="1:5" ht="15.75">
      <c r="A8" s="112" t="s">
        <v>852</v>
      </c>
      <c r="B8" s="112"/>
      <c r="C8" s="113"/>
      <c r="D8" s="32"/>
      <c r="E8" s="32"/>
    </row>
    <row r="9" spans="1:6" s="115" customFormat="1" ht="15.75">
      <c r="A9" s="114" t="s">
        <v>980</v>
      </c>
      <c r="B9" s="186">
        <f>B15+B17</f>
        <v>300</v>
      </c>
      <c r="C9" s="186">
        <f>C15+C17</f>
        <v>1500</v>
      </c>
      <c r="D9" s="186">
        <f>D15+D17</f>
        <v>3588</v>
      </c>
      <c r="E9" s="186">
        <f>E15+E17</f>
        <v>3547</v>
      </c>
      <c r="F9" s="35">
        <f>E9/D9*100</f>
        <v>98.85730211817169</v>
      </c>
    </row>
    <row r="10" spans="1:6" s="115" customFormat="1" ht="15.75">
      <c r="A10" s="31" t="s">
        <v>981</v>
      </c>
      <c r="B10" s="184"/>
      <c r="C10" s="184"/>
      <c r="D10" s="184"/>
      <c r="E10" s="184"/>
      <c r="F10" s="35"/>
    </row>
    <row r="11" spans="1:6" s="115" customFormat="1" ht="15.75">
      <c r="A11" s="31" t="s">
        <v>982</v>
      </c>
      <c r="B11" s="186">
        <f>SUM(B12:B14)</f>
        <v>300</v>
      </c>
      <c r="C11" s="186">
        <f>SUM(C12:C14)</f>
        <v>1500</v>
      </c>
      <c r="D11" s="186">
        <f>SUM(D12:D14)</f>
        <v>3588</v>
      </c>
      <c r="E11" s="186">
        <f>SUM(E12:E14)</f>
        <v>3547</v>
      </c>
      <c r="F11" s="35">
        <f aca="true" t="shared" si="0" ref="F11:F47">E11/D11*100</f>
        <v>98.85730211817169</v>
      </c>
    </row>
    <row r="12" spans="1:6" s="115" customFormat="1" ht="15.75">
      <c r="A12" s="31" t="s">
        <v>983</v>
      </c>
      <c r="B12" s="184"/>
      <c r="C12" s="184"/>
      <c r="D12" s="184"/>
      <c r="E12" s="184"/>
      <c r="F12" s="35"/>
    </row>
    <row r="13" spans="1:6" s="115" customFormat="1" ht="15.75">
      <c r="A13" s="31" t="s">
        <v>984</v>
      </c>
      <c r="B13" s="184"/>
      <c r="C13" s="184"/>
      <c r="D13" s="184">
        <v>1200</v>
      </c>
      <c r="E13" s="184">
        <v>1200</v>
      </c>
      <c r="F13" s="34">
        <f t="shared" si="0"/>
        <v>100</v>
      </c>
    </row>
    <row r="14" spans="1:6" s="115" customFormat="1" ht="15.75">
      <c r="A14" s="31" t="s">
        <v>985</v>
      </c>
      <c r="B14" s="184">
        <v>300</v>
      </c>
      <c r="C14" s="184">
        <v>1500</v>
      </c>
      <c r="D14" s="184">
        <v>2388</v>
      </c>
      <c r="E14" s="184">
        <v>2347</v>
      </c>
      <c r="F14" s="34">
        <f t="shared" si="0"/>
        <v>98.28308207705193</v>
      </c>
    </row>
    <row r="15" spans="1:6" s="115" customFormat="1" ht="15.75">
      <c r="A15" s="114" t="s">
        <v>986</v>
      </c>
      <c r="B15" s="186">
        <f>B10+B11</f>
        <v>300</v>
      </c>
      <c r="C15" s="186">
        <f>C10+C11</f>
        <v>1500</v>
      </c>
      <c r="D15" s="186">
        <f>D10+D11</f>
        <v>3588</v>
      </c>
      <c r="E15" s="186">
        <f>E10+E11</f>
        <v>3547</v>
      </c>
      <c r="F15" s="35">
        <f t="shared" si="0"/>
        <v>98.85730211817169</v>
      </c>
    </row>
    <row r="16" spans="1:6" s="115" customFormat="1" ht="15.75">
      <c r="A16" s="31" t="s">
        <v>987</v>
      </c>
      <c r="B16" s="184"/>
      <c r="C16" s="184"/>
      <c r="D16" s="184"/>
      <c r="E16" s="184"/>
      <c r="F16" s="35"/>
    </row>
    <row r="17" spans="1:6" s="115" customFormat="1" ht="15.75">
      <c r="A17" s="31" t="s">
        <v>988</v>
      </c>
      <c r="B17" s="184"/>
      <c r="C17" s="184"/>
      <c r="D17" s="184"/>
      <c r="E17" s="184"/>
      <c r="F17" s="35"/>
    </row>
    <row r="18" spans="1:6" s="115" customFormat="1" ht="15.75">
      <c r="A18" s="114" t="s">
        <v>989</v>
      </c>
      <c r="B18" s="186">
        <f>B21+B20+B19</f>
        <v>63968</v>
      </c>
      <c r="C18" s="186">
        <f>C21+C20+C19</f>
        <v>70208</v>
      </c>
      <c r="D18" s="186">
        <f>D21+D20+D19</f>
        <v>79545</v>
      </c>
      <c r="E18" s="186">
        <f>E21+E20+E19</f>
        <v>77986</v>
      </c>
      <c r="F18" s="35">
        <f t="shared" si="0"/>
        <v>98.04010308630336</v>
      </c>
    </row>
    <row r="19" spans="1:6" s="115" customFormat="1" ht="15.75">
      <c r="A19" s="31" t="s">
        <v>990</v>
      </c>
      <c r="B19" s="184">
        <v>12743</v>
      </c>
      <c r="C19" s="184">
        <v>10812</v>
      </c>
      <c r="D19" s="184">
        <v>11450</v>
      </c>
      <c r="E19" s="184">
        <v>11903</v>
      </c>
      <c r="F19" s="34">
        <f t="shared" si="0"/>
        <v>103.95633187772926</v>
      </c>
    </row>
    <row r="20" spans="1:6" s="115" customFormat="1" ht="15.75">
      <c r="A20" s="31" t="s">
        <v>991</v>
      </c>
      <c r="B20" s="184"/>
      <c r="C20" s="184"/>
      <c r="D20" s="184"/>
      <c r="E20" s="184"/>
      <c r="F20" s="35"/>
    </row>
    <row r="21" spans="1:6" s="115" customFormat="1" ht="15.75">
      <c r="A21" s="31" t="s">
        <v>992</v>
      </c>
      <c r="B21" s="186">
        <f>SUM(B22:B24)</f>
        <v>51225</v>
      </c>
      <c r="C21" s="186">
        <f>SUM(C22:C24)</f>
        <v>59396</v>
      </c>
      <c r="D21" s="186">
        <f>SUM(D22:D24)</f>
        <v>68095</v>
      </c>
      <c r="E21" s="186">
        <f>SUM(E22:E24)</f>
        <v>66083</v>
      </c>
      <c r="F21" s="35">
        <f t="shared" si="0"/>
        <v>97.04530435421103</v>
      </c>
    </row>
    <row r="22" spans="1:6" s="115" customFormat="1" ht="15.75">
      <c r="A22" s="31" t="s">
        <v>993</v>
      </c>
      <c r="B22" s="184">
        <v>272</v>
      </c>
      <c r="C22" s="184"/>
      <c r="D22" s="184">
        <v>3972</v>
      </c>
      <c r="E22" s="184">
        <v>3972</v>
      </c>
      <c r="F22" s="34">
        <f t="shared" si="0"/>
        <v>100</v>
      </c>
    </row>
    <row r="23" spans="1:6" s="115" customFormat="1" ht="15.75">
      <c r="A23" s="31" t="s">
        <v>994</v>
      </c>
      <c r="B23" s="184">
        <v>4375</v>
      </c>
      <c r="C23" s="184">
        <v>2400</v>
      </c>
      <c r="D23" s="184">
        <v>3000</v>
      </c>
      <c r="E23" s="184">
        <v>3864</v>
      </c>
      <c r="F23" s="34">
        <f t="shared" si="0"/>
        <v>128.8</v>
      </c>
    </row>
    <row r="24" spans="1:6" s="115" customFormat="1" ht="15.75">
      <c r="A24" s="31" t="s">
        <v>995</v>
      </c>
      <c r="B24" s="186">
        <f>SUM(B25:B27)</f>
        <v>46578</v>
      </c>
      <c r="C24" s="186">
        <f>SUM(C25:C27)</f>
        <v>56996</v>
      </c>
      <c r="D24" s="186">
        <f>SUM(D25:D27)</f>
        <v>61123</v>
      </c>
      <c r="E24" s="186">
        <f>SUM(E25:E27)</f>
        <v>58247</v>
      </c>
      <c r="F24" s="35">
        <f t="shared" si="0"/>
        <v>95.29473357001456</v>
      </c>
    </row>
    <row r="25" spans="1:6" s="115" customFormat="1" ht="15.75">
      <c r="A25" s="31" t="s">
        <v>996</v>
      </c>
      <c r="B25" s="184">
        <v>6806</v>
      </c>
      <c r="C25" s="184">
        <v>5621</v>
      </c>
      <c r="D25" s="184">
        <v>6433</v>
      </c>
      <c r="E25" s="184">
        <v>6116</v>
      </c>
      <c r="F25" s="34">
        <f t="shared" si="0"/>
        <v>95.07228353800716</v>
      </c>
    </row>
    <row r="26" spans="1:6" s="115" customFormat="1" ht="15.75">
      <c r="A26" s="116" t="s">
        <v>997</v>
      </c>
      <c r="B26" s="184"/>
      <c r="C26" s="184"/>
      <c r="D26" s="184">
        <v>3900</v>
      </c>
      <c r="E26" s="184">
        <v>3900</v>
      </c>
      <c r="F26" s="34">
        <f t="shared" si="0"/>
        <v>100</v>
      </c>
    </row>
    <row r="27" spans="1:6" s="115" customFormat="1" ht="15.75">
      <c r="A27" s="31" t="s">
        <v>998</v>
      </c>
      <c r="B27" s="184">
        <v>39772</v>
      </c>
      <c r="C27" s="184">
        <v>51375</v>
      </c>
      <c r="D27" s="184">
        <v>50790</v>
      </c>
      <c r="E27" s="184">
        <v>48231</v>
      </c>
      <c r="F27" s="34">
        <f t="shared" si="0"/>
        <v>94.96160661547549</v>
      </c>
    </row>
    <row r="28" spans="1:6" s="115" customFormat="1" ht="15.75">
      <c r="A28" s="114" t="s">
        <v>999</v>
      </c>
      <c r="B28" s="186">
        <f>B15+B18</f>
        <v>64268</v>
      </c>
      <c r="C28" s="186">
        <f>C15+C18</f>
        <v>71708</v>
      </c>
      <c r="D28" s="186">
        <f>D15+D18</f>
        <v>83133</v>
      </c>
      <c r="E28" s="186">
        <f>E15+E18</f>
        <v>81533</v>
      </c>
      <c r="F28" s="35">
        <f t="shared" si="0"/>
        <v>98.07537319716599</v>
      </c>
    </row>
    <row r="29" spans="1:6" s="115" customFormat="1" ht="15.75">
      <c r="A29" s="114" t="s">
        <v>1000</v>
      </c>
      <c r="B29" s="186"/>
      <c r="C29" s="184"/>
      <c r="D29" s="184"/>
      <c r="E29" s="184"/>
      <c r="F29" s="35"/>
    </row>
    <row r="30" spans="1:6" s="115" customFormat="1" ht="15.75">
      <c r="A30" s="31" t="s">
        <v>1683</v>
      </c>
      <c r="B30" s="184">
        <v>1172</v>
      </c>
      <c r="C30" s="184">
        <v>461</v>
      </c>
      <c r="D30" s="184">
        <v>461</v>
      </c>
      <c r="E30" s="184">
        <v>461</v>
      </c>
      <c r="F30" s="34">
        <f t="shared" si="0"/>
        <v>100</v>
      </c>
    </row>
    <row r="31" spans="1:6" s="115" customFormat="1" ht="15.75">
      <c r="A31" s="112" t="s">
        <v>1001</v>
      </c>
      <c r="B31" s="186">
        <f>B9+B18+B30</f>
        <v>65440</v>
      </c>
      <c r="C31" s="186">
        <f>C9+C18+C30</f>
        <v>72169</v>
      </c>
      <c r="D31" s="186">
        <f>D9+D18+D30</f>
        <v>83594</v>
      </c>
      <c r="E31" s="186">
        <f>E9+E18+E30</f>
        <v>81994</v>
      </c>
      <c r="F31" s="35">
        <f t="shared" si="0"/>
        <v>98.08598703256214</v>
      </c>
    </row>
    <row r="32" spans="1:6" s="115" customFormat="1" ht="15.75">
      <c r="A32" s="31"/>
      <c r="B32" s="184"/>
      <c r="C32" s="184"/>
      <c r="D32" s="184"/>
      <c r="E32" s="184"/>
      <c r="F32" s="35"/>
    </row>
    <row r="33" spans="1:6" s="115" customFormat="1" ht="15.75">
      <c r="A33" s="112" t="s">
        <v>555</v>
      </c>
      <c r="B33" s="186"/>
      <c r="C33" s="184"/>
      <c r="D33" s="184"/>
      <c r="E33" s="184"/>
      <c r="F33" s="35"/>
    </row>
    <row r="34" spans="1:6" s="115" customFormat="1" ht="15.75">
      <c r="A34" s="114" t="s">
        <v>83</v>
      </c>
      <c r="B34" s="186">
        <f>SUM(B35:B36)</f>
        <v>300</v>
      </c>
      <c r="C34" s="186">
        <f>SUM(C35:C36)</f>
        <v>1500</v>
      </c>
      <c r="D34" s="186">
        <f>SUM(D35:D36)</f>
        <v>3588</v>
      </c>
      <c r="E34" s="186">
        <f>SUM(E35:E36)</f>
        <v>3547</v>
      </c>
      <c r="F34" s="35">
        <f t="shared" si="0"/>
        <v>98.85730211817169</v>
      </c>
    </row>
    <row r="35" spans="1:6" s="115" customFormat="1" ht="15.75">
      <c r="A35" s="31" t="s">
        <v>84</v>
      </c>
      <c r="B35" s="184"/>
      <c r="C35" s="184"/>
      <c r="D35" s="184"/>
      <c r="E35" s="184"/>
      <c r="F35" s="35"/>
    </row>
    <row r="36" spans="1:6" s="115" customFormat="1" ht="15.75">
      <c r="A36" s="31" t="s">
        <v>85</v>
      </c>
      <c r="B36" s="184">
        <v>300</v>
      </c>
      <c r="C36" s="184">
        <v>1500</v>
      </c>
      <c r="D36" s="184">
        <v>3588</v>
      </c>
      <c r="E36" s="184">
        <v>3547</v>
      </c>
      <c r="F36" s="34">
        <f t="shared" si="0"/>
        <v>98.85730211817169</v>
      </c>
    </row>
    <row r="37" spans="1:6" s="115" customFormat="1" ht="15.75">
      <c r="A37" s="31" t="s">
        <v>151</v>
      </c>
      <c r="B37" s="184"/>
      <c r="C37" s="184"/>
      <c r="D37" s="184"/>
      <c r="E37" s="184"/>
      <c r="F37" s="35"/>
    </row>
    <row r="38" spans="1:6" s="115" customFormat="1" ht="15.75">
      <c r="A38" s="114" t="s">
        <v>86</v>
      </c>
      <c r="B38" s="186">
        <f>SUM(B39:B43)</f>
        <v>64679</v>
      </c>
      <c r="C38" s="186">
        <f>SUM(C39:C43)</f>
        <v>70669</v>
      </c>
      <c r="D38" s="186">
        <f>SUM(D39:D43)</f>
        <v>80006</v>
      </c>
      <c r="E38" s="186">
        <f>SUM(E39:E43)</f>
        <v>77771</v>
      </c>
      <c r="F38" s="35">
        <f t="shared" si="0"/>
        <v>97.20645951553634</v>
      </c>
    </row>
    <row r="39" spans="1:6" s="115" customFormat="1" ht="15.75">
      <c r="A39" s="31" t="s">
        <v>87</v>
      </c>
      <c r="B39" s="184">
        <v>29750</v>
      </c>
      <c r="C39" s="184">
        <v>34312</v>
      </c>
      <c r="D39" s="184">
        <v>36457</v>
      </c>
      <c r="E39" s="184">
        <v>35276</v>
      </c>
      <c r="F39" s="34">
        <f t="shared" si="0"/>
        <v>96.76056724360205</v>
      </c>
    </row>
    <row r="40" spans="1:6" s="115" customFormat="1" ht="15.75">
      <c r="A40" s="31" t="s">
        <v>88</v>
      </c>
      <c r="B40" s="184">
        <v>8648</v>
      </c>
      <c r="C40" s="184">
        <v>9820</v>
      </c>
      <c r="D40" s="184">
        <v>10502</v>
      </c>
      <c r="E40" s="184">
        <v>10052</v>
      </c>
      <c r="F40" s="34">
        <f t="shared" si="0"/>
        <v>95.71510188535517</v>
      </c>
    </row>
    <row r="41" spans="1:6" s="115" customFormat="1" ht="15.75">
      <c r="A41" s="31" t="s">
        <v>89</v>
      </c>
      <c r="B41" s="184">
        <v>26281</v>
      </c>
      <c r="C41" s="184">
        <v>26537</v>
      </c>
      <c r="D41" s="184">
        <v>33047</v>
      </c>
      <c r="E41" s="184">
        <v>32443</v>
      </c>
      <c r="F41" s="34">
        <f t="shared" si="0"/>
        <v>98.17230005749387</v>
      </c>
    </row>
    <row r="42" spans="1:6" s="115" customFormat="1" ht="15.75">
      <c r="A42" s="31" t="s">
        <v>1851</v>
      </c>
      <c r="B42" s="184"/>
      <c r="C42" s="184"/>
      <c r="D42" s="184"/>
      <c r="E42" s="184"/>
      <c r="F42" s="35"/>
    </row>
    <row r="43" spans="1:6" s="115" customFormat="1" ht="15.75">
      <c r="A43" s="31" t="s">
        <v>90</v>
      </c>
      <c r="B43" s="184"/>
      <c r="C43" s="184"/>
      <c r="D43" s="184"/>
      <c r="E43" s="184"/>
      <c r="F43" s="35"/>
    </row>
    <row r="44" spans="1:6" s="115" customFormat="1" ht="15.75">
      <c r="A44" s="114" t="s">
        <v>91</v>
      </c>
      <c r="B44" s="186">
        <f>B34+B38</f>
        <v>64979</v>
      </c>
      <c r="C44" s="186">
        <f>C34+C38</f>
        <v>72169</v>
      </c>
      <c r="D44" s="186">
        <f>D34+D38</f>
        <v>83594</v>
      </c>
      <c r="E44" s="186">
        <f>E34+E38</f>
        <v>81318</v>
      </c>
      <c r="F44" s="35">
        <f t="shared" si="0"/>
        <v>97.27731655381965</v>
      </c>
    </row>
    <row r="45" spans="1:6" s="115" customFormat="1" ht="15.75">
      <c r="A45" s="114" t="s">
        <v>92</v>
      </c>
      <c r="B45" s="186"/>
      <c r="C45" s="186"/>
      <c r="D45" s="184"/>
      <c r="E45" s="184"/>
      <c r="F45" s="35"/>
    </row>
    <row r="46" spans="1:6" s="115" customFormat="1" ht="15.75">
      <c r="A46" s="31" t="s">
        <v>93</v>
      </c>
      <c r="B46" s="184"/>
      <c r="C46" s="186"/>
      <c r="D46" s="184"/>
      <c r="E46" s="184"/>
      <c r="F46" s="35"/>
    </row>
    <row r="47" spans="1:6" s="115" customFormat="1" ht="15.75">
      <c r="A47" s="112" t="s">
        <v>94</v>
      </c>
      <c r="B47" s="186">
        <f>SUM(B44:B46)</f>
        <v>64979</v>
      </c>
      <c r="C47" s="186">
        <f>SUM(C44:C46)</f>
        <v>72169</v>
      </c>
      <c r="D47" s="186">
        <f>SUM(D44:D46)</f>
        <v>83594</v>
      </c>
      <c r="E47" s="186">
        <f>SUM(E44:E46)</f>
        <v>81318</v>
      </c>
      <c r="F47" s="35">
        <f t="shared" si="0"/>
        <v>97.27731655381965</v>
      </c>
    </row>
    <row r="48" spans="4:5" ht="15.75">
      <c r="D48" s="32"/>
      <c r="E48" s="32"/>
    </row>
  </sheetData>
  <mergeCells count="7">
    <mergeCell ref="A6:A7"/>
    <mergeCell ref="B6:B7"/>
    <mergeCell ref="C6:F6"/>
    <mergeCell ref="B1:F1"/>
    <mergeCell ref="A2:F2"/>
    <mergeCell ref="A3:F3"/>
    <mergeCell ref="A4:F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workbookViewId="0" topLeftCell="A1">
      <selection activeCell="C12" sqref="C12"/>
    </sheetView>
  </sheetViews>
  <sheetFormatPr defaultColWidth="9.140625" defaultRowHeight="12.75"/>
  <cols>
    <col min="1" max="1" width="29.00390625" style="72" customWidth="1"/>
    <col min="2" max="2" width="12.8515625" style="72" customWidth="1"/>
    <col min="3" max="4" width="10.8515625" style="72" customWidth="1"/>
    <col min="5" max="5" width="14.140625" style="72" customWidth="1"/>
    <col min="6" max="6" width="15.140625" style="72" customWidth="1"/>
    <col min="7" max="8" width="13.57421875" style="72" customWidth="1"/>
    <col min="9" max="9" width="12.8515625" style="72" customWidth="1"/>
    <col min="10" max="10" width="9.7109375" style="72" customWidth="1"/>
    <col min="11" max="11" width="13.140625" style="72" customWidth="1"/>
    <col min="12" max="12" width="13.28125" style="72" customWidth="1"/>
    <col min="13" max="13" width="12.7109375" style="72" customWidth="1"/>
    <col min="14" max="16384" width="10.28125" style="72" customWidth="1"/>
  </cols>
  <sheetData>
    <row r="1" spans="6:10" ht="15.75">
      <c r="F1" s="656" t="s">
        <v>302</v>
      </c>
      <c r="G1" s="656"/>
      <c r="H1" s="656"/>
      <c r="I1" s="656"/>
      <c r="J1" s="656"/>
    </row>
    <row r="2" spans="1:10" ht="15.75">
      <c r="A2" s="657" t="s">
        <v>1797</v>
      </c>
      <c r="B2" s="657"/>
      <c r="C2" s="657"/>
      <c r="D2" s="657"/>
      <c r="E2" s="657"/>
      <c r="F2" s="657"/>
      <c r="G2" s="657"/>
      <c r="H2" s="657"/>
      <c r="I2" s="657"/>
      <c r="J2" s="657"/>
    </row>
    <row r="3" spans="1:10" s="74" customFormat="1" ht="15.75">
      <c r="A3" s="657" t="s">
        <v>886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10" s="74" customFormat="1" ht="15.75">
      <c r="A4" s="657" t="s">
        <v>2171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13" s="75" customFormat="1" ht="15.75">
      <c r="A5" s="657" t="s">
        <v>1791</v>
      </c>
      <c r="B5" s="657"/>
      <c r="C5" s="657"/>
      <c r="D5" s="657"/>
      <c r="E5" s="657"/>
      <c r="F5" s="657"/>
      <c r="G5" s="657"/>
      <c r="H5" s="657"/>
      <c r="I5" s="657"/>
      <c r="J5" s="657"/>
      <c r="K5" s="73"/>
      <c r="L5" s="73"/>
      <c r="M5" s="73"/>
    </row>
    <row r="6" spans="1:5" ht="15.75">
      <c r="A6" s="76"/>
      <c r="B6" s="76"/>
      <c r="C6" s="76"/>
      <c r="D6" s="76"/>
      <c r="E6" s="76"/>
    </row>
    <row r="7" spans="1:11" s="77" customFormat="1" ht="29.25" customHeight="1">
      <c r="A7" s="671" t="s">
        <v>1792</v>
      </c>
      <c r="B7" s="671" t="s">
        <v>1787</v>
      </c>
      <c r="C7" s="671" t="s">
        <v>2286</v>
      </c>
      <c r="D7" s="671" t="s">
        <v>2287</v>
      </c>
      <c r="E7" s="671" t="s">
        <v>496</v>
      </c>
      <c r="F7" s="671" t="s">
        <v>2281</v>
      </c>
      <c r="G7" s="654" t="s">
        <v>1788</v>
      </c>
      <c r="H7" s="654" t="s">
        <v>54</v>
      </c>
      <c r="I7" s="654" t="s">
        <v>473</v>
      </c>
      <c r="J7" s="671" t="s">
        <v>1799</v>
      </c>
      <c r="K7" s="549"/>
    </row>
    <row r="8" spans="1:10" s="77" customFormat="1" ht="33.75" customHeight="1">
      <c r="A8" s="671"/>
      <c r="B8" s="671"/>
      <c r="C8" s="671"/>
      <c r="D8" s="671"/>
      <c r="E8" s="671"/>
      <c r="F8" s="671"/>
      <c r="G8" s="655"/>
      <c r="H8" s="655"/>
      <c r="I8" s="655"/>
      <c r="J8" s="671"/>
    </row>
    <row r="9" spans="1:10" s="77" customFormat="1" ht="16.5" customHeight="1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24.75" customHeight="1">
      <c r="A10" s="85" t="s">
        <v>2288</v>
      </c>
      <c r="B10" s="251">
        <v>22456</v>
      </c>
      <c r="C10" s="251">
        <v>1323</v>
      </c>
      <c r="D10" s="251">
        <v>218</v>
      </c>
      <c r="E10" s="251">
        <v>3668</v>
      </c>
      <c r="F10" s="251">
        <v>2000</v>
      </c>
      <c r="G10" s="251">
        <v>4159</v>
      </c>
      <c r="H10" s="251">
        <v>8166</v>
      </c>
      <c r="I10" s="251"/>
      <c r="J10" s="251">
        <f>SUM(B10:I10)</f>
        <v>41990</v>
      </c>
    </row>
    <row r="11" spans="1:10" ht="24.75" customHeight="1">
      <c r="A11" s="82" t="s">
        <v>2290</v>
      </c>
      <c r="B11" s="252">
        <v>833</v>
      </c>
      <c r="C11" s="252"/>
      <c r="D11" s="252"/>
      <c r="E11" s="252"/>
      <c r="F11" s="252"/>
      <c r="G11" s="252"/>
      <c r="H11" s="252"/>
      <c r="I11" s="252">
        <v>13785</v>
      </c>
      <c r="J11" s="251">
        <f aca="true" t="shared" si="0" ref="J11:J18">SUM(B11:I11)</f>
        <v>14618</v>
      </c>
    </row>
    <row r="12" spans="1:10" ht="24.75" customHeight="1">
      <c r="A12" s="82" t="s">
        <v>2291</v>
      </c>
      <c r="B12" s="252"/>
      <c r="C12" s="252"/>
      <c r="D12" s="252"/>
      <c r="E12" s="252"/>
      <c r="F12" s="252">
        <v>1832</v>
      </c>
      <c r="G12" s="252"/>
      <c r="H12" s="252"/>
      <c r="I12" s="252">
        <v>431</v>
      </c>
      <c r="J12" s="251">
        <f t="shared" si="0"/>
        <v>2263</v>
      </c>
    </row>
    <row r="13" spans="1:10" ht="24.75" customHeight="1">
      <c r="A13" s="82" t="s">
        <v>2292</v>
      </c>
      <c r="B13" s="252"/>
      <c r="C13" s="252"/>
      <c r="D13" s="252"/>
      <c r="E13" s="252"/>
      <c r="F13" s="252"/>
      <c r="G13" s="252"/>
      <c r="H13" s="252"/>
      <c r="I13" s="252">
        <v>10287</v>
      </c>
      <c r="J13" s="251">
        <f t="shared" si="0"/>
        <v>10287</v>
      </c>
    </row>
    <row r="14" spans="1:10" ht="24.75" customHeight="1">
      <c r="A14" s="82" t="s">
        <v>2293</v>
      </c>
      <c r="B14" s="252"/>
      <c r="C14" s="252"/>
      <c r="D14" s="252"/>
      <c r="E14" s="252"/>
      <c r="F14" s="252"/>
      <c r="G14" s="252"/>
      <c r="H14" s="252"/>
      <c r="I14" s="252">
        <v>143</v>
      </c>
      <c r="J14" s="251">
        <f t="shared" si="0"/>
        <v>143</v>
      </c>
    </row>
    <row r="15" spans="1:10" ht="24.75" customHeight="1">
      <c r="A15" s="82" t="s">
        <v>1686</v>
      </c>
      <c r="B15" s="252"/>
      <c r="C15" s="252"/>
      <c r="D15" s="252"/>
      <c r="E15" s="252"/>
      <c r="F15" s="252"/>
      <c r="G15" s="252"/>
      <c r="H15" s="252"/>
      <c r="I15" s="252">
        <v>490</v>
      </c>
      <c r="J15" s="251">
        <f t="shared" si="0"/>
        <v>490</v>
      </c>
    </row>
    <row r="16" spans="1:10" ht="24.75" customHeight="1">
      <c r="A16" s="83" t="s">
        <v>2294</v>
      </c>
      <c r="B16" s="252"/>
      <c r="C16" s="252"/>
      <c r="D16" s="252"/>
      <c r="E16" s="252"/>
      <c r="F16" s="252">
        <v>1200</v>
      </c>
      <c r="G16" s="252"/>
      <c r="H16" s="252"/>
      <c r="I16" s="252">
        <v>2347</v>
      </c>
      <c r="J16" s="251">
        <f t="shared" si="0"/>
        <v>3547</v>
      </c>
    </row>
    <row r="17" spans="1:10" s="75" customFormat="1" ht="24.75" customHeight="1">
      <c r="A17" s="84" t="s">
        <v>2289</v>
      </c>
      <c r="B17" s="253">
        <f aca="true" t="shared" si="1" ref="B17:I17">SUM(B11:B16)</f>
        <v>833</v>
      </c>
      <c r="C17" s="253">
        <f t="shared" si="1"/>
        <v>0</v>
      </c>
      <c r="D17" s="253">
        <f t="shared" si="1"/>
        <v>0</v>
      </c>
      <c r="E17" s="253">
        <f t="shared" si="1"/>
        <v>0</v>
      </c>
      <c r="F17" s="253">
        <f t="shared" si="1"/>
        <v>3032</v>
      </c>
      <c r="G17" s="253">
        <f t="shared" si="1"/>
        <v>0</v>
      </c>
      <c r="H17" s="253">
        <f t="shared" si="1"/>
        <v>0</v>
      </c>
      <c r="I17" s="253">
        <f t="shared" si="1"/>
        <v>27483</v>
      </c>
      <c r="J17" s="251">
        <f t="shared" si="0"/>
        <v>31348</v>
      </c>
    </row>
    <row r="18" spans="1:10" ht="24.75" customHeight="1">
      <c r="A18" s="85" t="s">
        <v>1796</v>
      </c>
      <c r="B18" s="251">
        <f aca="true" t="shared" si="2" ref="B18:I18">B10+B17</f>
        <v>23289</v>
      </c>
      <c r="C18" s="251">
        <f t="shared" si="2"/>
        <v>1323</v>
      </c>
      <c r="D18" s="251">
        <f t="shared" si="2"/>
        <v>218</v>
      </c>
      <c r="E18" s="251">
        <f t="shared" si="2"/>
        <v>3668</v>
      </c>
      <c r="F18" s="251">
        <f t="shared" si="2"/>
        <v>5032</v>
      </c>
      <c r="G18" s="251">
        <f t="shared" si="2"/>
        <v>4159</v>
      </c>
      <c r="H18" s="251">
        <f t="shared" si="2"/>
        <v>8166</v>
      </c>
      <c r="I18" s="251">
        <f t="shared" si="2"/>
        <v>27483</v>
      </c>
      <c r="J18" s="251">
        <f t="shared" si="0"/>
        <v>73338</v>
      </c>
    </row>
    <row r="19" spans="1:10" ht="24.75" customHeight="1">
      <c r="A19" s="72" t="s">
        <v>221</v>
      </c>
      <c r="I19" s="252">
        <f>I18*-1</f>
        <v>-27483</v>
      </c>
      <c r="J19" s="252">
        <f>I19</f>
        <v>-27483</v>
      </c>
    </row>
    <row r="20" spans="1:10" ht="24.75" customHeight="1">
      <c r="A20" s="266" t="s">
        <v>546</v>
      </c>
      <c r="J20" s="270">
        <f>SUM(J18:J19)</f>
        <v>45855</v>
      </c>
    </row>
  </sheetData>
  <mergeCells count="15">
    <mergeCell ref="E7:E8"/>
    <mergeCell ref="F7:F8"/>
    <mergeCell ref="J7:J8"/>
    <mergeCell ref="G7:G8"/>
    <mergeCell ref="H7:H8"/>
    <mergeCell ref="I7:I8"/>
    <mergeCell ref="F1:J1"/>
    <mergeCell ref="A2:J2"/>
    <mergeCell ref="A3:J3"/>
    <mergeCell ref="A4:J4"/>
    <mergeCell ref="A5:J5"/>
    <mergeCell ref="A7:A8"/>
    <mergeCell ref="B7:B8"/>
    <mergeCell ref="C7:C8"/>
    <mergeCell ref="D7:D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F145"/>
  <sheetViews>
    <sheetView workbookViewId="0" topLeftCell="A31">
      <selection activeCell="F104" sqref="F104"/>
    </sheetView>
  </sheetViews>
  <sheetFormatPr defaultColWidth="9.140625" defaultRowHeight="14.25" customHeight="1"/>
  <cols>
    <col min="1" max="1" width="55.421875" style="1" customWidth="1"/>
    <col min="2" max="2" width="8.421875" style="1" customWidth="1"/>
    <col min="3" max="3" width="7.8515625" style="1" customWidth="1"/>
    <col min="4" max="5" width="9.140625" style="1" customWidth="1"/>
    <col min="6" max="6" width="6.7109375" style="1" customWidth="1"/>
    <col min="7" max="16384" width="9.140625" style="1" customWidth="1"/>
  </cols>
  <sheetData>
    <row r="1" spans="2:6" ht="14.25" customHeight="1">
      <c r="B1" s="187"/>
      <c r="C1" s="669" t="s">
        <v>303</v>
      </c>
      <c r="D1" s="669"/>
      <c r="E1" s="669"/>
      <c r="F1" s="669"/>
    </row>
    <row r="2" spans="1:6" ht="14.25" customHeight="1">
      <c r="A2" s="667" t="s">
        <v>1797</v>
      </c>
      <c r="B2" s="667"/>
      <c r="C2" s="667"/>
      <c r="D2" s="667"/>
      <c r="E2" s="667"/>
      <c r="F2" s="667"/>
    </row>
    <row r="3" spans="1:6" s="7" customFormat="1" ht="14.25" customHeight="1">
      <c r="A3" s="667" t="s">
        <v>886</v>
      </c>
      <c r="B3" s="667"/>
      <c r="C3" s="667"/>
      <c r="D3" s="667"/>
      <c r="E3" s="667"/>
      <c r="F3" s="667"/>
    </row>
    <row r="4" spans="1:6" s="7" customFormat="1" ht="14.25" customHeight="1">
      <c r="A4" s="667" t="s">
        <v>292</v>
      </c>
      <c r="B4" s="667"/>
      <c r="C4" s="667"/>
      <c r="D4" s="667"/>
      <c r="E4" s="667"/>
      <c r="F4" s="667"/>
    </row>
    <row r="5" spans="1:6" ht="14.25" customHeight="1">
      <c r="A5" s="645" t="s">
        <v>1791</v>
      </c>
      <c r="B5" s="645"/>
      <c r="C5" s="645"/>
      <c r="D5" s="645"/>
      <c r="E5" s="645"/>
      <c r="F5" s="645"/>
    </row>
    <row r="6" spans="1:6" ht="15.75" customHeight="1">
      <c r="A6" s="675" t="s">
        <v>1792</v>
      </c>
      <c r="B6" s="681" t="s">
        <v>887</v>
      </c>
      <c r="C6" s="670" t="s">
        <v>2258</v>
      </c>
      <c r="D6" s="670"/>
      <c r="E6" s="670"/>
      <c r="F6" s="670"/>
    </row>
    <row r="7" spans="1:6" s="13" customFormat="1" ht="36.75" customHeight="1">
      <c r="A7" s="675"/>
      <c r="B7" s="681"/>
      <c r="C7" s="6" t="s">
        <v>889</v>
      </c>
      <c r="D7" s="6" t="s">
        <v>890</v>
      </c>
      <c r="E7" s="6" t="s">
        <v>2259</v>
      </c>
      <c r="F7" s="6" t="s">
        <v>2260</v>
      </c>
    </row>
    <row r="8" spans="1:6" s="13" customFormat="1" ht="15.75">
      <c r="A8" s="43"/>
      <c r="B8" s="93"/>
      <c r="C8" s="93"/>
      <c r="D8" s="139"/>
      <c r="E8" s="139"/>
      <c r="F8" s="139"/>
    </row>
    <row r="9" spans="1:6" s="13" customFormat="1" ht="14.25" customHeight="1">
      <c r="A9" s="69" t="s">
        <v>293</v>
      </c>
      <c r="B9" s="139"/>
      <c r="C9" s="139"/>
      <c r="D9" s="139"/>
      <c r="E9" s="139"/>
      <c r="F9" s="139"/>
    </row>
    <row r="10" spans="1:6" s="13" customFormat="1" ht="15.75">
      <c r="A10" s="69"/>
      <c r="B10" s="139"/>
      <c r="C10" s="139"/>
      <c r="D10" s="139"/>
      <c r="E10" s="139"/>
      <c r="F10" s="139"/>
    </row>
    <row r="11" spans="1:6" s="13" customFormat="1" ht="14.25" customHeight="1">
      <c r="A11" s="41" t="s">
        <v>294</v>
      </c>
      <c r="B11" s="189"/>
      <c r="C11" s="139"/>
      <c r="D11" s="139"/>
      <c r="E11" s="139"/>
      <c r="F11" s="139"/>
    </row>
    <row r="12" spans="1:6" s="13" customFormat="1" ht="14.25" customHeight="1">
      <c r="A12" s="71" t="s">
        <v>295</v>
      </c>
      <c r="B12" s="189"/>
      <c r="C12" s="139"/>
      <c r="D12" s="139"/>
      <c r="E12" s="139"/>
      <c r="F12" s="139"/>
    </row>
    <row r="13" spans="1:6" s="13" customFormat="1" ht="14.25" customHeight="1">
      <c r="A13" s="22" t="s">
        <v>2198</v>
      </c>
      <c r="B13" s="54">
        <v>657312</v>
      </c>
      <c r="C13" s="54"/>
      <c r="D13" s="189"/>
      <c r="E13" s="54">
        <v>167</v>
      </c>
      <c r="F13" s="242"/>
    </row>
    <row r="14" spans="1:6" s="13" customFormat="1" ht="14.25" customHeight="1">
      <c r="A14" s="22" t="s">
        <v>179</v>
      </c>
      <c r="B14" s="54"/>
      <c r="C14" s="54"/>
      <c r="D14" s="54">
        <v>1500</v>
      </c>
      <c r="E14" s="54"/>
      <c r="F14" s="242">
        <f>E14/D14*100</f>
        <v>0</v>
      </c>
    </row>
    <row r="15" spans="1:6" s="13" customFormat="1" ht="14.25" customHeight="1">
      <c r="A15" s="1" t="s">
        <v>2199</v>
      </c>
      <c r="B15" s="54">
        <v>1666</v>
      </c>
      <c r="C15" s="54">
        <v>1500</v>
      </c>
      <c r="D15" s="54">
        <v>1500</v>
      </c>
      <c r="E15" s="54">
        <v>0</v>
      </c>
      <c r="F15" s="242">
        <f>E15/D15*100</f>
        <v>0</v>
      </c>
    </row>
    <row r="16" spans="1:6" s="13" customFormat="1" ht="14.25" customHeight="1">
      <c r="A16" s="1" t="s">
        <v>2205</v>
      </c>
      <c r="B16" s="54">
        <v>817</v>
      </c>
      <c r="C16" s="54">
        <v>29684</v>
      </c>
      <c r="D16" s="54">
        <v>29684</v>
      </c>
      <c r="E16" s="54">
        <v>21915</v>
      </c>
      <c r="F16" s="242">
        <f>E16/D16*100</f>
        <v>73.82765125993801</v>
      </c>
    </row>
    <row r="17" spans="1:6" s="13" customFormat="1" ht="14.25" customHeight="1">
      <c r="A17" s="1" t="s">
        <v>589</v>
      </c>
      <c r="B17" s="54"/>
      <c r="C17" s="54"/>
      <c r="D17" s="54"/>
      <c r="E17" s="54">
        <v>374</v>
      </c>
      <c r="F17" s="242"/>
    </row>
    <row r="18" spans="1:6" s="13" customFormat="1" ht="14.25" customHeight="1">
      <c r="A18" s="1" t="s">
        <v>1687</v>
      </c>
      <c r="B18" s="54">
        <v>1500</v>
      </c>
      <c r="C18" s="54"/>
      <c r="D18" s="189"/>
      <c r="E18" s="189"/>
      <c r="F18" s="242"/>
    </row>
    <row r="19" spans="1:6" s="13" customFormat="1" ht="14.25" customHeight="1">
      <c r="A19" s="1" t="s">
        <v>175</v>
      </c>
      <c r="B19" s="54"/>
      <c r="C19" s="54">
        <v>1500</v>
      </c>
      <c r="D19" s="189"/>
      <c r="E19" s="189"/>
      <c r="F19" s="242"/>
    </row>
    <row r="20" spans="1:6" s="13" customFormat="1" ht="14.25" customHeight="1">
      <c r="A20" s="7" t="s">
        <v>176</v>
      </c>
      <c r="B20" s="55">
        <f>SUM(B13:B19)</f>
        <v>661295</v>
      </c>
      <c r="C20" s="55">
        <f>SUM(C13:C19)</f>
        <v>32684</v>
      </c>
      <c r="D20" s="55">
        <f>SUM(D13:D19)</f>
        <v>32684</v>
      </c>
      <c r="E20" s="55">
        <f>SUM(E13:E19)</f>
        <v>22456</v>
      </c>
      <c r="F20" s="243">
        <f>E20/D20*100</f>
        <v>68.70640068535063</v>
      </c>
    </row>
    <row r="21" spans="2:6" s="13" customFormat="1" ht="14.25" customHeight="1">
      <c r="B21" s="189"/>
      <c r="C21" s="189"/>
      <c r="D21" s="189"/>
      <c r="E21" s="189"/>
      <c r="F21" s="242"/>
    </row>
    <row r="22" spans="1:6" s="13" customFormat="1" ht="14.25" customHeight="1">
      <c r="A22" s="26" t="s">
        <v>2286</v>
      </c>
      <c r="B22" s="189"/>
      <c r="C22" s="189"/>
      <c r="D22" s="189"/>
      <c r="E22" s="189"/>
      <c r="F22" s="242"/>
    </row>
    <row r="23" spans="1:6" ht="14.25" customHeight="1">
      <c r="A23" s="1" t="s">
        <v>2200</v>
      </c>
      <c r="B23" s="54">
        <v>1071</v>
      </c>
      <c r="C23" s="54">
        <v>1500</v>
      </c>
      <c r="D23" s="54">
        <v>1500</v>
      </c>
      <c r="E23" s="54">
        <v>1323</v>
      </c>
      <c r="F23" s="242">
        <f>E23/D23*100</f>
        <v>88.2</v>
      </c>
    </row>
    <row r="24" spans="1:6" s="13" customFormat="1" ht="14.25" customHeight="1">
      <c r="A24" s="7" t="s">
        <v>2201</v>
      </c>
      <c r="B24" s="55">
        <v>1071</v>
      </c>
      <c r="C24" s="55">
        <f>SUM(C23:C23)</f>
        <v>1500</v>
      </c>
      <c r="D24" s="55">
        <v>1500</v>
      </c>
      <c r="E24" s="55">
        <v>1323</v>
      </c>
      <c r="F24" s="243">
        <f>E24/D24*100</f>
        <v>88.2</v>
      </c>
    </row>
    <row r="25" spans="2:6" s="13" customFormat="1" ht="14.25" customHeight="1">
      <c r="B25" s="189"/>
      <c r="C25" s="189"/>
      <c r="D25" s="189"/>
      <c r="E25" s="189"/>
      <c r="F25" s="242"/>
    </row>
    <row r="26" spans="1:6" ht="14.25" customHeight="1">
      <c r="A26" s="26" t="s">
        <v>2202</v>
      </c>
      <c r="B26" s="54"/>
      <c r="C26" s="54"/>
      <c r="D26" s="54"/>
      <c r="E26" s="54"/>
      <c r="F26" s="242"/>
    </row>
    <row r="27" spans="1:6" ht="14.25" customHeight="1">
      <c r="A27" s="1" t="s">
        <v>2203</v>
      </c>
      <c r="B27" s="54">
        <v>307</v>
      </c>
      <c r="C27" s="54">
        <v>500</v>
      </c>
      <c r="D27" s="54">
        <v>500</v>
      </c>
      <c r="E27" s="54">
        <v>218</v>
      </c>
      <c r="F27" s="242">
        <f>E27/D27*100</f>
        <v>43.6</v>
      </c>
    </row>
    <row r="28" spans="1:6" ht="14.25" customHeight="1">
      <c r="A28" s="1" t="s">
        <v>495</v>
      </c>
      <c r="B28" s="54">
        <v>25014</v>
      </c>
      <c r="C28" s="54"/>
      <c r="D28" s="54"/>
      <c r="E28" s="54"/>
      <c r="F28" s="242"/>
    </row>
    <row r="29" spans="1:6" ht="14.25" customHeight="1">
      <c r="A29" s="7" t="s">
        <v>2204</v>
      </c>
      <c r="B29" s="55">
        <f>SUM(B27:B28)</f>
        <v>25321</v>
      </c>
      <c r="C29" s="55">
        <f>SUM(C27:C28)</f>
        <v>500</v>
      </c>
      <c r="D29" s="55">
        <f>SUM(D27:D28)</f>
        <v>500</v>
      </c>
      <c r="E29" s="55">
        <f>SUM(E27:E28)</f>
        <v>218</v>
      </c>
      <c r="F29" s="243">
        <f>E29/D29*100</f>
        <v>43.6</v>
      </c>
    </row>
    <row r="30" spans="2:6" ht="14.25" customHeight="1">
      <c r="B30" s="54"/>
      <c r="C30" s="54"/>
      <c r="D30" s="54"/>
      <c r="E30" s="54"/>
      <c r="F30" s="242"/>
    </row>
    <row r="31" spans="1:6" s="7" customFormat="1" ht="14.25" customHeight="1">
      <c r="A31" s="26" t="s">
        <v>496</v>
      </c>
      <c r="B31" s="146"/>
      <c r="C31" s="55"/>
      <c r="D31" s="55"/>
      <c r="E31" s="55"/>
      <c r="F31" s="242"/>
    </row>
    <row r="32" spans="1:6" ht="14.25" customHeight="1">
      <c r="A32" s="1" t="s">
        <v>304</v>
      </c>
      <c r="B32" s="54"/>
      <c r="C32" s="54"/>
      <c r="D32" s="54"/>
      <c r="E32" s="54"/>
      <c r="F32" s="242"/>
    </row>
    <row r="33" spans="1:6" ht="14.25" customHeight="1">
      <c r="A33" s="542" t="s">
        <v>306</v>
      </c>
      <c r="B33" s="54">
        <v>5494</v>
      </c>
      <c r="C33" s="54"/>
      <c r="D33" s="54"/>
      <c r="E33" s="54"/>
      <c r="F33" s="242"/>
    </row>
    <row r="34" spans="1:6" ht="14.25" customHeight="1">
      <c r="A34" s="1" t="s">
        <v>55</v>
      </c>
      <c r="B34" s="54"/>
      <c r="C34" s="54">
        <v>7000</v>
      </c>
      <c r="D34" s="54"/>
      <c r="E34" s="54"/>
      <c r="F34" s="242"/>
    </row>
    <row r="35" spans="1:6" ht="14.25" customHeight="1">
      <c r="A35" s="1" t="s">
        <v>897</v>
      </c>
      <c r="B35" s="54"/>
      <c r="C35" s="54"/>
      <c r="D35" s="54">
        <v>6699</v>
      </c>
      <c r="E35" s="54"/>
      <c r="F35" s="242">
        <f>E35/D35*100</f>
        <v>0</v>
      </c>
    </row>
    <row r="36" spans="1:6" ht="14.25" customHeight="1">
      <c r="A36" s="1" t="s">
        <v>898</v>
      </c>
      <c r="B36" s="54"/>
      <c r="C36" s="54"/>
      <c r="D36" s="54">
        <v>7784</v>
      </c>
      <c r="E36" s="54"/>
      <c r="F36" s="242">
        <f>E36/D36*100</f>
        <v>0</v>
      </c>
    </row>
    <row r="37" spans="1:6" ht="14.25" customHeight="1">
      <c r="A37" s="542" t="s">
        <v>0</v>
      </c>
      <c r="B37" s="54"/>
      <c r="C37" s="54"/>
      <c r="D37" s="54">
        <v>667</v>
      </c>
      <c r="E37" s="54">
        <v>668</v>
      </c>
      <c r="F37" s="242">
        <f>E37/D37*100</f>
        <v>100.14992503748125</v>
      </c>
    </row>
    <row r="38" spans="1:6" ht="14.25" customHeight="1">
      <c r="A38" s="542" t="s">
        <v>53</v>
      </c>
      <c r="B38" s="54"/>
      <c r="C38" s="54"/>
      <c r="D38" s="54">
        <v>3000</v>
      </c>
      <c r="E38" s="54">
        <v>3000</v>
      </c>
      <c r="F38" s="242">
        <f>E38/D38*100</f>
        <v>100</v>
      </c>
    </row>
    <row r="39" spans="1:6" ht="14.25" customHeight="1">
      <c r="A39" s="7" t="s">
        <v>2282</v>
      </c>
      <c r="B39" s="55">
        <f>SUM(B32:B38)</f>
        <v>5494</v>
      </c>
      <c r="C39" s="55">
        <f>SUM(C32:C38)</f>
        <v>7000</v>
      </c>
      <c r="D39" s="55">
        <f>SUM(D32:D38)</f>
        <v>18150</v>
      </c>
      <c r="E39" s="55">
        <f>SUM(E32:E38)</f>
        <v>3668</v>
      </c>
      <c r="F39" s="243">
        <f>E39/D39*100</f>
        <v>20.20936639118457</v>
      </c>
    </row>
    <row r="40" spans="1:6" ht="14.25" customHeight="1">
      <c r="A40" s="7"/>
      <c r="B40" s="55"/>
      <c r="C40" s="55"/>
      <c r="D40" s="54"/>
      <c r="E40" s="54"/>
      <c r="F40" s="242"/>
    </row>
    <row r="41" spans="1:6" ht="14.25" customHeight="1">
      <c r="A41" s="26" t="s">
        <v>2281</v>
      </c>
      <c r="B41" s="54"/>
      <c r="C41" s="54"/>
      <c r="D41" s="54"/>
      <c r="E41" s="54"/>
      <c r="F41" s="242"/>
    </row>
    <row r="42" spans="1:6" ht="14.25" customHeight="1">
      <c r="A42" s="1" t="s">
        <v>305</v>
      </c>
      <c r="B42" s="54"/>
      <c r="C42" s="54"/>
      <c r="D42" s="54"/>
      <c r="E42" s="54"/>
      <c r="F42" s="242"/>
    </row>
    <row r="43" spans="1:6" ht="14.25" customHeight="1">
      <c r="A43" s="1" t="s">
        <v>2261</v>
      </c>
      <c r="B43" s="54">
        <v>3400</v>
      </c>
      <c r="C43" s="54"/>
      <c r="D43" s="54"/>
      <c r="E43" s="54"/>
      <c r="F43" s="242"/>
    </row>
    <row r="44" spans="1:6" ht="14.25" customHeight="1">
      <c r="A44" s="554" t="s">
        <v>475</v>
      </c>
      <c r="B44" s="54">
        <v>3100</v>
      </c>
      <c r="C44" s="54"/>
      <c r="D44" s="54"/>
      <c r="E44" s="54"/>
      <c r="F44" s="242"/>
    </row>
    <row r="45" spans="1:6" ht="14.25" customHeight="1">
      <c r="A45" s="307" t="s">
        <v>2508</v>
      </c>
      <c r="B45" s="308">
        <v>1102</v>
      </c>
      <c r="C45" s="54"/>
      <c r="D45" s="54"/>
      <c r="E45" s="54"/>
      <c r="F45" s="242"/>
    </row>
    <row r="46" spans="1:6" ht="14.25" customHeight="1">
      <c r="A46" s="1" t="s">
        <v>590</v>
      </c>
      <c r="B46" s="54"/>
      <c r="C46" s="54"/>
      <c r="D46" s="54">
        <v>2000</v>
      </c>
      <c r="E46" s="54">
        <v>2000</v>
      </c>
      <c r="F46" s="242">
        <f>E46/D46*100</f>
        <v>100</v>
      </c>
    </row>
    <row r="47" spans="1:6" ht="14.25" customHeight="1">
      <c r="A47" s="7" t="s">
        <v>2283</v>
      </c>
      <c r="B47" s="55">
        <f>SUM(B42:B46)</f>
        <v>7602</v>
      </c>
      <c r="C47" s="55">
        <f>SUM(C42:C46)</f>
        <v>0</v>
      </c>
      <c r="D47" s="55">
        <f>SUM(D42:D46)</f>
        <v>2000</v>
      </c>
      <c r="E47" s="55">
        <f>SUM(E42:E46)</f>
        <v>2000</v>
      </c>
      <c r="F47" s="243">
        <f>E47/D47*100</f>
        <v>100</v>
      </c>
    </row>
    <row r="48" spans="1:6" ht="14.25" customHeight="1">
      <c r="A48" s="7"/>
      <c r="B48" s="12"/>
      <c r="C48" s="12"/>
      <c r="D48" s="8"/>
      <c r="E48" s="8"/>
      <c r="F48" s="242"/>
    </row>
    <row r="49" spans="1:6" s="13" customFormat="1" ht="14.25" customHeight="1">
      <c r="A49" s="26" t="s">
        <v>2206</v>
      </c>
      <c r="B49" s="189"/>
      <c r="C49" s="189"/>
      <c r="D49" s="139"/>
      <c r="E49" s="139"/>
      <c r="F49" s="242"/>
    </row>
    <row r="50" spans="1:6" s="13" customFormat="1" ht="14.25" customHeight="1">
      <c r="A50" s="1" t="s">
        <v>2284</v>
      </c>
      <c r="B50" s="54">
        <v>5006</v>
      </c>
      <c r="C50" s="54">
        <v>4039</v>
      </c>
      <c r="D50" s="54">
        <v>4039</v>
      </c>
      <c r="E50" s="54">
        <v>4159</v>
      </c>
      <c r="F50" s="242">
        <f>E50/D50*100</f>
        <v>102.97103243377073</v>
      </c>
    </row>
    <row r="51" spans="1:6" s="13" customFormat="1" ht="14.25" customHeight="1">
      <c r="A51" s="7" t="s">
        <v>2207</v>
      </c>
      <c r="B51" s="55">
        <f>SUM(B50:B50)</f>
        <v>5006</v>
      </c>
      <c r="C51" s="55">
        <f>SUM(C50:C50)</f>
        <v>4039</v>
      </c>
      <c r="D51" s="55">
        <f>SUM(D50:D50)</f>
        <v>4039</v>
      </c>
      <c r="E51" s="55">
        <f>SUM(E50:E50)</f>
        <v>4159</v>
      </c>
      <c r="F51" s="243">
        <f>E51/D51*100</f>
        <v>102.97103243377073</v>
      </c>
    </row>
    <row r="52" spans="1:6" s="13" customFormat="1" ht="14.25" customHeight="1">
      <c r="A52" s="7"/>
      <c r="B52" s="55"/>
      <c r="C52" s="55"/>
      <c r="D52" s="55"/>
      <c r="E52" s="55"/>
      <c r="F52" s="243"/>
    </row>
    <row r="53" spans="1:6" s="13" customFormat="1" ht="14.25" customHeight="1">
      <c r="A53" s="7" t="s">
        <v>54</v>
      </c>
      <c r="B53" s="55"/>
      <c r="C53" s="55"/>
      <c r="D53" s="55"/>
      <c r="E53" s="55"/>
      <c r="F53" s="243"/>
    </row>
    <row r="54" spans="1:6" s="13" customFormat="1" ht="14.25" customHeight="1">
      <c r="A54" s="1" t="s">
        <v>56</v>
      </c>
      <c r="B54" s="55"/>
      <c r="C54" s="55"/>
      <c r="D54" s="55"/>
      <c r="E54" s="54">
        <v>6999</v>
      </c>
      <c r="F54" s="243"/>
    </row>
    <row r="55" spans="1:6" s="13" customFormat="1" ht="14.25" customHeight="1">
      <c r="A55" s="1" t="s">
        <v>474</v>
      </c>
      <c r="B55" s="55"/>
      <c r="C55" s="55"/>
      <c r="D55" s="55"/>
      <c r="E55" s="54">
        <v>1167</v>
      </c>
      <c r="F55" s="243"/>
    </row>
    <row r="56" spans="1:6" s="13" customFormat="1" ht="14.25" customHeight="1">
      <c r="A56" s="7" t="s">
        <v>107</v>
      </c>
      <c r="B56" s="55"/>
      <c r="C56" s="55"/>
      <c r="D56" s="55"/>
      <c r="E56" s="55">
        <f>SUM(E54:E55)</f>
        <v>8166</v>
      </c>
      <c r="F56" s="243"/>
    </row>
    <row r="57" spans="1:6" s="13" customFormat="1" ht="14.25" customHeight="1">
      <c r="A57" s="7"/>
      <c r="B57" s="55"/>
      <c r="C57" s="55"/>
      <c r="D57" s="55"/>
      <c r="E57" s="55"/>
      <c r="F57" s="242"/>
    </row>
    <row r="58" spans="1:6" s="13" customFormat="1" ht="14.25" customHeight="1">
      <c r="A58" s="7" t="s">
        <v>1777</v>
      </c>
      <c r="B58" s="55">
        <v>358</v>
      </c>
      <c r="C58" s="55"/>
      <c r="D58" s="189"/>
      <c r="E58" s="189"/>
      <c r="F58" s="242"/>
    </row>
    <row r="59" spans="1:6" s="13" customFormat="1" ht="14.25" customHeight="1">
      <c r="A59" s="7" t="s">
        <v>1684</v>
      </c>
      <c r="B59" s="146"/>
      <c r="C59" s="55">
        <v>4680</v>
      </c>
      <c r="D59" s="55">
        <v>6793</v>
      </c>
      <c r="E59" s="55">
        <v>6793</v>
      </c>
      <c r="F59" s="243">
        <f>E59/D59*100</f>
        <v>100</v>
      </c>
    </row>
    <row r="60" spans="1:6" s="13" customFormat="1" ht="14.25" customHeight="1">
      <c r="A60" s="7" t="s">
        <v>2208</v>
      </c>
      <c r="B60" s="55">
        <f>B20+B24+B29+B51+B39+B47+B58+B59+B56</f>
        <v>706147</v>
      </c>
      <c r="C60" s="55">
        <f>C20+C24+C29+C51+C39+C47+C58+C59+C56</f>
        <v>50403</v>
      </c>
      <c r="D60" s="55">
        <f>D20+D24+D29+D51+D39+D47+D58+D59+D56</f>
        <v>65666</v>
      </c>
      <c r="E60" s="55">
        <f>E20+E24+E29+E51+E39+E47+E58+E59+E56</f>
        <v>48783</v>
      </c>
      <c r="F60" s="243">
        <f>E60/D60*100</f>
        <v>74.28958669631164</v>
      </c>
    </row>
    <row r="61" spans="1:6" s="13" customFormat="1" ht="14.25" customHeight="1">
      <c r="A61" s="7"/>
      <c r="B61" s="55"/>
      <c r="C61" s="55"/>
      <c r="D61" s="189"/>
      <c r="E61" s="189"/>
      <c r="F61" s="242"/>
    </row>
    <row r="62" spans="1:6" s="13" customFormat="1" ht="14.25" customHeight="1">
      <c r="A62" s="23" t="s">
        <v>1800</v>
      </c>
      <c r="B62" s="55"/>
      <c r="C62" s="55"/>
      <c r="D62" s="189"/>
      <c r="E62" s="189"/>
      <c r="F62" s="242"/>
    </row>
    <row r="63" spans="1:6" s="13" customFormat="1" ht="14.25" customHeight="1">
      <c r="A63" s="1" t="s">
        <v>2285</v>
      </c>
      <c r="B63" s="54">
        <v>13067</v>
      </c>
      <c r="C63" s="54">
        <v>10620</v>
      </c>
      <c r="D63" s="54">
        <v>13820</v>
      </c>
      <c r="E63" s="54">
        <v>13785</v>
      </c>
      <c r="F63" s="242">
        <f>E63/D63*100</f>
        <v>99.7467438494935</v>
      </c>
    </row>
    <row r="64" spans="1:6" s="13" customFormat="1" ht="14.25" customHeight="1">
      <c r="A64" s="1" t="s">
        <v>307</v>
      </c>
      <c r="B64" s="55"/>
      <c r="C64" s="54"/>
      <c r="D64" s="54">
        <v>900</v>
      </c>
      <c r="E64" s="54">
        <v>833</v>
      </c>
      <c r="F64" s="242">
        <f>E64/D64*100</f>
        <v>92.55555555555556</v>
      </c>
    </row>
    <row r="65" spans="1:6" s="13" customFormat="1" ht="14.25" customHeight="1">
      <c r="A65" s="7" t="s">
        <v>2567</v>
      </c>
      <c r="B65" s="55">
        <v>13067</v>
      </c>
      <c r="C65" s="55">
        <v>10620</v>
      </c>
      <c r="D65" s="55">
        <v>14720</v>
      </c>
      <c r="E65" s="55">
        <v>14618</v>
      </c>
      <c r="F65" s="243">
        <f>E65/D65*100</f>
        <v>99.3070652173913</v>
      </c>
    </row>
    <row r="66" spans="1:6" s="13" customFormat="1" ht="14.25" customHeight="1">
      <c r="A66" s="7"/>
      <c r="B66" s="55"/>
      <c r="C66" s="55"/>
      <c r="D66" s="55"/>
      <c r="E66" s="55"/>
      <c r="F66" s="242"/>
    </row>
    <row r="67" spans="1:6" ht="14.25" customHeight="1">
      <c r="A67" s="7" t="s">
        <v>122</v>
      </c>
      <c r="B67" s="190"/>
      <c r="C67" s="146"/>
      <c r="D67" s="54"/>
      <c r="E67" s="54"/>
      <c r="F67" s="242"/>
    </row>
    <row r="68" spans="1:6" ht="14.25" customHeight="1">
      <c r="A68" s="1" t="s">
        <v>2285</v>
      </c>
      <c r="B68" s="54"/>
      <c r="C68" s="190"/>
      <c r="D68" s="54">
        <v>431</v>
      </c>
      <c r="E68" s="54">
        <v>431</v>
      </c>
      <c r="F68" s="242">
        <f>E68/D68*100</f>
        <v>100</v>
      </c>
    </row>
    <row r="69" spans="1:6" ht="14.25" customHeight="1">
      <c r="A69" s="48" t="s">
        <v>2281</v>
      </c>
      <c r="B69" s="54"/>
      <c r="C69" s="190"/>
      <c r="D69" s="54"/>
      <c r="E69" s="54"/>
      <c r="F69" s="242"/>
    </row>
    <row r="70" spans="1:6" ht="14.25" customHeight="1">
      <c r="A70" s="1" t="s">
        <v>308</v>
      </c>
      <c r="B70" s="54">
        <v>8378</v>
      </c>
      <c r="C70" s="190"/>
      <c r="D70" s="54">
        <v>2073</v>
      </c>
      <c r="E70" s="54">
        <v>1832</v>
      </c>
      <c r="F70" s="242">
        <f>E70/D70*100</f>
        <v>88.374336710082</v>
      </c>
    </row>
    <row r="71" spans="1:6" ht="14.25" customHeight="1">
      <c r="A71" s="1" t="s">
        <v>309</v>
      </c>
      <c r="B71" s="54">
        <v>7000</v>
      </c>
      <c r="C71" s="190"/>
      <c r="D71" s="54"/>
      <c r="E71" s="54"/>
      <c r="F71" s="242"/>
    </row>
    <row r="72" spans="1:6" ht="14.25" customHeight="1">
      <c r="A72" s="14" t="s">
        <v>2209</v>
      </c>
      <c r="B72" s="54">
        <v>4942</v>
      </c>
      <c r="C72" s="54">
        <v>5100</v>
      </c>
      <c r="D72" s="54">
        <v>5140</v>
      </c>
      <c r="E72" s="54">
        <v>5140</v>
      </c>
      <c r="F72" s="242">
        <f>E72/D72*100</f>
        <v>100</v>
      </c>
    </row>
    <row r="73" spans="1:6" ht="14.25" customHeight="1">
      <c r="A73" s="23" t="s">
        <v>177</v>
      </c>
      <c r="B73" s="55">
        <f>SUM(B68:B72)</f>
        <v>20320</v>
      </c>
      <c r="C73" s="55">
        <f>SUM(C68:C72)</f>
        <v>5100</v>
      </c>
      <c r="D73" s="55">
        <v>7644</v>
      </c>
      <c r="E73" s="55">
        <v>7403</v>
      </c>
      <c r="F73" s="243">
        <f>E73/D73*100</f>
        <v>96.84720041862899</v>
      </c>
    </row>
    <row r="74" spans="1:6" ht="14.25" customHeight="1">
      <c r="A74" s="7"/>
      <c r="B74" s="146"/>
      <c r="C74" s="146"/>
      <c r="D74" s="54"/>
      <c r="E74" s="54"/>
      <c r="F74" s="242"/>
    </row>
    <row r="75" spans="1:6" ht="14.25" customHeight="1">
      <c r="A75" s="23" t="s">
        <v>134</v>
      </c>
      <c r="B75" s="146"/>
      <c r="C75" s="146"/>
      <c r="D75" s="54"/>
      <c r="E75" s="54"/>
      <c r="F75" s="242"/>
    </row>
    <row r="76" spans="1:6" ht="14.25" customHeight="1">
      <c r="A76" s="1" t="s">
        <v>2285</v>
      </c>
      <c r="B76" s="55">
        <v>8473</v>
      </c>
      <c r="C76" s="55">
        <v>0</v>
      </c>
      <c r="D76" s="55">
        <v>10342</v>
      </c>
      <c r="E76" s="55">
        <v>10287</v>
      </c>
      <c r="F76" s="243">
        <f>E76/D76*100</f>
        <v>99.46818797137884</v>
      </c>
    </row>
    <row r="77" spans="2:6" ht="14.25" customHeight="1">
      <c r="B77" s="55"/>
      <c r="C77" s="55"/>
      <c r="D77" s="54"/>
      <c r="E77" s="54"/>
      <c r="F77" s="242"/>
    </row>
    <row r="78" spans="1:6" ht="14.25" customHeight="1">
      <c r="A78" s="7" t="s">
        <v>135</v>
      </c>
      <c r="B78" s="146"/>
      <c r="C78" s="146"/>
      <c r="D78" s="54"/>
      <c r="E78" s="54"/>
      <c r="F78" s="242"/>
    </row>
    <row r="79" spans="1:6" ht="14.25" customHeight="1">
      <c r="A79" s="1" t="s">
        <v>2285</v>
      </c>
      <c r="B79" s="146"/>
      <c r="C79" s="146"/>
      <c r="D79" s="54">
        <v>143</v>
      </c>
      <c r="E79" s="54">
        <v>143</v>
      </c>
      <c r="F79" s="242">
        <f>E79/D79*100</f>
        <v>100</v>
      </c>
    </row>
    <row r="80" spans="1:6" ht="14.25" customHeight="1">
      <c r="A80" s="1" t="s">
        <v>2209</v>
      </c>
      <c r="B80" s="146"/>
      <c r="C80" s="146"/>
      <c r="D80" s="54">
        <v>208</v>
      </c>
      <c r="E80" s="54">
        <v>208</v>
      </c>
      <c r="F80" s="242">
        <f>E80/D80*100</f>
        <v>100</v>
      </c>
    </row>
    <row r="81" spans="1:6" ht="14.25" customHeight="1">
      <c r="A81" s="7" t="s">
        <v>135</v>
      </c>
      <c r="B81" s="146"/>
      <c r="C81" s="146"/>
      <c r="D81" s="55">
        <v>351</v>
      </c>
      <c r="E81" s="55">
        <v>351</v>
      </c>
      <c r="F81" s="243">
        <f>E81/D81*100</f>
        <v>100</v>
      </c>
    </row>
    <row r="82" spans="2:6" ht="14.25" customHeight="1">
      <c r="B82" s="146"/>
      <c r="C82" s="146"/>
      <c r="D82" s="54"/>
      <c r="E82" s="54"/>
      <c r="F82" s="242"/>
    </row>
    <row r="83" spans="1:6" ht="14.25" customHeight="1">
      <c r="A83" s="7" t="s">
        <v>136</v>
      </c>
      <c r="B83" s="146"/>
      <c r="C83" s="190"/>
      <c r="D83" s="54"/>
      <c r="E83" s="54"/>
      <c r="F83" s="242"/>
    </row>
    <row r="84" spans="1:6" ht="14.25" customHeight="1">
      <c r="A84" s="1" t="s">
        <v>2285</v>
      </c>
      <c r="B84" s="146"/>
      <c r="C84" s="190"/>
      <c r="D84" s="54">
        <v>500</v>
      </c>
      <c r="E84" s="54">
        <v>490</v>
      </c>
      <c r="F84" s="242">
        <f aca="true" t="shared" si="0" ref="F84:F104">E84/D84*100</f>
        <v>98</v>
      </c>
    </row>
    <row r="85" spans="1:6" ht="14.25" customHeight="1">
      <c r="A85" s="48" t="s">
        <v>2281</v>
      </c>
      <c r="B85" s="146"/>
      <c r="C85" s="190"/>
      <c r="D85" s="54"/>
      <c r="E85" s="54"/>
      <c r="F85" s="242"/>
    </row>
    <row r="86" spans="1:6" ht="14.25" customHeight="1">
      <c r="A86" s="1" t="s">
        <v>310</v>
      </c>
      <c r="B86" s="54">
        <v>144</v>
      </c>
      <c r="C86" s="54">
        <v>400</v>
      </c>
      <c r="D86" s="54"/>
      <c r="E86" s="54"/>
      <c r="F86" s="242"/>
    </row>
    <row r="87" spans="1:6" ht="14.25" customHeight="1">
      <c r="A87" s="1" t="s">
        <v>311</v>
      </c>
      <c r="B87" s="54">
        <v>200</v>
      </c>
      <c r="C87" s="54"/>
      <c r="D87" s="54"/>
      <c r="E87" s="54"/>
      <c r="F87" s="242"/>
    </row>
    <row r="88" spans="1:6" ht="14.25" customHeight="1">
      <c r="A88" s="14" t="s">
        <v>2209</v>
      </c>
      <c r="B88" s="54">
        <v>358</v>
      </c>
      <c r="C88" s="190"/>
      <c r="D88" s="54"/>
      <c r="E88" s="54"/>
      <c r="F88" s="242"/>
    </row>
    <row r="89" spans="1:6" ht="14.25" customHeight="1">
      <c r="A89" s="7" t="s">
        <v>178</v>
      </c>
      <c r="B89" s="55">
        <f>B86+B88+B84+B87</f>
        <v>702</v>
      </c>
      <c r="C89" s="55">
        <f>C86+C88+C84+C87</f>
        <v>400</v>
      </c>
      <c r="D89" s="55">
        <f>D86+D88+D84+D87</f>
        <v>500</v>
      </c>
      <c r="E89" s="55">
        <f>E86+E88+E84+E87</f>
        <v>490</v>
      </c>
      <c r="F89" s="243">
        <f t="shared" si="0"/>
        <v>98</v>
      </c>
    </row>
    <row r="90" spans="1:6" ht="14.25" customHeight="1">
      <c r="A90" s="7"/>
      <c r="B90" s="146"/>
      <c r="C90" s="146"/>
      <c r="D90" s="54"/>
      <c r="E90" s="54"/>
      <c r="F90" s="242"/>
    </row>
    <row r="91" spans="1:6" ht="14.25" customHeight="1">
      <c r="A91" s="7" t="s">
        <v>2210</v>
      </c>
      <c r="B91" s="146"/>
      <c r="C91" s="146"/>
      <c r="D91" s="54"/>
      <c r="E91" s="54"/>
      <c r="F91" s="242"/>
    </row>
    <row r="92" spans="1:6" ht="14.25" customHeight="1">
      <c r="A92" s="1" t="s">
        <v>150</v>
      </c>
      <c r="B92" s="54">
        <v>300</v>
      </c>
      <c r="C92" s="54">
        <v>1500</v>
      </c>
      <c r="D92" s="54">
        <v>2388</v>
      </c>
      <c r="E92" s="54">
        <v>2347</v>
      </c>
      <c r="F92" s="242">
        <f t="shared" si="0"/>
        <v>98.28308207705193</v>
      </c>
    </row>
    <row r="93" spans="1:6" ht="14.25" customHeight="1">
      <c r="A93" s="1" t="s">
        <v>476</v>
      </c>
      <c r="B93" s="190"/>
      <c r="C93" s="190"/>
      <c r="D93" s="54">
        <v>1200</v>
      </c>
      <c r="E93" s="54">
        <v>1200</v>
      </c>
      <c r="F93" s="242">
        <f t="shared" si="0"/>
        <v>100</v>
      </c>
    </row>
    <row r="94" spans="1:6" ht="14.25" customHeight="1">
      <c r="A94" s="7" t="s">
        <v>2211</v>
      </c>
      <c r="B94" s="55">
        <f>SUM(B92:B93)</f>
        <v>300</v>
      </c>
      <c r="C94" s="55">
        <f>SUM(C92:C93)</f>
        <v>1500</v>
      </c>
      <c r="D94" s="55">
        <f>SUM(D92:D93)</f>
        <v>3588</v>
      </c>
      <c r="E94" s="55">
        <f>SUM(E92:E93)</f>
        <v>3547</v>
      </c>
      <c r="F94" s="243">
        <f t="shared" si="0"/>
        <v>98.85730211817169</v>
      </c>
    </row>
    <row r="95" spans="1:6" ht="14.25" customHeight="1">
      <c r="A95" s="7"/>
      <c r="B95" s="146"/>
      <c r="C95" s="146"/>
      <c r="D95" s="54"/>
      <c r="E95" s="54"/>
      <c r="F95" s="243"/>
    </row>
    <row r="96" spans="1:6" ht="14.25" customHeight="1">
      <c r="A96" s="7" t="s">
        <v>174</v>
      </c>
      <c r="B96" s="55">
        <f>B94+B89+B76+B73+B65+B81</f>
        <v>42862</v>
      </c>
      <c r="C96" s="55">
        <f>C94+C89+C76+C73+C65+C81</f>
        <v>17620</v>
      </c>
      <c r="D96" s="55">
        <f>D94+D89+D76+D73+D65+D81</f>
        <v>37145</v>
      </c>
      <c r="E96" s="55">
        <f>E94+E89+E76+E73+E65+E81</f>
        <v>36696</v>
      </c>
      <c r="F96" s="243">
        <f t="shared" si="0"/>
        <v>98.79122358325482</v>
      </c>
    </row>
    <row r="97" spans="1:6" ht="14.25" customHeight="1">
      <c r="A97" s="7" t="s">
        <v>2509</v>
      </c>
      <c r="B97" s="55">
        <f>B60+B96</f>
        <v>749009</v>
      </c>
      <c r="C97" s="55">
        <f>C60+C96</f>
        <v>68023</v>
      </c>
      <c r="D97" s="55">
        <f>D60+D96</f>
        <v>102811</v>
      </c>
      <c r="E97" s="55">
        <f>E60+E96</f>
        <v>85479</v>
      </c>
      <c r="F97" s="243">
        <f t="shared" si="0"/>
        <v>83.14188170526499</v>
      </c>
    </row>
    <row r="98" spans="1:6" s="7" customFormat="1" ht="14.25" customHeight="1">
      <c r="A98" s="7" t="s">
        <v>2510</v>
      </c>
      <c r="B98" s="55">
        <f>B92+B76+B63+B84+B79+B68</f>
        <v>21840</v>
      </c>
      <c r="C98" s="55">
        <f>C92+C76+C63+C84+C79+C68</f>
        <v>12120</v>
      </c>
      <c r="D98" s="55">
        <f>D92+D76+D63+D84+D79+D68</f>
        <v>27624</v>
      </c>
      <c r="E98" s="55">
        <f>E92+E76+E63+E84+E79+E68</f>
        <v>27483</v>
      </c>
      <c r="F98" s="243">
        <f t="shared" si="0"/>
        <v>99.48957428323197</v>
      </c>
    </row>
    <row r="99" spans="2:6" s="7" customFormat="1" ht="14.25" customHeight="1">
      <c r="B99" s="55"/>
      <c r="C99" s="146"/>
      <c r="D99" s="55"/>
      <c r="E99" s="55"/>
      <c r="F99" s="243"/>
    </row>
    <row r="100" spans="1:6" ht="14.25" customHeight="1">
      <c r="A100" s="23" t="s">
        <v>1776</v>
      </c>
      <c r="B100" s="55">
        <f>B97-B98</f>
        <v>727169</v>
      </c>
      <c r="C100" s="55">
        <f>C97-C98</f>
        <v>55903</v>
      </c>
      <c r="D100" s="55">
        <f>D97-D98</f>
        <v>75187</v>
      </c>
      <c r="E100" s="55">
        <f>E97-E98</f>
        <v>57996</v>
      </c>
      <c r="F100" s="243">
        <f t="shared" si="0"/>
        <v>77.13567505020815</v>
      </c>
    </row>
    <row r="101" spans="2:6" ht="14.25" customHeight="1">
      <c r="B101" s="54"/>
      <c r="C101" s="54"/>
      <c r="D101" s="54"/>
      <c r="E101" s="54"/>
      <c r="F101" s="243"/>
    </row>
    <row r="102" spans="1:6" ht="14.25" customHeight="1">
      <c r="A102" s="23" t="s">
        <v>398</v>
      </c>
      <c r="B102" s="55">
        <f>B72+B88+B59+B80+B58</f>
        <v>5658</v>
      </c>
      <c r="C102" s="55">
        <f>C72+C88+C59+C80+C58</f>
        <v>9780</v>
      </c>
      <c r="D102" s="55">
        <f>D72+D88+D59+D80+D58</f>
        <v>12141</v>
      </c>
      <c r="E102" s="55">
        <f>E72+E88+E59+E80+E58</f>
        <v>12141</v>
      </c>
      <c r="F102" s="243">
        <f t="shared" si="0"/>
        <v>100</v>
      </c>
    </row>
    <row r="103" spans="2:6" ht="14.25" customHeight="1">
      <c r="B103" s="54"/>
      <c r="C103" s="54"/>
      <c r="D103" s="54"/>
      <c r="E103" s="54"/>
      <c r="F103" s="242"/>
    </row>
    <row r="104" spans="1:6" ht="31.5" customHeight="1">
      <c r="A104" s="91" t="s">
        <v>399</v>
      </c>
      <c r="B104" s="55">
        <f>B100-B102</f>
        <v>721511</v>
      </c>
      <c r="C104" s="55">
        <f>C100-C102</f>
        <v>46123</v>
      </c>
      <c r="D104" s="55">
        <f>D100-D102</f>
        <v>63046</v>
      </c>
      <c r="E104" s="55">
        <f>E100-E102</f>
        <v>45855</v>
      </c>
      <c r="F104" s="243">
        <f t="shared" si="0"/>
        <v>72.73260793706183</v>
      </c>
    </row>
    <row r="105" spans="2:3" ht="14.25" customHeight="1">
      <c r="B105" s="8"/>
      <c r="C105" s="8"/>
    </row>
    <row r="106" spans="2:3" ht="14.25" customHeight="1">
      <c r="B106" s="8"/>
      <c r="C106" s="8"/>
    </row>
    <row r="107" ht="14.25" customHeight="1">
      <c r="B107" s="8"/>
    </row>
    <row r="108" ht="14.25" customHeight="1">
      <c r="B108" s="8"/>
    </row>
    <row r="109" ht="14.25" customHeight="1">
      <c r="B109" s="8"/>
    </row>
    <row r="110" ht="14.25" customHeight="1">
      <c r="B110" s="8"/>
    </row>
    <row r="111" ht="14.25" customHeight="1">
      <c r="B111" s="8"/>
    </row>
    <row r="112" ht="14.25" customHeight="1">
      <c r="B112" s="8"/>
    </row>
    <row r="113" ht="14.25" customHeight="1">
      <c r="B113" s="8"/>
    </row>
    <row r="114" ht="14.25" customHeight="1">
      <c r="B114" s="8"/>
    </row>
    <row r="115" ht="14.25" customHeight="1">
      <c r="B115" s="8"/>
    </row>
    <row r="116" ht="14.25" customHeight="1">
      <c r="B116" s="8"/>
    </row>
    <row r="117" ht="14.25" customHeight="1">
      <c r="B117" s="8"/>
    </row>
    <row r="118" ht="14.25" customHeight="1">
      <c r="B118" s="8"/>
    </row>
    <row r="119" ht="14.25" customHeight="1">
      <c r="B119" s="8"/>
    </row>
    <row r="120" ht="14.25" customHeight="1">
      <c r="B120" s="8"/>
    </row>
    <row r="121" ht="14.25" customHeight="1">
      <c r="B121" s="8"/>
    </row>
    <row r="122" ht="14.25" customHeight="1">
      <c r="B122" s="8"/>
    </row>
    <row r="123" ht="14.25" customHeight="1">
      <c r="B123" s="8"/>
    </row>
    <row r="124" ht="14.25" customHeight="1">
      <c r="B124" s="8"/>
    </row>
    <row r="125" ht="14.25" customHeight="1">
      <c r="B125" s="8"/>
    </row>
    <row r="126" ht="14.25" customHeight="1">
      <c r="B126" s="8"/>
    </row>
    <row r="127" ht="14.25" customHeight="1">
      <c r="B127" s="8"/>
    </row>
    <row r="128" ht="14.25" customHeight="1">
      <c r="B128" s="8"/>
    </row>
    <row r="129" ht="14.25" customHeight="1">
      <c r="B129" s="8"/>
    </row>
    <row r="130" ht="14.25" customHeight="1">
      <c r="B130" s="8"/>
    </row>
    <row r="131" ht="14.25" customHeight="1">
      <c r="B131" s="8"/>
    </row>
    <row r="132" ht="14.25" customHeight="1">
      <c r="B132" s="8"/>
    </row>
    <row r="133" ht="14.25" customHeight="1">
      <c r="B133" s="8"/>
    </row>
    <row r="134" ht="14.25" customHeight="1">
      <c r="B134" s="8"/>
    </row>
    <row r="135" ht="14.25" customHeight="1">
      <c r="B135" s="8"/>
    </row>
    <row r="136" ht="14.25" customHeight="1">
      <c r="B136" s="8"/>
    </row>
    <row r="137" ht="14.25" customHeight="1">
      <c r="B137" s="8"/>
    </row>
    <row r="138" ht="14.25" customHeight="1">
      <c r="B138" s="8"/>
    </row>
    <row r="139" ht="14.25" customHeight="1">
      <c r="B139" s="8"/>
    </row>
    <row r="140" ht="14.25" customHeight="1">
      <c r="B140" s="8"/>
    </row>
    <row r="141" ht="14.25" customHeight="1">
      <c r="B141" s="8"/>
    </row>
    <row r="142" ht="14.25" customHeight="1">
      <c r="B142" s="8"/>
    </row>
    <row r="143" ht="14.25" customHeight="1">
      <c r="B143" s="8"/>
    </row>
    <row r="144" ht="14.25" customHeight="1">
      <c r="B144" s="8"/>
    </row>
    <row r="145" ht="14.25" customHeight="1">
      <c r="B145" s="8"/>
    </row>
  </sheetData>
  <mergeCells count="8">
    <mergeCell ref="A5:F5"/>
    <mergeCell ref="C6:F6"/>
    <mergeCell ref="A6:A7"/>
    <mergeCell ref="B6:B7"/>
    <mergeCell ref="C1:F1"/>
    <mergeCell ref="A2:F2"/>
    <mergeCell ref="A3:F3"/>
    <mergeCell ref="A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V27"/>
  <sheetViews>
    <sheetView workbookViewId="0" topLeftCell="E7">
      <selection activeCell="F22" sqref="F22"/>
    </sheetView>
  </sheetViews>
  <sheetFormatPr defaultColWidth="9.140625" defaultRowHeight="12.75"/>
  <cols>
    <col min="1" max="1" width="20.8515625" style="1" customWidth="1"/>
    <col min="2" max="3" width="7.7109375" style="1" customWidth="1"/>
    <col min="4" max="4" width="7.57421875" style="1" customWidth="1"/>
    <col min="5" max="5" width="7.8515625" style="1" customWidth="1"/>
    <col min="6" max="6" width="7.28125" style="1" customWidth="1"/>
    <col min="7" max="11" width="8.421875" style="1" customWidth="1"/>
    <col min="12" max="12" width="8.140625" style="1" customWidth="1"/>
    <col min="13" max="13" width="8.421875" style="1" customWidth="1"/>
    <col min="14" max="14" width="10.140625" style="1" customWidth="1"/>
    <col min="15" max="15" width="9.8515625" style="1" customWidth="1"/>
    <col min="16" max="16" width="10.140625" style="1" customWidth="1"/>
    <col min="17" max="17" width="8.421875" style="1" customWidth="1"/>
    <col min="18" max="18" width="7.421875" style="1" bestFit="1" customWidth="1"/>
    <col min="19" max="19" width="8.8515625" style="1" bestFit="1" customWidth="1"/>
    <col min="20" max="20" width="10.421875" style="1" customWidth="1"/>
    <col min="21" max="21" width="8.85156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669" t="s">
        <v>678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</row>
    <row r="2" spans="1:22" ht="15.75">
      <c r="A2" s="667" t="s">
        <v>1797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</row>
    <row r="3" spans="1:22" s="7" customFormat="1" ht="15.75">
      <c r="A3" s="667" t="s">
        <v>886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2" ht="15.75">
      <c r="A4" s="667" t="s">
        <v>2170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</row>
    <row r="5" spans="1:22" ht="15.75">
      <c r="A5" s="667" t="s">
        <v>1791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0"/>
      <c r="O7" s="60"/>
      <c r="P7" s="60"/>
    </row>
    <row r="8" spans="1:22" s="16" customFormat="1" ht="29.25" customHeight="1">
      <c r="A8" s="681" t="s">
        <v>1792</v>
      </c>
      <c r="B8" s="681" t="s">
        <v>250</v>
      </c>
      <c r="C8" s="681"/>
      <c r="D8" s="681"/>
      <c r="E8" s="681" t="s">
        <v>251</v>
      </c>
      <c r="F8" s="681"/>
      <c r="G8" s="681"/>
      <c r="H8" s="681" t="s">
        <v>252</v>
      </c>
      <c r="I8" s="681"/>
      <c r="J8" s="681"/>
      <c r="K8" s="681" t="s">
        <v>882</v>
      </c>
      <c r="L8" s="681"/>
      <c r="M8" s="681"/>
      <c r="N8" s="681" t="s">
        <v>2262</v>
      </c>
      <c r="O8" s="681"/>
      <c r="P8" s="681"/>
      <c r="Q8" s="681" t="s">
        <v>1937</v>
      </c>
      <c r="R8" s="681"/>
      <c r="S8" s="681"/>
      <c r="T8" s="681" t="s">
        <v>883</v>
      </c>
      <c r="U8" s="681"/>
      <c r="V8" s="681"/>
    </row>
    <row r="9" spans="1:22" s="16" customFormat="1" ht="25.5">
      <c r="A9" s="681"/>
      <c r="B9" s="6" t="s">
        <v>889</v>
      </c>
      <c r="C9" s="6" t="s">
        <v>2266</v>
      </c>
      <c r="D9" s="6" t="s">
        <v>2253</v>
      </c>
      <c r="E9" s="6" t="s">
        <v>889</v>
      </c>
      <c r="F9" s="6" t="s">
        <v>2266</v>
      </c>
      <c r="G9" s="6" t="s">
        <v>2253</v>
      </c>
      <c r="H9" s="6" t="s">
        <v>889</v>
      </c>
      <c r="I9" s="6" t="s">
        <v>2266</v>
      </c>
      <c r="J9" s="6" t="s">
        <v>2253</v>
      </c>
      <c r="K9" s="6" t="s">
        <v>889</v>
      </c>
      <c r="L9" s="6" t="s">
        <v>2266</v>
      </c>
      <c r="M9" s="6" t="s">
        <v>2253</v>
      </c>
      <c r="N9" s="6" t="s">
        <v>889</v>
      </c>
      <c r="O9" s="6" t="s">
        <v>2266</v>
      </c>
      <c r="P9" s="6" t="s">
        <v>2253</v>
      </c>
      <c r="Q9" s="6" t="s">
        <v>889</v>
      </c>
      <c r="R9" s="6" t="s">
        <v>2266</v>
      </c>
      <c r="S9" s="6" t="s">
        <v>2253</v>
      </c>
      <c r="T9" s="6" t="s">
        <v>889</v>
      </c>
      <c r="U9" s="6" t="s">
        <v>2266</v>
      </c>
      <c r="V9" s="6" t="s">
        <v>2253</v>
      </c>
    </row>
    <row r="10" spans="1:22" s="7" customFormat="1" ht="21.75" customHeight="1">
      <c r="A10" s="88" t="s">
        <v>180</v>
      </c>
      <c r="B10" s="122">
        <v>128382</v>
      </c>
      <c r="C10" s="122">
        <v>141569</v>
      </c>
      <c r="D10" s="122">
        <v>165123</v>
      </c>
      <c r="E10" s="122">
        <v>791768</v>
      </c>
      <c r="F10" s="122">
        <v>790772</v>
      </c>
      <c r="G10" s="122">
        <v>825223</v>
      </c>
      <c r="H10" s="122">
        <v>873952</v>
      </c>
      <c r="I10" s="122">
        <v>941955</v>
      </c>
      <c r="J10" s="122">
        <v>932988</v>
      </c>
      <c r="K10" s="122"/>
      <c r="L10" s="122"/>
      <c r="M10" s="122"/>
      <c r="N10" s="122">
        <f>B10+E10+H10+K10</f>
        <v>1794102</v>
      </c>
      <c r="O10" s="122">
        <f aca="true" t="shared" si="0" ref="O10:P17">C10+F10+I10+L10</f>
        <v>1874296</v>
      </c>
      <c r="P10" s="122">
        <f t="shared" si="0"/>
        <v>1923334</v>
      </c>
      <c r="Q10" s="122">
        <v>840713</v>
      </c>
      <c r="R10" s="122">
        <v>852825</v>
      </c>
      <c r="S10" s="122">
        <v>250493</v>
      </c>
      <c r="T10" s="122">
        <f>N10+Q10</f>
        <v>2634815</v>
      </c>
      <c r="U10" s="122">
        <f aca="true" t="shared" si="1" ref="U10:V17">O10+R10</f>
        <v>2727121</v>
      </c>
      <c r="V10" s="122">
        <f t="shared" si="1"/>
        <v>2173827</v>
      </c>
    </row>
    <row r="11" spans="1:22" ht="21.75" customHeight="1">
      <c r="A11" s="16" t="s">
        <v>2290</v>
      </c>
      <c r="B11" s="123">
        <v>51764</v>
      </c>
      <c r="C11" s="123">
        <v>56764</v>
      </c>
      <c r="D11" s="123">
        <v>63997</v>
      </c>
      <c r="E11" s="123"/>
      <c r="F11" s="123"/>
      <c r="G11" s="123"/>
      <c r="H11" s="123">
        <v>7631</v>
      </c>
      <c r="I11" s="123">
        <v>8106</v>
      </c>
      <c r="J11" s="123">
        <v>8104</v>
      </c>
      <c r="K11" s="123">
        <v>246408</v>
      </c>
      <c r="L11" s="123">
        <v>264648</v>
      </c>
      <c r="M11" s="123">
        <v>258533</v>
      </c>
      <c r="N11" s="123">
        <f aca="true" t="shared" si="2" ref="N11:N16">B11+E11+H11+K11</f>
        <v>305803</v>
      </c>
      <c r="O11" s="123">
        <f t="shared" si="0"/>
        <v>329518</v>
      </c>
      <c r="P11" s="123">
        <f t="shared" si="0"/>
        <v>330634</v>
      </c>
      <c r="Q11" s="123">
        <v>2607</v>
      </c>
      <c r="R11" s="123">
        <v>2607</v>
      </c>
      <c r="S11" s="123">
        <v>2607</v>
      </c>
      <c r="T11" s="122">
        <f aca="true" t="shared" si="3" ref="T11:T17">N11+Q11</f>
        <v>308410</v>
      </c>
      <c r="U11" s="122">
        <f t="shared" si="1"/>
        <v>332125</v>
      </c>
      <c r="V11" s="122">
        <f t="shared" si="1"/>
        <v>333241</v>
      </c>
    </row>
    <row r="12" spans="1:22" ht="21.75" customHeight="1">
      <c r="A12" s="16" t="s">
        <v>2291</v>
      </c>
      <c r="B12" s="123">
        <v>1550</v>
      </c>
      <c r="C12" s="123">
        <v>2810</v>
      </c>
      <c r="D12" s="123">
        <v>2861</v>
      </c>
      <c r="E12" s="123"/>
      <c r="F12" s="123"/>
      <c r="G12" s="123"/>
      <c r="H12" s="123"/>
      <c r="I12" s="123">
        <v>420</v>
      </c>
      <c r="J12" s="123">
        <v>510</v>
      </c>
      <c r="K12" s="123">
        <v>143248</v>
      </c>
      <c r="L12" s="123">
        <v>156538</v>
      </c>
      <c r="M12" s="123">
        <v>154171</v>
      </c>
      <c r="N12" s="123">
        <f t="shared" si="2"/>
        <v>144798</v>
      </c>
      <c r="O12" s="123">
        <f t="shared" si="0"/>
        <v>159768</v>
      </c>
      <c r="P12" s="123">
        <f t="shared" si="0"/>
        <v>157542</v>
      </c>
      <c r="Q12" s="123">
        <v>953</v>
      </c>
      <c r="R12" s="123">
        <v>913</v>
      </c>
      <c r="S12" s="123">
        <v>913</v>
      </c>
      <c r="T12" s="122">
        <f t="shared" si="3"/>
        <v>145751</v>
      </c>
      <c r="U12" s="122">
        <f t="shared" si="1"/>
        <v>160681</v>
      </c>
      <c r="V12" s="122">
        <f t="shared" si="1"/>
        <v>158455</v>
      </c>
    </row>
    <row r="13" spans="1:22" ht="21.75" customHeight="1">
      <c r="A13" s="16" t="s">
        <v>2263</v>
      </c>
      <c r="B13" s="123">
        <v>1500</v>
      </c>
      <c r="C13" s="123">
        <v>2150</v>
      </c>
      <c r="D13" s="123">
        <v>2359</v>
      </c>
      <c r="E13" s="123"/>
      <c r="F13" s="123"/>
      <c r="G13" s="123"/>
      <c r="H13" s="123"/>
      <c r="I13" s="123"/>
      <c r="J13" s="123"/>
      <c r="K13" s="123">
        <v>243561</v>
      </c>
      <c r="L13" s="123">
        <v>266626</v>
      </c>
      <c r="M13" s="123">
        <v>266679</v>
      </c>
      <c r="N13" s="123">
        <f t="shared" si="2"/>
        <v>245061</v>
      </c>
      <c r="O13" s="123">
        <f t="shared" si="0"/>
        <v>268776</v>
      </c>
      <c r="P13" s="123">
        <f t="shared" si="0"/>
        <v>269038</v>
      </c>
      <c r="Q13" s="123">
        <v>1890</v>
      </c>
      <c r="R13" s="123">
        <v>1890</v>
      </c>
      <c r="S13" s="123">
        <v>1890</v>
      </c>
      <c r="T13" s="122">
        <f t="shared" si="3"/>
        <v>246951</v>
      </c>
      <c r="U13" s="122">
        <f t="shared" si="1"/>
        <v>270666</v>
      </c>
      <c r="V13" s="122">
        <f t="shared" si="1"/>
        <v>270928</v>
      </c>
    </row>
    <row r="14" spans="1:22" ht="21.75" customHeight="1">
      <c r="A14" s="16" t="s">
        <v>2293</v>
      </c>
      <c r="B14" s="123">
        <v>0</v>
      </c>
      <c r="C14" s="123">
        <v>0</v>
      </c>
      <c r="D14" s="123">
        <v>0</v>
      </c>
      <c r="E14" s="123"/>
      <c r="F14" s="123"/>
      <c r="G14" s="123"/>
      <c r="H14" s="123"/>
      <c r="I14" s="123"/>
      <c r="J14" s="123"/>
      <c r="K14" s="123">
        <v>103041</v>
      </c>
      <c r="L14" s="123">
        <v>116508</v>
      </c>
      <c r="M14" s="123">
        <v>114246</v>
      </c>
      <c r="N14" s="123">
        <f t="shared" si="2"/>
        <v>103041</v>
      </c>
      <c r="O14" s="123">
        <f t="shared" si="0"/>
        <v>116508</v>
      </c>
      <c r="P14" s="123">
        <f t="shared" si="0"/>
        <v>114246</v>
      </c>
      <c r="Q14" s="123">
        <v>472</v>
      </c>
      <c r="R14" s="123">
        <v>264</v>
      </c>
      <c r="S14" s="123">
        <v>264</v>
      </c>
      <c r="T14" s="122">
        <f t="shared" si="3"/>
        <v>103513</v>
      </c>
      <c r="U14" s="122">
        <f t="shared" si="1"/>
        <v>116772</v>
      </c>
      <c r="V14" s="122">
        <f t="shared" si="1"/>
        <v>114510</v>
      </c>
    </row>
    <row r="15" spans="1:22" ht="21.75" customHeight="1">
      <c r="A15" s="16" t="s">
        <v>2264</v>
      </c>
      <c r="B15" s="123">
        <v>58527</v>
      </c>
      <c r="C15" s="123">
        <v>58927</v>
      </c>
      <c r="D15" s="123">
        <v>61053</v>
      </c>
      <c r="E15" s="123"/>
      <c r="F15" s="123"/>
      <c r="G15" s="123"/>
      <c r="H15" s="123">
        <v>7700</v>
      </c>
      <c r="I15" s="123">
        <v>8153</v>
      </c>
      <c r="J15" s="123">
        <v>8716</v>
      </c>
      <c r="K15" s="123">
        <v>103809</v>
      </c>
      <c r="L15" s="123">
        <v>123399</v>
      </c>
      <c r="M15" s="123">
        <v>119158</v>
      </c>
      <c r="N15" s="123">
        <f t="shared" si="2"/>
        <v>170036</v>
      </c>
      <c r="O15" s="123">
        <f t="shared" si="0"/>
        <v>190479</v>
      </c>
      <c r="P15" s="123">
        <f t="shared" si="0"/>
        <v>188927</v>
      </c>
      <c r="Q15" s="123">
        <v>1906</v>
      </c>
      <c r="R15" s="123">
        <v>1906</v>
      </c>
      <c r="S15" s="123">
        <v>1906</v>
      </c>
      <c r="T15" s="122">
        <f t="shared" si="3"/>
        <v>171942</v>
      </c>
      <c r="U15" s="122">
        <f t="shared" si="1"/>
        <v>192385</v>
      </c>
      <c r="V15" s="122">
        <f t="shared" si="1"/>
        <v>190833</v>
      </c>
    </row>
    <row r="16" spans="1:22" ht="21.75" customHeight="1">
      <c r="A16" s="16" t="s">
        <v>2265</v>
      </c>
      <c r="B16" s="123">
        <v>10812</v>
      </c>
      <c r="C16" s="123">
        <v>11450</v>
      </c>
      <c r="D16" s="123">
        <v>11903</v>
      </c>
      <c r="E16" s="123"/>
      <c r="F16" s="123"/>
      <c r="G16" s="123"/>
      <c r="H16" s="123">
        <v>2400</v>
      </c>
      <c r="I16" s="123">
        <v>6972</v>
      </c>
      <c r="J16" s="123">
        <v>7836</v>
      </c>
      <c r="K16" s="123">
        <v>56996</v>
      </c>
      <c r="L16" s="123">
        <v>61123</v>
      </c>
      <c r="M16" s="123">
        <v>58247</v>
      </c>
      <c r="N16" s="123">
        <f t="shared" si="2"/>
        <v>70208</v>
      </c>
      <c r="O16" s="123">
        <f t="shared" si="0"/>
        <v>79545</v>
      </c>
      <c r="P16" s="123">
        <f t="shared" si="0"/>
        <v>77986</v>
      </c>
      <c r="Q16" s="123">
        <v>461</v>
      </c>
      <c r="R16" s="123">
        <v>461</v>
      </c>
      <c r="S16" s="123">
        <v>461</v>
      </c>
      <c r="T16" s="122">
        <f t="shared" si="3"/>
        <v>70669</v>
      </c>
      <c r="U16" s="122">
        <f t="shared" si="1"/>
        <v>80006</v>
      </c>
      <c r="V16" s="122">
        <f t="shared" si="1"/>
        <v>78447</v>
      </c>
    </row>
    <row r="17" spans="1:22" s="7" customFormat="1" ht="26.25">
      <c r="A17" s="191" t="s">
        <v>884</v>
      </c>
      <c r="B17" s="122">
        <f>SUM(B11:B16)</f>
        <v>124153</v>
      </c>
      <c r="C17" s="122">
        <f aca="true" t="shared" si="4" ref="C17:N17">SUM(C11:C16)</f>
        <v>132101</v>
      </c>
      <c r="D17" s="122">
        <f t="shared" si="4"/>
        <v>142173</v>
      </c>
      <c r="E17" s="122">
        <f t="shared" si="4"/>
        <v>0</v>
      </c>
      <c r="F17" s="122">
        <f>SUM(F11:F16)</f>
        <v>0</v>
      </c>
      <c r="G17" s="122">
        <f>SUM(G11:G16)</f>
        <v>0</v>
      </c>
      <c r="H17" s="122">
        <f>SUM(H11:H16)</f>
        <v>17731</v>
      </c>
      <c r="I17" s="122">
        <f t="shared" si="4"/>
        <v>23651</v>
      </c>
      <c r="J17" s="122">
        <f t="shared" si="4"/>
        <v>25166</v>
      </c>
      <c r="K17" s="122">
        <f t="shared" si="4"/>
        <v>897063</v>
      </c>
      <c r="L17" s="122">
        <f>SUM(L11:L16)</f>
        <v>988842</v>
      </c>
      <c r="M17" s="122">
        <f t="shared" si="4"/>
        <v>971034</v>
      </c>
      <c r="N17" s="122">
        <f t="shared" si="4"/>
        <v>1038947</v>
      </c>
      <c r="O17" s="122">
        <f t="shared" si="0"/>
        <v>1144594</v>
      </c>
      <c r="P17" s="122">
        <f t="shared" si="0"/>
        <v>1138373</v>
      </c>
      <c r="Q17" s="122">
        <f>SUM(Q11:Q16)</f>
        <v>8289</v>
      </c>
      <c r="R17" s="122">
        <f>SUM(R11:R16)</f>
        <v>8041</v>
      </c>
      <c r="S17" s="122">
        <f>SUM(S11:S16)</f>
        <v>8041</v>
      </c>
      <c r="T17" s="122">
        <f t="shared" si="3"/>
        <v>1047236</v>
      </c>
      <c r="U17" s="122">
        <f t="shared" si="1"/>
        <v>1152635</v>
      </c>
      <c r="V17" s="122">
        <f t="shared" si="1"/>
        <v>1146414</v>
      </c>
    </row>
    <row r="18" spans="1:22" ht="21.75" customHeight="1">
      <c r="A18" s="88" t="s">
        <v>546</v>
      </c>
      <c r="B18" s="122">
        <f>B10+B17</f>
        <v>252535</v>
      </c>
      <c r="C18" s="122">
        <f aca="true" t="shared" si="5" ref="C18:V18">C10+C17</f>
        <v>273670</v>
      </c>
      <c r="D18" s="122">
        <f t="shared" si="5"/>
        <v>307296</v>
      </c>
      <c r="E18" s="122">
        <f t="shared" si="5"/>
        <v>791768</v>
      </c>
      <c r="F18" s="122">
        <f t="shared" si="5"/>
        <v>790772</v>
      </c>
      <c r="G18" s="122">
        <f t="shared" si="5"/>
        <v>825223</v>
      </c>
      <c r="H18" s="122">
        <f t="shared" si="5"/>
        <v>891683</v>
      </c>
      <c r="I18" s="122">
        <f t="shared" si="5"/>
        <v>965606</v>
      </c>
      <c r="J18" s="122">
        <f t="shared" si="5"/>
        <v>958154</v>
      </c>
      <c r="K18" s="122">
        <f t="shared" si="5"/>
        <v>897063</v>
      </c>
      <c r="L18" s="122">
        <f t="shared" si="5"/>
        <v>988842</v>
      </c>
      <c r="M18" s="122">
        <f t="shared" si="5"/>
        <v>971034</v>
      </c>
      <c r="N18" s="122">
        <f t="shared" si="5"/>
        <v>2833049</v>
      </c>
      <c r="O18" s="122">
        <f t="shared" si="5"/>
        <v>3018890</v>
      </c>
      <c r="P18" s="122">
        <f t="shared" si="5"/>
        <v>3061707</v>
      </c>
      <c r="Q18" s="122">
        <f t="shared" si="5"/>
        <v>849002</v>
      </c>
      <c r="R18" s="122">
        <f t="shared" si="5"/>
        <v>860866</v>
      </c>
      <c r="S18" s="122">
        <f t="shared" si="5"/>
        <v>258534</v>
      </c>
      <c r="T18" s="122">
        <f t="shared" si="5"/>
        <v>3682051</v>
      </c>
      <c r="U18" s="122">
        <f t="shared" si="5"/>
        <v>3879756</v>
      </c>
      <c r="V18" s="122">
        <f t="shared" si="5"/>
        <v>3320241</v>
      </c>
    </row>
    <row r="19" spans="1:22" ht="21.75" customHeight="1">
      <c r="A19" s="16" t="s">
        <v>221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>
        <f>K17*-1</f>
        <v>-897063</v>
      </c>
      <c r="O19" s="123">
        <f>L17*-1</f>
        <v>-988842</v>
      </c>
      <c r="P19" s="123">
        <f>M17*-1</f>
        <v>-971034</v>
      </c>
      <c r="Q19" s="123"/>
      <c r="R19" s="123"/>
      <c r="S19" s="123"/>
      <c r="T19" s="123">
        <f>N19</f>
        <v>-897063</v>
      </c>
      <c r="U19" s="123">
        <f>O19</f>
        <v>-988842</v>
      </c>
      <c r="V19" s="123">
        <f>P19</f>
        <v>-971034</v>
      </c>
    </row>
    <row r="20" spans="1:22" ht="26.25">
      <c r="A20" s="192" t="s">
        <v>222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2">
        <f>N18+N19</f>
        <v>1935986</v>
      </c>
      <c r="O20" s="122">
        <f>O18+O19</f>
        <v>2030048</v>
      </c>
      <c r="P20" s="122">
        <f>P18+P19</f>
        <v>2090673</v>
      </c>
      <c r="Q20" s="122"/>
      <c r="R20" s="122"/>
      <c r="S20" s="122"/>
      <c r="T20" s="122">
        <f>T18+T19</f>
        <v>2784988</v>
      </c>
      <c r="U20" s="122">
        <f>U18+U19</f>
        <v>2890914</v>
      </c>
      <c r="V20" s="122">
        <f>V18+V19</f>
        <v>2349207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2"/>
      <c r="O21" s="12"/>
      <c r="P21" s="12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2"/>
      <c r="O22" s="12"/>
      <c r="P22" s="12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E8:G8"/>
    <mergeCell ref="H8:J8"/>
    <mergeCell ref="K8:M8"/>
    <mergeCell ref="A8:A9"/>
    <mergeCell ref="A5:V5"/>
    <mergeCell ref="A1:V1"/>
    <mergeCell ref="A2:V2"/>
    <mergeCell ref="A3:V3"/>
    <mergeCell ref="A4:V4"/>
    <mergeCell ref="N8:P8"/>
    <mergeCell ref="Q8:S8"/>
    <mergeCell ref="T8:V8"/>
    <mergeCell ref="B8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workbookViewId="0" topLeftCell="A14">
      <selection activeCell="D30" sqref="D30"/>
    </sheetView>
  </sheetViews>
  <sheetFormatPr defaultColWidth="9.140625" defaultRowHeight="15" customHeight="1"/>
  <cols>
    <col min="1" max="1" width="57.8515625" style="1" customWidth="1"/>
    <col min="2" max="4" width="7.421875" style="1" bestFit="1" customWidth="1"/>
    <col min="5" max="7" width="8.421875" style="1" customWidth="1"/>
    <col min="8" max="8" width="7.421875" style="1" customWidth="1"/>
    <col min="9" max="10" width="7.421875" style="1" bestFit="1" customWidth="1"/>
    <col min="11" max="13" width="8.8515625" style="1" bestFit="1" customWidth="1"/>
    <col min="14" max="14" width="11.140625" style="1" customWidth="1"/>
    <col min="15" max="16384" width="9.140625" style="1" customWidth="1"/>
  </cols>
  <sheetData>
    <row r="1" spans="1:13" ht="14.25" customHeight="1">
      <c r="A1" s="137"/>
      <c r="H1" s="669" t="s">
        <v>679</v>
      </c>
      <c r="I1" s="669"/>
      <c r="J1" s="669"/>
      <c r="K1" s="669"/>
      <c r="L1" s="669"/>
      <c r="M1" s="669"/>
    </row>
    <row r="2" spans="1:13" ht="15" customHeight="1">
      <c r="A2" s="667" t="s">
        <v>1806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</row>
    <row r="3" spans="1:14" ht="15" customHeight="1">
      <c r="A3" s="667" t="s">
        <v>886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7"/>
    </row>
    <row r="4" spans="1:14" s="7" customFormat="1" ht="15" customHeight="1">
      <c r="A4" s="667" t="s">
        <v>249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1"/>
    </row>
    <row r="5" spans="1:14" s="7" customFormat="1" ht="15" customHeight="1">
      <c r="A5" s="667" t="s">
        <v>1791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1"/>
    </row>
    <row r="6" spans="1:13" ht="26.25" customHeight="1">
      <c r="A6" s="680" t="s">
        <v>1792</v>
      </c>
      <c r="B6" s="681" t="s">
        <v>250</v>
      </c>
      <c r="C6" s="681"/>
      <c r="D6" s="681"/>
      <c r="E6" s="681" t="s">
        <v>251</v>
      </c>
      <c r="F6" s="681"/>
      <c r="G6" s="681"/>
      <c r="H6" s="681" t="s">
        <v>252</v>
      </c>
      <c r="I6" s="681"/>
      <c r="J6" s="681"/>
      <c r="K6" s="681" t="s">
        <v>1799</v>
      </c>
      <c r="L6" s="681"/>
      <c r="M6" s="681"/>
    </row>
    <row r="7" spans="1:13" ht="15.75">
      <c r="A7" s="680"/>
      <c r="B7" s="6" t="s">
        <v>2256</v>
      </c>
      <c r="C7" s="6" t="s">
        <v>890</v>
      </c>
      <c r="D7" s="6" t="s">
        <v>2253</v>
      </c>
      <c r="E7" s="6" t="s">
        <v>2256</v>
      </c>
      <c r="F7" s="6" t="s">
        <v>890</v>
      </c>
      <c r="G7" s="6" t="s">
        <v>2253</v>
      </c>
      <c r="H7" s="6" t="s">
        <v>2256</v>
      </c>
      <c r="I7" s="6" t="s">
        <v>890</v>
      </c>
      <c r="J7" s="6" t="s">
        <v>2253</v>
      </c>
      <c r="K7" s="6" t="s">
        <v>2256</v>
      </c>
      <c r="L7" s="6" t="s">
        <v>890</v>
      </c>
      <c r="M7" s="6" t="s">
        <v>2253</v>
      </c>
    </row>
    <row r="8" spans="1:13" ht="16.5" customHeight="1">
      <c r="A8" s="79" t="s">
        <v>253</v>
      </c>
      <c r="B8" s="62">
        <v>84</v>
      </c>
      <c r="C8" s="62">
        <v>84</v>
      </c>
      <c r="D8" s="62">
        <v>74</v>
      </c>
      <c r="E8" s="62"/>
      <c r="F8" s="62"/>
      <c r="G8" s="62"/>
      <c r="H8" s="63"/>
      <c r="I8" s="63"/>
      <c r="J8" s="63"/>
      <c r="K8" s="64">
        <f>B8+E8+H8</f>
        <v>84</v>
      </c>
      <c r="L8" s="64">
        <f>C8+F8+I8</f>
        <v>84</v>
      </c>
      <c r="M8" s="64">
        <f>D8+G8+J8</f>
        <v>74</v>
      </c>
    </row>
    <row r="9" spans="1:13" ht="16.5" customHeight="1">
      <c r="A9" s="38" t="s">
        <v>254</v>
      </c>
      <c r="B9" s="63"/>
      <c r="C9" s="63"/>
      <c r="D9" s="63">
        <v>11</v>
      </c>
      <c r="E9" s="63"/>
      <c r="F9" s="63"/>
      <c r="G9" s="63"/>
      <c r="H9" s="63"/>
      <c r="I9" s="63"/>
      <c r="J9" s="63"/>
      <c r="K9" s="64">
        <f aca="true" t="shared" si="0" ref="K9:K41">B9+E9+H9</f>
        <v>0</v>
      </c>
      <c r="L9" s="64">
        <f aca="true" t="shared" si="1" ref="L9:L41">C9+F9+I9</f>
        <v>0</v>
      </c>
      <c r="M9" s="64">
        <f aca="true" t="shared" si="2" ref="M9:M41">D9+G9+J9</f>
        <v>11</v>
      </c>
    </row>
    <row r="10" spans="1:13" ht="16.5" customHeight="1">
      <c r="A10" s="38" t="s">
        <v>1878</v>
      </c>
      <c r="B10" s="63">
        <v>5936</v>
      </c>
      <c r="C10" s="63">
        <v>5936</v>
      </c>
      <c r="D10" s="63">
        <v>4383</v>
      </c>
      <c r="E10" s="63"/>
      <c r="F10" s="63"/>
      <c r="G10" s="63"/>
      <c r="H10" s="63"/>
      <c r="I10" s="63"/>
      <c r="J10" s="63"/>
      <c r="K10" s="64">
        <f t="shared" si="0"/>
        <v>5936</v>
      </c>
      <c r="L10" s="64">
        <f t="shared" si="1"/>
        <v>5936</v>
      </c>
      <c r="M10" s="64">
        <f t="shared" si="2"/>
        <v>4383</v>
      </c>
    </row>
    <row r="11" spans="1:13" ht="16.5" customHeight="1">
      <c r="A11" s="38" t="s">
        <v>1880</v>
      </c>
      <c r="B11" s="63"/>
      <c r="C11" s="63"/>
      <c r="D11" s="63"/>
      <c r="E11" s="63"/>
      <c r="F11" s="63"/>
      <c r="G11" s="63"/>
      <c r="H11" s="63"/>
      <c r="I11" s="63"/>
      <c r="J11" s="63"/>
      <c r="K11" s="64">
        <f t="shared" si="0"/>
        <v>0</v>
      </c>
      <c r="L11" s="64">
        <f t="shared" si="1"/>
        <v>0</v>
      </c>
      <c r="M11" s="64">
        <f t="shared" si="2"/>
        <v>0</v>
      </c>
    </row>
    <row r="12" spans="1:13" ht="16.5" customHeight="1">
      <c r="A12" s="38" t="s">
        <v>256</v>
      </c>
      <c r="B12" s="63">
        <v>79039</v>
      </c>
      <c r="C12" s="63">
        <v>79039</v>
      </c>
      <c r="D12" s="63">
        <v>73091</v>
      </c>
      <c r="E12" s="63"/>
      <c r="F12" s="63"/>
      <c r="G12" s="63"/>
      <c r="H12" s="63"/>
      <c r="I12" s="63"/>
      <c r="J12" s="63"/>
      <c r="K12" s="64">
        <f t="shared" si="0"/>
        <v>79039</v>
      </c>
      <c r="L12" s="64">
        <f t="shared" si="1"/>
        <v>79039</v>
      </c>
      <c r="M12" s="64">
        <f t="shared" si="2"/>
        <v>73091</v>
      </c>
    </row>
    <row r="13" spans="1:13" ht="16.5" customHeight="1">
      <c r="A13" s="38" t="s">
        <v>453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  <c r="L13" s="64"/>
      <c r="M13" s="64"/>
    </row>
    <row r="14" spans="1:13" ht="16.5" customHeight="1">
      <c r="A14" s="38" t="s">
        <v>2274</v>
      </c>
      <c r="B14" s="63"/>
      <c r="C14" s="63"/>
      <c r="D14" s="63">
        <v>12</v>
      </c>
      <c r="E14" s="63"/>
      <c r="F14" s="63"/>
      <c r="G14" s="63"/>
      <c r="H14" s="63"/>
      <c r="I14" s="63"/>
      <c r="J14" s="63"/>
      <c r="K14" s="64">
        <f t="shared" si="0"/>
        <v>0</v>
      </c>
      <c r="L14" s="64">
        <f t="shared" si="1"/>
        <v>0</v>
      </c>
      <c r="M14" s="64">
        <f t="shared" si="2"/>
        <v>12</v>
      </c>
    </row>
    <row r="15" spans="1:13" ht="16.5" customHeight="1">
      <c r="A15" s="38" t="s">
        <v>464</v>
      </c>
      <c r="B15" s="63"/>
      <c r="C15" s="63"/>
      <c r="D15" s="63"/>
      <c r="E15" s="63"/>
      <c r="F15" s="63"/>
      <c r="G15" s="63"/>
      <c r="H15" s="63"/>
      <c r="I15" s="63"/>
      <c r="J15" s="63"/>
      <c r="K15" s="64">
        <f t="shared" si="0"/>
        <v>0</v>
      </c>
      <c r="L15" s="64">
        <f t="shared" si="1"/>
        <v>0</v>
      </c>
      <c r="M15" s="64">
        <f t="shared" si="2"/>
        <v>0</v>
      </c>
    </row>
    <row r="16" spans="1:13" ht="16.5" customHeight="1">
      <c r="A16" s="38" t="s">
        <v>465</v>
      </c>
      <c r="B16" s="63"/>
      <c r="C16" s="63"/>
      <c r="D16" s="63"/>
      <c r="E16" s="63"/>
      <c r="F16" s="63"/>
      <c r="G16" s="63"/>
      <c r="H16" s="63"/>
      <c r="I16" s="63">
        <v>1050</v>
      </c>
      <c r="J16" s="63">
        <v>1046</v>
      </c>
      <c r="K16" s="64">
        <f t="shared" si="0"/>
        <v>0</v>
      </c>
      <c r="L16" s="64">
        <f t="shared" si="1"/>
        <v>1050</v>
      </c>
      <c r="M16" s="64">
        <f t="shared" si="2"/>
        <v>1046</v>
      </c>
    </row>
    <row r="17" spans="1:13" ht="16.5" customHeight="1">
      <c r="A17" s="38" t="s">
        <v>455</v>
      </c>
      <c r="B17" s="63">
        <v>40323</v>
      </c>
      <c r="C17" s="63">
        <v>53510</v>
      </c>
      <c r="D17" s="63">
        <v>84721</v>
      </c>
      <c r="E17" s="63"/>
      <c r="F17" s="63"/>
      <c r="G17" s="63"/>
      <c r="H17" s="63"/>
      <c r="I17" s="63">
        <v>302</v>
      </c>
      <c r="J17" s="63">
        <v>301</v>
      </c>
      <c r="K17" s="64">
        <f t="shared" si="0"/>
        <v>40323</v>
      </c>
      <c r="L17" s="64">
        <f t="shared" si="1"/>
        <v>53812</v>
      </c>
      <c r="M17" s="64">
        <f t="shared" si="2"/>
        <v>85022</v>
      </c>
    </row>
    <row r="18" spans="1:13" ht="16.5" customHeight="1">
      <c r="A18" s="38" t="s">
        <v>456</v>
      </c>
      <c r="B18" s="63">
        <v>1500</v>
      </c>
      <c r="C18" s="63">
        <v>1500</v>
      </c>
      <c r="D18" s="63">
        <v>1255</v>
      </c>
      <c r="E18" s="63"/>
      <c r="F18" s="63"/>
      <c r="G18" s="63"/>
      <c r="H18" s="63"/>
      <c r="I18" s="63"/>
      <c r="J18" s="63"/>
      <c r="K18" s="64">
        <f t="shared" si="0"/>
        <v>1500</v>
      </c>
      <c r="L18" s="64">
        <f t="shared" si="1"/>
        <v>1500</v>
      </c>
      <c r="M18" s="64">
        <f t="shared" si="2"/>
        <v>1255</v>
      </c>
    </row>
    <row r="19" spans="1:13" ht="16.5" customHeight="1">
      <c r="A19" s="38" t="s">
        <v>457</v>
      </c>
      <c r="B19" s="63">
        <v>1500</v>
      </c>
      <c r="C19" s="63">
        <v>1500</v>
      </c>
      <c r="D19" s="63">
        <v>1312</v>
      </c>
      <c r="E19" s="63"/>
      <c r="F19" s="63"/>
      <c r="G19" s="63"/>
      <c r="H19" s="63">
        <v>282</v>
      </c>
      <c r="I19" s="63">
        <v>282</v>
      </c>
      <c r="J19" s="63">
        <v>292</v>
      </c>
      <c r="K19" s="64">
        <f t="shared" si="0"/>
        <v>1782</v>
      </c>
      <c r="L19" s="64">
        <f t="shared" si="1"/>
        <v>1782</v>
      </c>
      <c r="M19" s="64">
        <f t="shared" si="2"/>
        <v>1604</v>
      </c>
    </row>
    <row r="20" spans="1:13" ht="16.5" customHeight="1">
      <c r="A20" s="38" t="s">
        <v>466</v>
      </c>
      <c r="B20" s="63"/>
      <c r="C20" s="63"/>
      <c r="D20" s="63">
        <v>12</v>
      </c>
      <c r="E20" s="63"/>
      <c r="F20" s="63"/>
      <c r="G20" s="63"/>
      <c r="H20" s="63"/>
      <c r="I20" s="63"/>
      <c r="J20" s="63"/>
      <c r="K20" s="64">
        <f t="shared" si="0"/>
        <v>0</v>
      </c>
      <c r="L20" s="64">
        <f t="shared" si="1"/>
        <v>0</v>
      </c>
      <c r="M20" s="64">
        <f t="shared" si="2"/>
        <v>12</v>
      </c>
    </row>
    <row r="21" spans="1:13" ht="16.5" customHeight="1">
      <c r="A21" s="38" t="s">
        <v>260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  <c r="L21" s="64"/>
      <c r="M21" s="64"/>
    </row>
    <row r="22" spans="1:13" ht="16.5" customHeight="1">
      <c r="A22" s="38" t="s">
        <v>2519</v>
      </c>
      <c r="B22" s="63"/>
      <c r="C22" s="63"/>
      <c r="D22" s="63"/>
      <c r="E22" s="63">
        <v>689400</v>
      </c>
      <c r="F22" s="63">
        <v>689477</v>
      </c>
      <c r="G22" s="63">
        <v>722139</v>
      </c>
      <c r="H22" s="63"/>
      <c r="I22" s="63"/>
      <c r="J22" s="63"/>
      <c r="K22" s="64">
        <f t="shared" si="0"/>
        <v>689400</v>
      </c>
      <c r="L22" s="64">
        <f t="shared" si="1"/>
        <v>689477</v>
      </c>
      <c r="M22" s="64">
        <f t="shared" si="2"/>
        <v>722139</v>
      </c>
    </row>
    <row r="23" spans="1:13" ht="16.5" customHeight="1">
      <c r="A23" s="38" t="s">
        <v>97</v>
      </c>
      <c r="B23" s="63"/>
      <c r="C23" s="63"/>
      <c r="D23" s="63"/>
      <c r="E23" s="63">
        <v>65865</v>
      </c>
      <c r="F23" s="63">
        <v>64869</v>
      </c>
      <c r="G23" s="63">
        <v>64869</v>
      </c>
      <c r="H23" s="63"/>
      <c r="I23" s="63"/>
      <c r="J23" s="63"/>
      <c r="K23" s="64">
        <f t="shared" si="0"/>
        <v>65865</v>
      </c>
      <c r="L23" s="64">
        <f t="shared" si="1"/>
        <v>64869</v>
      </c>
      <c r="M23" s="64">
        <f t="shared" si="2"/>
        <v>64869</v>
      </c>
    </row>
    <row r="24" spans="1:14" ht="16.5" customHeight="1">
      <c r="A24" s="38" t="s">
        <v>2177</v>
      </c>
      <c r="B24" s="63"/>
      <c r="C24" s="63"/>
      <c r="D24" s="63"/>
      <c r="E24" s="63">
        <v>35103</v>
      </c>
      <c r="F24" s="63">
        <v>35026</v>
      </c>
      <c r="G24" s="63">
        <v>37190</v>
      </c>
      <c r="H24" s="63"/>
      <c r="I24" s="63"/>
      <c r="J24" s="63"/>
      <c r="K24" s="64">
        <f t="shared" si="0"/>
        <v>35103</v>
      </c>
      <c r="L24" s="64">
        <f t="shared" si="1"/>
        <v>35026</v>
      </c>
      <c r="M24" s="64">
        <f t="shared" si="2"/>
        <v>37190</v>
      </c>
      <c r="N24" s="7"/>
    </row>
    <row r="25" spans="1:14" s="7" customFormat="1" ht="16.5" customHeight="1">
      <c r="A25" s="38" t="s">
        <v>411</v>
      </c>
      <c r="B25" s="63"/>
      <c r="C25" s="63"/>
      <c r="D25" s="63"/>
      <c r="E25" s="63">
        <v>1400</v>
      </c>
      <c r="F25" s="63">
        <v>1400</v>
      </c>
      <c r="G25" s="63">
        <v>1025</v>
      </c>
      <c r="H25" s="63"/>
      <c r="I25" s="63"/>
      <c r="J25" s="63"/>
      <c r="K25" s="64">
        <f t="shared" si="0"/>
        <v>1400</v>
      </c>
      <c r="L25" s="64">
        <f t="shared" si="1"/>
        <v>1400</v>
      </c>
      <c r="M25" s="64">
        <f t="shared" si="2"/>
        <v>1025</v>
      </c>
      <c r="N25" s="1"/>
    </row>
    <row r="26" spans="1:14" s="7" customFormat="1" ht="16.5" customHeight="1">
      <c r="A26" s="38" t="s">
        <v>261</v>
      </c>
      <c r="B26" s="63"/>
      <c r="C26" s="63"/>
      <c r="D26" s="63"/>
      <c r="E26" s="63"/>
      <c r="F26" s="63"/>
      <c r="G26" s="63"/>
      <c r="H26" s="63">
        <v>807407</v>
      </c>
      <c r="I26" s="63">
        <v>793928</v>
      </c>
      <c r="J26" s="63">
        <v>793928</v>
      </c>
      <c r="K26" s="64">
        <f t="shared" si="0"/>
        <v>807407</v>
      </c>
      <c r="L26" s="64">
        <f t="shared" si="1"/>
        <v>793928</v>
      </c>
      <c r="M26" s="64">
        <f t="shared" si="2"/>
        <v>793928</v>
      </c>
      <c r="N26" s="1"/>
    </row>
    <row r="27" spans="1:14" s="7" customFormat="1" ht="16.5" customHeight="1">
      <c r="A27" s="38" t="s">
        <v>108</v>
      </c>
      <c r="B27" s="63"/>
      <c r="C27" s="63"/>
      <c r="D27" s="63"/>
      <c r="E27" s="63"/>
      <c r="F27" s="63"/>
      <c r="G27" s="63"/>
      <c r="H27" s="63"/>
      <c r="I27" s="63">
        <v>36092</v>
      </c>
      <c r="J27" s="63">
        <v>27926</v>
      </c>
      <c r="K27" s="64">
        <f t="shared" si="0"/>
        <v>0</v>
      </c>
      <c r="L27" s="64">
        <f t="shared" si="1"/>
        <v>36092</v>
      </c>
      <c r="M27" s="64">
        <f t="shared" si="2"/>
        <v>27926</v>
      </c>
      <c r="N27" s="1"/>
    </row>
    <row r="28" spans="1:13" ht="16.5" customHeight="1">
      <c r="A28" s="38" t="s">
        <v>58</v>
      </c>
      <c r="B28" s="64"/>
      <c r="C28" s="64"/>
      <c r="D28" s="64"/>
      <c r="E28" s="63"/>
      <c r="F28" s="63"/>
      <c r="G28" s="63"/>
      <c r="H28" s="63">
        <v>15606</v>
      </c>
      <c r="I28" s="63">
        <v>18136</v>
      </c>
      <c r="J28" s="63">
        <v>18136</v>
      </c>
      <c r="K28" s="64">
        <f t="shared" si="0"/>
        <v>15606</v>
      </c>
      <c r="L28" s="64">
        <f t="shared" si="1"/>
        <v>18136</v>
      </c>
      <c r="M28" s="64">
        <f t="shared" si="2"/>
        <v>18136</v>
      </c>
    </row>
    <row r="29" spans="1:13" ht="16.5" customHeight="1">
      <c r="A29" s="38" t="s">
        <v>412</v>
      </c>
      <c r="B29" s="64"/>
      <c r="C29" s="64"/>
      <c r="D29" s="64"/>
      <c r="E29" s="63"/>
      <c r="F29" s="63"/>
      <c r="G29" s="63"/>
      <c r="H29" s="63">
        <v>46026</v>
      </c>
      <c r="I29" s="63"/>
      <c r="J29" s="63"/>
      <c r="K29" s="64">
        <f t="shared" si="0"/>
        <v>46026</v>
      </c>
      <c r="L29" s="64">
        <f t="shared" si="1"/>
        <v>0</v>
      </c>
      <c r="M29" s="64">
        <f t="shared" si="2"/>
        <v>0</v>
      </c>
    </row>
    <row r="30" spans="1:13" ht="16.5" customHeight="1">
      <c r="A30" s="38" t="s">
        <v>112</v>
      </c>
      <c r="B30" s="64"/>
      <c r="C30" s="64"/>
      <c r="D30" s="64"/>
      <c r="E30" s="63"/>
      <c r="F30" s="63"/>
      <c r="G30" s="63"/>
      <c r="H30" s="63"/>
      <c r="I30" s="63">
        <v>48653</v>
      </c>
      <c r="J30" s="63">
        <v>48653</v>
      </c>
      <c r="K30" s="64">
        <f t="shared" si="0"/>
        <v>0</v>
      </c>
      <c r="L30" s="64">
        <f t="shared" si="1"/>
        <v>48653</v>
      </c>
      <c r="M30" s="64">
        <f t="shared" si="2"/>
        <v>48653</v>
      </c>
    </row>
    <row r="31" spans="1:13" ht="16.5" customHeight="1">
      <c r="A31" s="38" t="s">
        <v>172</v>
      </c>
      <c r="B31" s="64"/>
      <c r="C31" s="64"/>
      <c r="D31" s="64"/>
      <c r="E31" s="63"/>
      <c r="F31" s="63"/>
      <c r="G31" s="63"/>
      <c r="H31" s="63"/>
      <c r="I31" s="63">
        <v>6172</v>
      </c>
      <c r="J31" s="63">
        <v>6172</v>
      </c>
      <c r="K31" s="64">
        <f t="shared" si="0"/>
        <v>0</v>
      </c>
      <c r="L31" s="64">
        <f t="shared" si="1"/>
        <v>6172</v>
      </c>
      <c r="M31" s="64">
        <f t="shared" si="2"/>
        <v>6172</v>
      </c>
    </row>
    <row r="32" spans="1:13" ht="16.5" customHeight="1">
      <c r="A32" s="38" t="s">
        <v>173</v>
      </c>
      <c r="B32" s="64"/>
      <c r="C32" s="64"/>
      <c r="D32" s="64"/>
      <c r="E32" s="63"/>
      <c r="F32" s="63"/>
      <c r="G32" s="63"/>
      <c r="H32" s="63"/>
      <c r="I32" s="63">
        <v>19041</v>
      </c>
      <c r="J32" s="63">
        <v>17022</v>
      </c>
      <c r="K32" s="64">
        <f t="shared" si="0"/>
        <v>0</v>
      </c>
      <c r="L32" s="64">
        <f t="shared" si="1"/>
        <v>19041</v>
      </c>
      <c r="M32" s="64">
        <f t="shared" si="2"/>
        <v>17022</v>
      </c>
    </row>
    <row r="33" spans="1:13" ht="16.5" customHeight="1">
      <c r="A33" s="38" t="s">
        <v>297</v>
      </c>
      <c r="B33" s="64"/>
      <c r="C33" s="64"/>
      <c r="D33" s="64"/>
      <c r="E33" s="63"/>
      <c r="F33" s="63"/>
      <c r="G33" s="63"/>
      <c r="H33" s="63"/>
      <c r="I33" s="63">
        <v>248</v>
      </c>
      <c r="J33" s="63">
        <v>249</v>
      </c>
      <c r="K33" s="64">
        <f t="shared" si="0"/>
        <v>0</v>
      </c>
      <c r="L33" s="64">
        <f t="shared" si="1"/>
        <v>248</v>
      </c>
      <c r="M33" s="64">
        <f t="shared" si="2"/>
        <v>249</v>
      </c>
    </row>
    <row r="34" spans="1:13" ht="16.5" customHeight="1">
      <c r="A34" s="38" t="s">
        <v>523</v>
      </c>
      <c r="B34" s="64"/>
      <c r="C34" s="64"/>
      <c r="D34" s="64"/>
      <c r="E34" s="63"/>
      <c r="F34" s="63"/>
      <c r="G34" s="63"/>
      <c r="H34" s="63"/>
      <c r="I34" s="63">
        <v>873</v>
      </c>
      <c r="J34" s="63">
        <v>2892</v>
      </c>
      <c r="K34" s="64">
        <f t="shared" si="0"/>
        <v>0</v>
      </c>
      <c r="L34" s="64">
        <f t="shared" si="1"/>
        <v>873</v>
      </c>
      <c r="M34" s="64">
        <f t="shared" si="2"/>
        <v>2892</v>
      </c>
    </row>
    <row r="35" spans="1:13" ht="16.5" customHeight="1">
      <c r="A35" s="38" t="s">
        <v>262</v>
      </c>
      <c r="B35" s="64"/>
      <c r="C35" s="64"/>
      <c r="D35" s="64"/>
      <c r="E35" s="63"/>
      <c r="F35" s="63"/>
      <c r="G35" s="63"/>
      <c r="H35" s="63">
        <v>4071</v>
      </c>
      <c r="I35" s="63">
        <v>4071</v>
      </c>
      <c r="J35" s="63">
        <v>4026</v>
      </c>
      <c r="K35" s="64">
        <f t="shared" si="0"/>
        <v>4071</v>
      </c>
      <c r="L35" s="64">
        <f t="shared" si="1"/>
        <v>4071</v>
      </c>
      <c r="M35" s="64">
        <f t="shared" si="2"/>
        <v>4026</v>
      </c>
    </row>
    <row r="36" spans="1:13" ht="16.5" customHeight="1">
      <c r="A36" s="38" t="s">
        <v>544</v>
      </c>
      <c r="B36" s="64"/>
      <c r="C36" s="64"/>
      <c r="D36" s="64"/>
      <c r="E36" s="63"/>
      <c r="F36" s="63"/>
      <c r="G36" s="63"/>
      <c r="H36" s="63"/>
      <c r="I36" s="63">
        <v>3560</v>
      </c>
      <c r="J36" s="63">
        <v>2990</v>
      </c>
      <c r="K36" s="64">
        <f t="shared" si="0"/>
        <v>0</v>
      </c>
      <c r="L36" s="64">
        <f t="shared" si="1"/>
        <v>3560</v>
      </c>
      <c r="M36" s="64">
        <f t="shared" si="2"/>
        <v>2990</v>
      </c>
    </row>
    <row r="37" spans="1:13" ht="16.5" customHeight="1">
      <c r="A37" s="38" t="s">
        <v>298</v>
      </c>
      <c r="B37" s="64"/>
      <c r="C37" s="64"/>
      <c r="D37" s="64"/>
      <c r="E37" s="63"/>
      <c r="F37" s="63"/>
      <c r="G37" s="63"/>
      <c r="H37" s="63"/>
      <c r="I37" s="557">
        <v>4658</v>
      </c>
      <c r="J37" s="63">
        <v>4658</v>
      </c>
      <c r="K37" s="64">
        <f t="shared" si="0"/>
        <v>0</v>
      </c>
      <c r="L37" s="64">
        <f t="shared" si="1"/>
        <v>4658</v>
      </c>
      <c r="M37" s="64">
        <f t="shared" si="2"/>
        <v>4658</v>
      </c>
    </row>
    <row r="38" spans="1:13" ht="16.5" customHeight="1">
      <c r="A38" s="38" t="s">
        <v>467</v>
      </c>
      <c r="B38" s="64"/>
      <c r="C38" s="64"/>
      <c r="D38" s="64"/>
      <c r="E38" s="63"/>
      <c r="F38" s="63"/>
      <c r="G38" s="63"/>
      <c r="H38" s="63"/>
      <c r="I38" s="63">
        <v>429</v>
      </c>
      <c r="J38" s="63">
        <v>429</v>
      </c>
      <c r="K38" s="64">
        <f t="shared" si="0"/>
        <v>0</v>
      </c>
      <c r="L38" s="64">
        <f t="shared" si="1"/>
        <v>429</v>
      </c>
      <c r="M38" s="64">
        <f t="shared" si="2"/>
        <v>429</v>
      </c>
    </row>
    <row r="39" spans="1:13" ht="16.5" customHeight="1">
      <c r="A39" s="38" t="s">
        <v>2573</v>
      </c>
      <c r="B39" s="64"/>
      <c r="C39" s="64"/>
      <c r="D39" s="64"/>
      <c r="E39" s="63"/>
      <c r="F39" s="63"/>
      <c r="G39" s="63"/>
      <c r="H39" s="63">
        <v>560</v>
      </c>
      <c r="I39" s="63">
        <v>560</v>
      </c>
      <c r="J39" s="63">
        <v>368</v>
      </c>
      <c r="K39" s="64">
        <f t="shared" si="0"/>
        <v>560</v>
      </c>
      <c r="L39" s="64">
        <f t="shared" si="1"/>
        <v>560</v>
      </c>
      <c r="M39" s="64">
        <f t="shared" si="2"/>
        <v>368</v>
      </c>
    </row>
    <row r="40" spans="1:13" ht="16.5" customHeight="1">
      <c r="A40" s="38" t="s">
        <v>2605</v>
      </c>
      <c r="B40" s="64"/>
      <c r="C40" s="64"/>
      <c r="D40" s="64"/>
      <c r="E40" s="16"/>
      <c r="F40" s="16"/>
      <c r="G40" s="16"/>
      <c r="H40" s="16"/>
      <c r="I40" s="16">
        <v>3900</v>
      </c>
      <c r="J40" s="16">
        <v>3900</v>
      </c>
      <c r="K40" s="64">
        <f t="shared" si="0"/>
        <v>0</v>
      </c>
      <c r="L40" s="64">
        <f t="shared" si="1"/>
        <v>3900</v>
      </c>
      <c r="M40" s="64">
        <f t="shared" si="2"/>
        <v>3900</v>
      </c>
    </row>
    <row r="41" spans="1:13" ht="16.5" customHeight="1">
      <c r="A41" s="38" t="s">
        <v>2604</v>
      </c>
      <c r="B41" s="64"/>
      <c r="C41" s="64"/>
      <c r="D41" s="63">
        <v>252</v>
      </c>
      <c r="E41" s="64"/>
      <c r="F41" s="64"/>
      <c r="G41" s="64"/>
      <c r="H41" s="64"/>
      <c r="I41" s="64"/>
      <c r="J41" s="64"/>
      <c r="K41" s="64">
        <f t="shared" si="0"/>
        <v>0</v>
      </c>
      <c r="L41" s="64">
        <f t="shared" si="1"/>
        <v>0</v>
      </c>
      <c r="M41" s="64">
        <f t="shared" si="2"/>
        <v>252</v>
      </c>
    </row>
    <row r="42" spans="1:13" ht="16.5" customHeight="1">
      <c r="A42" s="37" t="s">
        <v>1573</v>
      </c>
      <c r="B42" s="64">
        <f>SUM(B8:B41)</f>
        <v>128382</v>
      </c>
      <c r="C42" s="64">
        <f>SUM(C8:C41)</f>
        <v>141569</v>
      </c>
      <c r="D42" s="64">
        <f>SUM(D8:D41)</f>
        <v>165123</v>
      </c>
      <c r="E42" s="64">
        <f aca="true" t="shared" si="3" ref="E42:J42">SUM(E8:E41)</f>
        <v>791768</v>
      </c>
      <c r="F42" s="64">
        <f t="shared" si="3"/>
        <v>790772</v>
      </c>
      <c r="G42" s="64">
        <f t="shared" si="3"/>
        <v>825223</v>
      </c>
      <c r="H42" s="64">
        <f t="shared" si="3"/>
        <v>873952</v>
      </c>
      <c r="I42" s="64">
        <f t="shared" si="3"/>
        <v>941955</v>
      </c>
      <c r="J42" s="64">
        <f t="shared" si="3"/>
        <v>932988</v>
      </c>
      <c r="K42" s="64">
        <f>SUM(K8:K41)</f>
        <v>1794102</v>
      </c>
      <c r="L42" s="64">
        <f>SUM(L8:L41)</f>
        <v>1874296</v>
      </c>
      <c r="M42" s="64">
        <f>SUM(M8:M41)</f>
        <v>1923334</v>
      </c>
    </row>
    <row r="43" ht="15" customHeight="1">
      <c r="L43" s="8"/>
    </row>
    <row r="44" ht="15" customHeight="1">
      <c r="K44" s="8"/>
    </row>
  </sheetData>
  <mergeCells count="10">
    <mergeCell ref="H1:M1"/>
    <mergeCell ref="A6:A7"/>
    <mergeCell ref="B6:D6"/>
    <mergeCell ref="K6:M6"/>
    <mergeCell ref="E6:G6"/>
    <mergeCell ref="H6:J6"/>
    <mergeCell ref="A2:M2"/>
    <mergeCell ref="A3:M3"/>
    <mergeCell ref="A4:M4"/>
    <mergeCell ref="A5:M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L269"/>
  <sheetViews>
    <sheetView workbookViewId="0" topLeftCell="A55">
      <selection activeCell="A72" sqref="A72"/>
    </sheetView>
  </sheetViews>
  <sheetFormatPr defaultColWidth="9.140625" defaultRowHeight="12.75"/>
  <cols>
    <col min="1" max="1" width="43.28125" style="261" bestFit="1" customWidth="1"/>
    <col min="2" max="2" width="10.140625" style="261" customWidth="1"/>
    <col min="3" max="3" width="10.28125" style="261" customWidth="1"/>
    <col min="4" max="4" width="12.140625" style="261" customWidth="1"/>
    <col min="5" max="5" width="10.28125" style="261" customWidth="1"/>
    <col min="6" max="6" width="8.8515625" style="261" customWidth="1"/>
    <col min="7" max="16384" width="10.28125" style="261" customWidth="1"/>
  </cols>
  <sheetData>
    <row r="1" spans="4:6" ht="15.75">
      <c r="D1" s="646" t="s">
        <v>1853</v>
      </c>
      <c r="E1" s="646"/>
      <c r="F1" s="646"/>
    </row>
    <row r="2" spans="1:6" ht="15.75">
      <c r="A2" s="657" t="s">
        <v>1797</v>
      </c>
      <c r="B2" s="657"/>
      <c r="C2" s="657"/>
      <c r="D2" s="657"/>
      <c r="E2" s="657"/>
      <c r="F2" s="657"/>
    </row>
    <row r="3" spans="1:6" ht="15.75">
      <c r="A3" s="657" t="s">
        <v>886</v>
      </c>
      <c r="B3" s="657"/>
      <c r="C3" s="657"/>
      <c r="D3" s="657"/>
      <c r="E3" s="657"/>
      <c r="F3" s="657"/>
    </row>
    <row r="4" spans="1:6" s="72" customFormat="1" ht="16.5" customHeight="1">
      <c r="A4" s="657" t="s">
        <v>2043</v>
      </c>
      <c r="B4" s="657"/>
      <c r="C4" s="657"/>
      <c r="D4" s="657"/>
      <c r="E4" s="657"/>
      <c r="F4" s="657"/>
    </row>
    <row r="5" spans="1:6" s="72" customFormat="1" ht="16.5" customHeight="1">
      <c r="A5" s="657" t="s">
        <v>1854</v>
      </c>
      <c r="B5" s="657"/>
      <c r="C5" s="657"/>
      <c r="D5" s="657"/>
      <c r="E5" s="657"/>
      <c r="F5" s="657"/>
    </row>
    <row r="6" spans="1:6" s="72" customFormat="1" ht="16.5" customHeight="1">
      <c r="A6" s="657" t="s">
        <v>2557</v>
      </c>
      <c r="B6" s="657"/>
      <c r="C6" s="657"/>
      <c r="D6" s="657"/>
      <c r="E6" s="657"/>
      <c r="F6" s="657"/>
    </row>
    <row r="7" spans="1:6" s="72" customFormat="1" ht="13.5" customHeight="1">
      <c r="A7" s="73"/>
      <c r="B7" s="73"/>
      <c r="C7" s="73"/>
      <c r="D7" s="73"/>
      <c r="E7" s="73"/>
      <c r="F7" s="73"/>
    </row>
    <row r="8" spans="1:6" s="262" customFormat="1" ht="15.75" customHeight="1">
      <c r="A8" s="647" t="s">
        <v>1792</v>
      </c>
      <c r="B8" s="649" t="s">
        <v>1945</v>
      </c>
      <c r="C8" s="648" t="s">
        <v>888</v>
      </c>
      <c r="D8" s="648"/>
      <c r="E8" s="648"/>
      <c r="F8" s="648"/>
    </row>
    <row r="9" spans="1:6" s="262" customFormat="1" ht="28.5">
      <c r="A9" s="647"/>
      <c r="B9" s="649"/>
      <c r="C9" s="276" t="s">
        <v>889</v>
      </c>
      <c r="D9" s="276" t="s">
        <v>1855</v>
      </c>
      <c r="E9" s="276" t="s">
        <v>891</v>
      </c>
      <c r="F9" s="276" t="s">
        <v>892</v>
      </c>
    </row>
    <row r="10" spans="1:6" s="262" customFormat="1" ht="15.75">
      <c r="A10" s="263"/>
      <c r="B10" s="263"/>
      <c r="C10" s="263"/>
      <c r="D10" s="263"/>
      <c r="E10" s="263"/>
      <c r="F10" s="263"/>
    </row>
    <row r="11" spans="1:6" s="262" customFormat="1" ht="15.75">
      <c r="A11" s="264" t="s">
        <v>1856</v>
      </c>
      <c r="B11" s="264"/>
      <c r="C11" s="263"/>
      <c r="D11" s="263"/>
      <c r="E11" s="263"/>
      <c r="F11" s="263"/>
    </row>
    <row r="12" spans="1:6" s="262" customFormat="1" ht="15.75">
      <c r="A12" s="263"/>
      <c r="B12" s="263"/>
      <c r="C12" s="263"/>
      <c r="D12" s="263"/>
      <c r="E12" s="263"/>
      <c r="F12" s="263"/>
    </row>
    <row r="13" spans="1:6" s="266" customFormat="1" ht="15" customHeight="1">
      <c r="A13" s="265" t="s">
        <v>1857</v>
      </c>
      <c r="B13" s="265"/>
      <c r="D13" s="76"/>
      <c r="E13" s="267"/>
      <c r="F13" s="268"/>
    </row>
    <row r="14" spans="1:7" ht="15" customHeight="1">
      <c r="A14" s="72" t="s">
        <v>1858</v>
      </c>
      <c r="B14" s="269">
        <v>1507</v>
      </c>
      <c r="C14" s="269">
        <v>1600</v>
      </c>
      <c r="D14" s="269">
        <v>1600</v>
      </c>
      <c r="E14" s="269">
        <v>1380</v>
      </c>
      <c r="F14" s="269">
        <f>E14/D14*100</f>
        <v>86.25</v>
      </c>
      <c r="G14" s="72"/>
    </row>
    <row r="15" spans="1:7" ht="15" customHeight="1">
      <c r="A15" s="72" t="s">
        <v>2276</v>
      </c>
      <c r="B15" s="269"/>
      <c r="C15" s="269"/>
      <c r="D15" s="269"/>
      <c r="E15" s="269">
        <v>7</v>
      </c>
      <c r="F15" s="269"/>
      <c r="G15" s="72"/>
    </row>
    <row r="16" spans="1:7" ht="15" customHeight="1">
      <c r="A16" s="72" t="s">
        <v>1859</v>
      </c>
      <c r="B16" s="269">
        <v>1467</v>
      </c>
      <c r="C16" s="269">
        <v>2000</v>
      </c>
      <c r="D16" s="269">
        <v>2000</v>
      </c>
      <c r="E16" s="269">
        <v>1798</v>
      </c>
      <c r="F16" s="269">
        <f aca="true" t="shared" si="0" ref="F16:F78">E16/D16*100</f>
        <v>89.9</v>
      </c>
      <c r="G16" s="72"/>
    </row>
    <row r="17" spans="1:7" ht="15" customHeight="1">
      <c r="A17" s="266" t="s">
        <v>1860</v>
      </c>
      <c r="B17" s="270">
        <f>SUM(B14:B16)</f>
        <v>2974</v>
      </c>
      <c r="C17" s="270">
        <f>SUM(C14:C16)</f>
        <v>3600</v>
      </c>
      <c r="D17" s="270">
        <f>SUM(D14:D16)</f>
        <v>3600</v>
      </c>
      <c r="E17" s="270">
        <f>SUM(E14:E16)</f>
        <v>3185</v>
      </c>
      <c r="F17" s="270">
        <f t="shared" si="0"/>
        <v>88.47222222222221</v>
      </c>
      <c r="G17" s="72"/>
    </row>
    <row r="18" spans="1:7" ht="15" customHeight="1">
      <c r="A18" s="266"/>
      <c r="B18" s="266"/>
      <c r="C18" s="269"/>
      <c r="D18" s="269"/>
      <c r="E18" s="269"/>
      <c r="F18" s="269"/>
      <c r="G18" s="72"/>
    </row>
    <row r="19" spans="1:7" ht="15" customHeight="1">
      <c r="A19" s="265" t="s">
        <v>1861</v>
      </c>
      <c r="B19" s="265"/>
      <c r="C19" s="269"/>
      <c r="D19" s="269"/>
      <c r="E19" s="269"/>
      <c r="F19" s="269"/>
      <c r="G19" s="72"/>
    </row>
    <row r="20" spans="1:7" ht="15" customHeight="1">
      <c r="A20" s="72" t="s">
        <v>1862</v>
      </c>
      <c r="B20" s="269">
        <v>17865</v>
      </c>
      <c r="C20" s="269">
        <v>12080</v>
      </c>
      <c r="D20" s="269">
        <v>12080</v>
      </c>
      <c r="E20" s="269">
        <v>15497</v>
      </c>
      <c r="F20" s="269">
        <f t="shared" si="0"/>
        <v>128.2864238410596</v>
      </c>
      <c r="G20" s="72"/>
    </row>
    <row r="21" spans="1:7" ht="15" customHeight="1">
      <c r="A21" s="72" t="s">
        <v>1863</v>
      </c>
      <c r="B21" s="269"/>
      <c r="C21" s="269"/>
      <c r="D21" s="269"/>
      <c r="E21" s="269"/>
      <c r="F21" s="269"/>
      <c r="G21" s="72"/>
    </row>
    <row r="22" spans="1:7" ht="15" customHeight="1">
      <c r="A22" s="72" t="s">
        <v>1864</v>
      </c>
      <c r="B22" s="269">
        <v>1200</v>
      </c>
      <c r="C22" s="269">
        <v>1600</v>
      </c>
      <c r="D22" s="269">
        <v>1600</v>
      </c>
      <c r="E22" s="269">
        <v>1921</v>
      </c>
      <c r="F22" s="269">
        <f t="shared" si="0"/>
        <v>120.0625</v>
      </c>
      <c r="G22" s="72"/>
    </row>
    <row r="23" spans="1:7" ht="15" customHeight="1">
      <c r="A23" s="72" t="s">
        <v>1865</v>
      </c>
      <c r="B23" s="269">
        <v>3794</v>
      </c>
      <c r="C23" s="269">
        <v>3750</v>
      </c>
      <c r="D23" s="269">
        <v>3750</v>
      </c>
      <c r="E23" s="269">
        <v>4291</v>
      </c>
      <c r="F23" s="269">
        <f t="shared" si="0"/>
        <v>114.42666666666668</v>
      </c>
      <c r="G23" s="72"/>
    </row>
    <row r="24" spans="1:7" s="271" customFormat="1" ht="15" customHeight="1">
      <c r="A24" s="72" t="s">
        <v>1866</v>
      </c>
      <c r="B24" s="269">
        <v>56964</v>
      </c>
      <c r="C24" s="269">
        <v>60839</v>
      </c>
      <c r="D24" s="269">
        <v>60839</v>
      </c>
      <c r="E24" s="269">
        <v>51127</v>
      </c>
      <c r="F24" s="269">
        <f t="shared" si="0"/>
        <v>84.03655549893982</v>
      </c>
      <c r="G24" s="72"/>
    </row>
    <row r="25" spans="1:7" s="271" customFormat="1" ht="15" customHeight="1">
      <c r="A25" s="72" t="s">
        <v>1867</v>
      </c>
      <c r="B25" s="269">
        <v>2300</v>
      </c>
      <c r="C25" s="269"/>
      <c r="D25" s="269">
        <v>187</v>
      </c>
      <c r="E25" s="269">
        <v>679</v>
      </c>
      <c r="F25" s="269">
        <f t="shared" si="0"/>
        <v>363.10160427807483</v>
      </c>
      <c r="G25" s="72"/>
    </row>
    <row r="26" spans="1:7" s="272" customFormat="1" ht="15" customHeight="1">
      <c r="A26" s="266" t="s">
        <v>1868</v>
      </c>
      <c r="B26" s="270">
        <f>SUM(B20:B25)</f>
        <v>82123</v>
      </c>
      <c r="C26" s="270">
        <f>SUM(C20:C25)</f>
        <v>78269</v>
      </c>
      <c r="D26" s="270">
        <f>SUM(D20:D25)</f>
        <v>78456</v>
      </c>
      <c r="E26" s="270">
        <f>SUM(E20:E25)</f>
        <v>73515</v>
      </c>
      <c r="F26" s="270">
        <f t="shared" si="0"/>
        <v>93.70220250841236</v>
      </c>
      <c r="G26" s="266"/>
    </row>
    <row r="27" spans="1:7" s="271" customFormat="1" ht="15" customHeight="1">
      <c r="A27" s="72"/>
      <c r="B27" s="72"/>
      <c r="C27" s="269"/>
      <c r="D27" s="269"/>
      <c r="E27" s="269"/>
      <c r="F27" s="269"/>
      <c r="G27" s="72"/>
    </row>
    <row r="28" spans="1:7" s="271" customFormat="1" ht="15" customHeight="1">
      <c r="A28" s="265" t="s">
        <v>1869</v>
      </c>
      <c r="B28" s="265"/>
      <c r="C28" s="269"/>
      <c r="D28" s="269"/>
      <c r="E28" s="269"/>
      <c r="F28" s="269"/>
      <c r="G28" s="72"/>
    </row>
    <row r="29" spans="1:7" s="271" customFormat="1" ht="15" customHeight="1">
      <c r="A29" s="72" t="s">
        <v>1870</v>
      </c>
      <c r="B29" s="269">
        <v>155</v>
      </c>
      <c r="C29" s="269">
        <v>7023</v>
      </c>
      <c r="D29" s="269">
        <v>7023</v>
      </c>
      <c r="E29" s="269">
        <v>7381</v>
      </c>
      <c r="F29" s="269"/>
      <c r="G29" s="72"/>
    </row>
    <row r="30" spans="1:7" s="271" customFormat="1" ht="15" customHeight="1">
      <c r="A30" s="72" t="s">
        <v>1871</v>
      </c>
      <c r="B30" s="269">
        <v>1609</v>
      </c>
      <c r="C30" s="269">
        <v>1554</v>
      </c>
      <c r="D30" s="269">
        <v>1554</v>
      </c>
      <c r="E30" s="269">
        <v>1469</v>
      </c>
      <c r="F30" s="269">
        <f t="shared" si="0"/>
        <v>94.53024453024453</v>
      </c>
      <c r="G30" s="72"/>
    </row>
    <row r="31" spans="1:7" s="271" customFormat="1" ht="15" customHeight="1">
      <c r="A31" s="72" t="s">
        <v>1872</v>
      </c>
      <c r="B31" s="269">
        <v>132259</v>
      </c>
      <c r="C31" s="269">
        <v>5936</v>
      </c>
      <c r="D31" s="269">
        <v>5936</v>
      </c>
      <c r="E31" s="269">
        <v>4383</v>
      </c>
      <c r="F31" s="269">
        <f t="shared" si="0"/>
        <v>73.83760107816711</v>
      </c>
      <c r="G31" s="72"/>
    </row>
    <row r="32" spans="1:7" s="272" customFormat="1" ht="15" customHeight="1">
      <c r="A32" s="266" t="s">
        <v>1873</v>
      </c>
      <c r="B32" s="270">
        <f>SUM(B29:B31)</f>
        <v>134023</v>
      </c>
      <c r="C32" s="270">
        <f>SUM(C29:C31)</f>
        <v>14513</v>
      </c>
      <c r="D32" s="270">
        <f>SUM(D29:D31)</f>
        <v>14513</v>
      </c>
      <c r="E32" s="270">
        <f>SUM(E29:E31)</f>
        <v>13233</v>
      </c>
      <c r="F32" s="270">
        <f t="shared" si="0"/>
        <v>91.18032109143527</v>
      </c>
      <c r="G32" s="266"/>
    </row>
    <row r="33" spans="1:7" ht="15" customHeight="1">
      <c r="A33" s="72"/>
      <c r="B33" s="72"/>
      <c r="C33" s="269"/>
      <c r="D33" s="269"/>
      <c r="E33" s="269"/>
      <c r="F33" s="269"/>
      <c r="G33" s="72"/>
    </row>
    <row r="34" spans="1:7" s="272" customFormat="1" ht="15" customHeight="1">
      <c r="A34" s="265" t="s">
        <v>1874</v>
      </c>
      <c r="B34" s="265"/>
      <c r="C34" s="270"/>
      <c r="D34" s="270"/>
      <c r="E34" s="270"/>
      <c r="F34" s="269"/>
      <c r="G34" s="266"/>
    </row>
    <row r="35" spans="1:7" ht="15" customHeight="1">
      <c r="A35" s="273" t="s">
        <v>1875</v>
      </c>
      <c r="B35" s="269">
        <v>2898</v>
      </c>
      <c r="C35" s="269">
        <v>2000</v>
      </c>
      <c r="D35" s="269">
        <v>2000</v>
      </c>
      <c r="E35" s="269">
        <v>2117</v>
      </c>
      <c r="F35" s="269">
        <f t="shared" si="0"/>
        <v>105.85</v>
      </c>
      <c r="G35" s="72"/>
    </row>
    <row r="36" spans="1:7" ht="15" customHeight="1">
      <c r="A36" s="72" t="s">
        <v>1876</v>
      </c>
      <c r="B36" s="269">
        <v>6245</v>
      </c>
      <c r="C36" s="269">
        <v>25000</v>
      </c>
      <c r="D36" s="269">
        <v>35000</v>
      </c>
      <c r="E36" s="269">
        <v>55642</v>
      </c>
      <c r="F36" s="269">
        <f t="shared" si="0"/>
        <v>158.97714285714287</v>
      </c>
      <c r="G36" s="72"/>
    </row>
    <row r="37" spans="1:7" ht="15" customHeight="1">
      <c r="A37" s="72" t="s">
        <v>423</v>
      </c>
      <c r="B37" s="269">
        <v>6190</v>
      </c>
      <c r="C37" s="269">
        <v>5000</v>
      </c>
      <c r="D37" s="269">
        <v>8000</v>
      </c>
      <c r="E37" s="269">
        <v>17431</v>
      </c>
      <c r="F37" s="269">
        <f t="shared" si="0"/>
        <v>217.88750000000002</v>
      </c>
      <c r="G37" s="72"/>
    </row>
    <row r="38" spans="1:7" s="272" customFormat="1" ht="15" customHeight="1">
      <c r="A38" s="266" t="s">
        <v>424</v>
      </c>
      <c r="B38" s="270">
        <f>SUM(B35:B37)</f>
        <v>15333</v>
      </c>
      <c r="C38" s="270">
        <v>32000</v>
      </c>
      <c r="D38" s="270">
        <v>45000</v>
      </c>
      <c r="E38" s="270">
        <v>75190</v>
      </c>
      <c r="F38" s="270">
        <f t="shared" si="0"/>
        <v>167.08888888888887</v>
      </c>
      <c r="G38" s="266"/>
    </row>
    <row r="39" spans="1:7" s="272" customFormat="1" ht="15" customHeight="1">
      <c r="A39" s="266"/>
      <c r="B39" s="266"/>
      <c r="C39" s="270"/>
      <c r="D39" s="270"/>
      <c r="E39" s="270"/>
      <c r="F39" s="269"/>
      <c r="G39" s="266"/>
    </row>
    <row r="40" spans="1:6" s="266" customFormat="1" ht="15" customHeight="1">
      <c r="A40" s="266" t="s">
        <v>425</v>
      </c>
      <c r="B40" s="270">
        <f>B17+B26+B32+B38</f>
        <v>234453</v>
      </c>
      <c r="C40" s="270">
        <f>C17+C26+C32+C38</f>
        <v>128382</v>
      </c>
      <c r="D40" s="270">
        <f>D17+D26+D32+D38</f>
        <v>141569</v>
      </c>
      <c r="E40" s="270">
        <f>E17+E26+E32+E38</f>
        <v>165123</v>
      </c>
      <c r="F40" s="270">
        <f t="shared" si="0"/>
        <v>116.63782325226568</v>
      </c>
    </row>
    <row r="41" spans="3:6" s="266" customFormat="1" ht="15" customHeight="1">
      <c r="C41" s="270"/>
      <c r="D41" s="270"/>
      <c r="E41" s="270"/>
      <c r="F41" s="269"/>
    </row>
    <row r="42" spans="1:6" s="266" customFormat="1" ht="15" customHeight="1">
      <c r="A42" s="274" t="s">
        <v>2545</v>
      </c>
      <c r="B42" s="274"/>
      <c r="C42" s="270"/>
      <c r="D42" s="270"/>
      <c r="E42" s="270"/>
      <c r="F42" s="269"/>
    </row>
    <row r="43" spans="1:6" s="266" customFormat="1" ht="15" customHeight="1">
      <c r="A43" s="274"/>
      <c r="B43" s="274"/>
      <c r="C43" s="270"/>
      <c r="D43" s="270"/>
      <c r="E43" s="270"/>
      <c r="F43" s="269"/>
    </row>
    <row r="44" spans="1:6" s="266" customFormat="1" ht="15" customHeight="1">
      <c r="A44" s="265" t="s">
        <v>426</v>
      </c>
      <c r="B44" s="265"/>
      <c r="C44" s="270"/>
      <c r="D44" s="270"/>
      <c r="E44" s="270"/>
      <c r="F44" s="269"/>
    </row>
    <row r="45" spans="1:6" s="266" customFormat="1" ht="15" customHeight="1">
      <c r="A45" s="72" t="s">
        <v>2546</v>
      </c>
      <c r="B45" s="269">
        <v>47394</v>
      </c>
      <c r="C45" s="269">
        <v>65865</v>
      </c>
      <c r="D45" s="269">
        <v>64869</v>
      </c>
      <c r="E45" s="269">
        <v>64869</v>
      </c>
      <c r="F45" s="269">
        <f t="shared" si="0"/>
        <v>100</v>
      </c>
    </row>
    <row r="46" spans="1:6" s="266" customFormat="1" ht="15" customHeight="1">
      <c r="A46" s="72" t="s">
        <v>680</v>
      </c>
      <c r="B46" s="269">
        <v>565579</v>
      </c>
      <c r="C46" s="269"/>
      <c r="D46" s="269"/>
      <c r="E46" s="269"/>
      <c r="F46" s="269"/>
    </row>
    <row r="47" spans="1:6" s="72" customFormat="1" ht="15" customHeight="1">
      <c r="A47" s="72" t="s">
        <v>1795</v>
      </c>
      <c r="B47" s="269">
        <v>36416</v>
      </c>
      <c r="C47" s="269">
        <v>35000</v>
      </c>
      <c r="D47" s="269">
        <v>35000</v>
      </c>
      <c r="E47" s="269">
        <v>37190</v>
      </c>
      <c r="F47" s="269">
        <f t="shared" si="0"/>
        <v>106.25714285714285</v>
      </c>
    </row>
    <row r="48" spans="1:6" s="72" customFormat="1" ht="15" customHeight="1">
      <c r="A48" s="72" t="s">
        <v>168</v>
      </c>
      <c r="B48" s="269">
        <v>51</v>
      </c>
      <c r="C48" s="269">
        <v>103</v>
      </c>
      <c r="D48" s="269">
        <v>26</v>
      </c>
      <c r="E48" s="269"/>
      <c r="F48" s="269">
        <f t="shared" si="0"/>
        <v>0</v>
      </c>
    </row>
    <row r="49" spans="1:6" s="266" customFormat="1" ht="15" customHeight="1">
      <c r="A49" s="266" t="s">
        <v>427</v>
      </c>
      <c r="B49" s="270">
        <f>SUM(B45:B48)</f>
        <v>649440</v>
      </c>
      <c r="C49" s="270">
        <f>SUM(C45:C48)</f>
        <v>100968</v>
      </c>
      <c r="D49" s="270">
        <f>SUM(D45:D48)</f>
        <v>99895</v>
      </c>
      <c r="E49" s="270">
        <f>SUM(E44:E48)</f>
        <v>102059</v>
      </c>
      <c r="F49" s="270">
        <f t="shared" si="0"/>
        <v>102.16627458831773</v>
      </c>
    </row>
    <row r="50" spans="3:6" s="72" customFormat="1" ht="15" customHeight="1">
      <c r="C50" s="269"/>
      <c r="D50" s="269"/>
      <c r="E50" s="269"/>
      <c r="F50" s="269"/>
    </row>
    <row r="51" spans="1:6" s="72" customFormat="1" ht="15" customHeight="1">
      <c r="A51" s="265" t="s">
        <v>428</v>
      </c>
      <c r="B51" s="265"/>
      <c r="C51" s="269"/>
      <c r="D51" s="269"/>
      <c r="E51" s="269"/>
      <c r="F51" s="269"/>
    </row>
    <row r="52" spans="1:6" s="72" customFormat="1" ht="15" customHeight="1">
      <c r="A52" s="72" t="s">
        <v>1793</v>
      </c>
      <c r="B52" s="269">
        <v>151370</v>
      </c>
      <c r="C52" s="269">
        <v>163000</v>
      </c>
      <c r="D52" s="269">
        <v>163000</v>
      </c>
      <c r="E52" s="269">
        <v>161342</v>
      </c>
      <c r="F52" s="269">
        <f t="shared" si="0"/>
        <v>98.98282208588957</v>
      </c>
    </row>
    <row r="53" spans="1:6" s="72" customFormat="1" ht="15" customHeight="1">
      <c r="A53" s="72" t="s">
        <v>429</v>
      </c>
      <c r="B53" s="269">
        <v>266912</v>
      </c>
      <c r="C53" s="269">
        <v>265000</v>
      </c>
      <c r="D53" s="269">
        <v>265000</v>
      </c>
      <c r="E53" s="269">
        <v>266519</v>
      </c>
      <c r="F53" s="269">
        <f t="shared" si="0"/>
        <v>100.5732075471698</v>
      </c>
    </row>
    <row r="54" spans="1:6" s="72" customFormat="1" ht="15" customHeight="1">
      <c r="A54" s="72" t="s">
        <v>1794</v>
      </c>
      <c r="B54" s="269">
        <v>266954</v>
      </c>
      <c r="C54" s="269">
        <v>260000</v>
      </c>
      <c r="D54" s="269">
        <v>260077</v>
      </c>
      <c r="E54" s="269">
        <v>290937</v>
      </c>
      <c r="F54" s="269">
        <f t="shared" si="0"/>
        <v>111.86571669159517</v>
      </c>
    </row>
    <row r="55" spans="1:6" s="72" customFormat="1" ht="15" customHeight="1">
      <c r="A55" s="72" t="s">
        <v>430</v>
      </c>
      <c r="B55" s="269">
        <v>175</v>
      </c>
      <c r="C55" s="269"/>
      <c r="D55" s="269"/>
      <c r="E55" s="269">
        <v>981</v>
      </c>
      <c r="F55" s="269"/>
    </row>
    <row r="56" spans="1:6" s="72" customFormat="1" ht="15" customHeight="1">
      <c r="A56" s="72" t="s">
        <v>801</v>
      </c>
      <c r="B56" s="269">
        <v>1779</v>
      </c>
      <c r="C56" s="269">
        <v>1400</v>
      </c>
      <c r="D56" s="269">
        <v>1400</v>
      </c>
      <c r="E56" s="269">
        <v>2360</v>
      </c>
      <c r="F56" s="269">
        <f t="shared" si="0"/>
        <v>168.57142857142858</v>
      </c>
    </row>
    <row r="57" spans="1:6" s="266" customFormat="1" ht="15" customHeight="1">
      <c r="A57" s="266" t="s">
        <v>431</v>
      </c>
      <c r="B57" s="270">
        <f>SUM(B52:B56)</f>
        <v>687190</v>
      </c>
      <c r="C57" s="270">
        <f>SUM(C52:C56)</f>
        <v>689400</v>
      </c>
      <c r="D57" s="270">
        <f>SUM(D52:D56)</f>
        <v>689477</v>
      </c>
      <c r="E57" s="270">
        <f>SUM(E52:E56)</f>
        <v>722139</v>
      </c>
      <c r="F57" s="270">
        <f t="shared" si="0"/>
        <v>104.73721385920052</v>
      </c>
    </row>
    <row r="58" spans="3:6" s="266" customFormat="1" ht="15" customHeight="1">
      <c r="C58" s="270"/>
      <c r="D58" s="270"/>
      <c r="E58" s="270"/>
      <c r="F58" s="269"/>
    </row>
    <row r="59" spans="1:6" s="266" customFormat="1" ht="15" customHeight="1">
      <c r="A59" s="265" t="s">
        <v>432</v>
      </c>
      <c r="B59" s="265"/>
      <c r="C59" s="270"/>
      <c r="D59" s="270"/>
      <c r="E59" s="270"/>
      <c r="F59" s="269"/>
    </row>
    <row r="60" spans="1:6" s="266" customFormat="1" ht="15" customHeight="1">
      <c r="A60" s="72" t="s">
        <v>800</v>
      </c>
      <c r="B60" s="269">
        <v>101</v>
      </c>
      <c r="C60" s="269">
        <v>600</v>
      </c>
      <c r="D60" s="269">
        <v>600</v>
      </c>
      <c r="E60" s="269">
        <v>234</v>
      </c>
      <c r="F60" s="269">
        <f t="shared" si="0"/>
        <v>39</v>
      </c>
    </row>
    <row r="61" spans="1:6" s="266" customFormat="1" ht="15" customHeight="1">
      <c r="A61" s="72" t="s">
        <v>799</v>
      </c>
      <c r="B61" s="269">
        <v>1997</v>
      </c>
      <c r="C61" s="269">
        <v>100</v>
      </c>
      <c r="D61" s="269">
        <v>100</v>
      </c>
      <c r="E61" s="269">
        <v>213</v>
      </c>
      <c r="F61" s="269">
        <f t="shared" si="0"/>
        <v>213</v>
      </c>
    </row>
    <row r="62" spans="1:6" s="266" customFormat="1" ht="15" customHeight="1">
      <c r="A62" s="72" t="s">
        <v>433</v>
      </c>
      <c r="B62" s="269">
        <v>578</v>
      </c>
      <c r="C62" s="269">
        <v>700</v>
      </c>
      <c r="D62" s="269">
        <v>700</v>
      </c>
      <c r="E62" s="269">
        <v>578</v>
      </c>
      <c r="F62" s="269">
        <f t="shared" si="0"/>
        <v>82.57142857142857</v>
      </c>
    </row>
    <row r="63" spans="1:6" s="266" customFormat="1" ht="15" customHeight="1">
      <c r="A63" s="266" t="s">
        <v>798</v>
      </c>
      <c r="B63" s="270">
        <f>SUM(B60:B62)</f>
        <v>2676</v>
      </c>
      <c r="C63" s="270">
        <f>SUM(C60:C62)</f>
        <v>1400</v>
      </c>
      <c r="D63" s="270">
        <f>SUM(D60:D62)</f>
        <v>1400</v>
      </c>
      <c r="E63" s="270">
        <f>SUM(E60:E62)</f>
        <v>1025</v>
      </c>
      <c r="F63" s="270">
        <f t="shared" si="0"/>
        <v>73.21428571428571</v>
      </c>
    </row>
    <row r="64" spans="3:6" s="266" customFormat="1" ht="15" customHeight="1">
      <c r="C64" s="270"/>
      <c r="D64" s="270"/>
      <c r="E64" s="270"/>
      <c r="F64" s="269"/>
    </row>
    <row r="65" spans="1:6" s="266" customFormat="1" ht="15" customHeight="1">
      <c r="A65" s="266" t="s">
        <v>434</v>
      </c>
      <c r="B65" s="270">
        <f>B49+B57+B63</f>
        <v>1339306</v>
      </c>
      <c r="C65" s="270">
        <f>C49+C57+C63</f>
        <v>791768</v>
      </c>
      <c r="D65" s="270">
        <f>D49+D57+D63</f>
        <v>790772</v>
      </c>
      <c r="E65" s="270">
        <f>E49+E57+E63</f>
        <v>825223</v>
      </c>
      <c r="F65" s="270">
        <f t="shared" si="0"/>
        <v>104.35662871219517</v>
      </c>
    </row>
    <row r="66" spans="3:6" s="266" customFormat="1" ht="15" customHeight="1">
      <c r="C66" s="270"/>
      <c r="D66" s="270"/>
      <c r="E66" s="270"/>
      <c r="F66" s="269"/>
    </row>
    <row r="67" spans="1:6" s="266" customFormat="1" ht="15" customHeight="1">
      <c r="A67" s="274" t="s">
        <v>252</v>
      </c>
      <c r="B67" s="274"/>
      <c r="C67" s="270"/>
      <c r="D67" s="270"/>
      <c r="E67" s="270"/>
      <c r="F67" s="269"/>
    </row>
    <row r="68" spans="1:6" s="266" customFormat="1" ht="15" customHeight="1">
      <c r="A68" s="274"/>
      <c r="B68" s="274"/>
      <c r="C68" s="270"/>
      <c r="D68" s="270"/>
      <c r="E68" s="270"/>
      <c r="F68" s="269"/>
    </row>
    <row r="69" spans="1:9" ht="15" customHeight="1">
      <c r="A69" s="72" t="s">
        <v>106</v>
      </c>
      <c r="B69" s="269">
        <v>229656</v>
      </c>
      <c r="C69" s="269">
        <v>807407</v>
      </c>
      <c r="D69" s="269">
        <v>793928</v>
      </c>
      <c r="E69" s="269">
        <v>793928</v>
      </c>
      <c r="F69" s="269">
        <f t="shared" si="0"/>
        <v>100</v>
      </c>
      <c r="G69" s="550"/>
      <c r="H69" s="550"/>
      <c r="I69" s="550"/>
    </row>
    <row r="70" spans="1:6" s="72" customFormat="1" ht="15" customHeight="1">
      <c r="A70" s="72" t="s">
        <v>2216</v>
      </c>
      <c r="B70" s="269">
        <v>4819</v>
      </c>
      <c r="C70" s="269">
        <v>15606</v>
      </c>
      <c r="D70" s="269">
        <v>18136</v>
      </c>
      <c r="E70" s="269">
        <v>18136</v>
      </c>
      <c r="F70" s="269">
        <f>E70/D70*100</f>
        <v>100</v>
      </c>
    </row>
    <row r="71" spans="1:7" ht="15" customHeight="1">
      <c r="A71" s="72" t="s">
        <v>2217</v>
      </c>
      <c r="B71" s="269">
        <v>39273</v>
      </c>
      <c r="C71" s="269"/>
      <c r="D71" s="269">
        <v>36092</v>
      </c>
      <c r="E71" s="269">
        <v>27926</v>
      </c>
      <c r="F71" s="269">
        <f t="shared" si="0"/>
        <v>77.37448742103513</v>
      </c>
      <c r="G71" s="72"/>
    </row>
    <row r="72" spans="1:6" s="72" customFormat="1" ht="15" customHeight="1">
      <c r="A72" s="72" t="s">
        <v>2218</v>
      </c>
      <c r="B72" s="269">
        <v>105</v>
      </c>
      <c r="C72" s="269"/>
      <c r="D72" s="269">
        <v>48653</v>
      </c>
      <c r="E72" s="269">
        <v>48653</v>
      </c>
      <c r="F72" s="269">
        <f t="shared" si="0"/>
        <v>100</v>
      </c>
    </row>
    <row r="73" spans="1:6" s="72" customFormat="1" ht="15" customHeight="1">
      <c r="A73" s="72" t="s">
        <v>435</v>
      </c>
      <c r="B73" s="269">
        <v>29234</v>
      </c>
      <c r="C73" s="269">
        <v>50939</v>
      </c>
      <c r="D73" s="269">
        <v>45146</v>
      </c>
      <c r="E73" s="269">
        <v>44345</v>
      </c>
      <c r="F73" s="269">
        <f t="shared" si="0"/>
        <v>98.2257564346786</v>
      </c>
    </row>
    <row r="74" spans="1:6" s="266" customFormat="1" ht="15" customHeight="1">
      <c r="A74" s="266" t="s">
        <v>436</v>
      </c>
      <c r="B74" s="270">
        <f>SUM(B69:B73)</f>
        <v>303087</v>
      </c>
      <c r="C74" s="270">
        <f>SUM(C69:C73)</f>
        <v>873952</v>
      </c>
      <c r="D74" s="270">
        <f>SUM(D69:D73)</f>
        <v>941955</v>
      </c>
      <c r="E74" s="270">
        <f>SUM(E69:E73)</f>
        <v>932988</v>
      </c>
      <c r="F74" s="270">
        <f t="shared" si="0"/>
        <v>99.04804369635492</v>
      </c>
    </row>
    <row r="75" spans="3:6" ht="15" customHeight="1">
      <c r="C75" s="275"/>
      <c r="D75" s="275"/>
      <c r="E75" s="275"/>
      <c r="F75" s="270"/>
    </row>
    <row r="76" spans="1:7" s="272" customFormat="1" ht="15" customHeight="1">
      <c r="A76" s="266" t="s">
        <v>437</v>
      </c>
      <c r="B76" s="270">
        <f>B40+B65+B74</f>
        <v>1876846</v>
      </c>
      <c r="C76" s="270">
        <f>C40+C65+C74</f>
        <v>1794102</v>
      </c>
      <c r="D76" s="270">
        <f>D40+D65+D74</f>
        <v>1874296</v>
      </c>
      <c r="E76" s="270">
        <f>E40+E65+E74</f>
        <v>1923334</v>
      </c>
      <c r="F76" s="270">
        <f t="shared" si="0"/>
        <v>102.61634234934075</v>
      </c>
      <c r="G76" s="266"/>
    </row>
    <row r="77" spans="1:7" ht="15" customHeight="1">
      <c r="A77" s="72"/>
      <c r="B77" s="72"/>
      <c r="C77" s="269"/>
      <c r="D77" s="269"/>
      <c r="E77" s="269"/>
      <c r="F77" s="270"/>
      <c r="G77" s="72"/>
    </row>
    <row r="78" spans="1:7" ht="15" customHeight="1">
      <c r="A78" s="266" t="s">
        <v>438</v>
      </c>
      <c r="B78" s="270">
        <v>65612</v>
      </c>
      <c r="C78" s="270">
        <v>840713</v>
      </c>
      <c r="D78" s="270">
        <v>852825</v>
      </c>
      <c r="E78" s="270">
        <v>250493</v>
      </c>
      <c r="F78" s="270">
        <f t="shared" si="0"/>
        <v>29.372145516372054</v>
      </c>
      <c r="G78" s="72"/>
    </row>
    <row r="79" spans="1:7" ht="15" customHeight="1">
      <c r="A79" s="72"/>
      <c r="B79" s="72"/>
      <c r="C79" s="269"/>
      <c r="D79" s="269"/>
      <c r="E79" s="269"/>
      <c r="F79" s="270"/>
      <c r="G79" s="72"/>
    </row>
    <row r="80" spans="1:6" s="266" customFormat="1" ht="15" customHeight="1">
      <c r="A80" s="266" t="s">
        <v>439</v>
      </c>
      <c r="B80" s="270">
        <f>B76+B78</f>
        <v>1942458</v>
      </c>
      <c r="C80" s="270">
        <f>C76+C78</f>
        <v>2634815</v>
      </c>
      <c r="D80" s="270">
        <f>D76+D78</f>
        <v>2727121</v>
      </c>
      <c r="E80" s="270">
        <f>E76+E78</f>
        <v>2173827</v>
      </c>
      <c r="F80" s="270">
        <f>E80/D80*100</f>
        <v>79.71142461225594</v>
      </c>
    </row>
    <row r="81" spans="1:7" ht="15" customHeight="1">
      <c r="A81" s="72"/>
      <c r="B81" s="72"/>
      <c r="C81" s="72"/>
      <c r="D81" s="72"/>
      <c r="E81" s="72"/>
      <c r="F81" s="72"/>
      <c r="G81" s="72"/>
    </row>
    <row r="82" spans="1:8" ht="15" customHeight="1">
      <c r="A82" s="75" t="s">
        <v>440</v>
      </c>
      <c r="B82" s="75"/>
      <c r="C82" s="72"/>
      <c r="D82" s="72"/>
      <c r="E82" s="72"/>
      <c r="F82" s="72"/>
      <c r="G82" s="72"/>
      <c r="H82" s="72"/>
    </row>
    <row r="83" spans="1:8" ht="15.75">
      <c r="A83" s="72"/>
      <c r="B83" s="72"/>
      <c r="C83" s="72"/>
      <c r="D83" s="72"/>
      <c r="E83" s="72"/>
      <c r="F83" s="72"/>
      <c r="G83" s="72"/>
      <c r="H83" s="72"/>
    </row>
    <row r="84" spans="1:8" ht="15.75">
      <c r="A84" s="72"/>
      <c r="B84" s="72"/>
      <c r="C84" s="72"/>
      <c r="D84" s="72"/>
      <c r="E84" s="72"/>
      <c r="F84" s="72"/>
      <c r="G84" s="72"/>
      <c r="H84" s="72"/>
    </row>
    <row r="85" spans="1:8" ht="15.75">
      <c r="A85" s="72"/>
      <c r="B85" s="72"/>
      <c r="C85" s="72"/>
      <c r="D85" s="72"/>
      <c r="E85" s="72"/>
      <c r="F85" s="72"/>
      <c r="G85" s="72"/>
      <c r="H85" s="72"/>
    </row>
    <row r="86" spans="1:8" ht="15.75">
      <c r="A86" s="72"/>
      <c r="B86" s="72"/>
      <c r="C86" s="72"/>
      <c r="D86" s="72"/>
      <c r="E86" s="72"/>
      <c r="F86" s="72"/>
      <c r="G86" s="72"/>
      <c r="H86" s="72"/>
    </row>
    <row r="87" spans="1:8" ht="15.75">
      <c r="A87" s="72"/>
      <c r="B87" s="72"/>
      <c r="C87" s="72"/>
      <c r="D87" s="72"/>
      <c r="E87" s="72"/>
      <c r="F87" s="72"/>
      <c r="G87" s="72"/>
      <c r="H87" s="72"/>
    </row>
    <row r="88" spans="1:8" ht="15.75">
      <c r="A88" s="72"/>
      <c r="B88" s="72"/>
      <c r="C88" s="72"/>
      <c r="D88" s="72"/>
      <c r="E88" s="72"/>
      <c r="F88" s="72"/>
      <c r="G88" s="72"/>
      <c r="H88" s="72"/>
    </row>
    <row r="89" spans="1:8" ht="15.75">
      <c r="A89" s="72"/>
      <c r="B89" s="72"/>
      <c r="C89" s="72"/>
      <c r="D89" s="72"/>
      <c r="E89" s="72"/>
      <c r="F89" s="72"/>
      <c r="G89" s="72"/>
      <c r="H89" s="72"/>
    </row>
    <row r="90" spans="1:8" ht="15.75">
      <c r="A90" s="72"/>
      <c r="B90" s="72"/>
      <c r="C90" s="72"/>
      <c r="D90" s="72"/>
      <c r="E90" s="72"/>
      <c r="F90" s="72"/>
      <c r="G90" s="72"/>
      <c r="H90" s="72"/>
    </row>
    <row r="91" spans="1:8" ht="15.75">
      <c r="A91" s="72"/>
      <c r="B91" s="72"/>
      <c r="C91" s="72"/>
      <c r="D91" s="72"/>
      <c r="E91" s="72"/>
      <c r="F91" s="72"/>
      <c r="G91" s="72"/>
      <c r="H91" s="72"/>
    </row>
    <row r="92" spans="1:8" ht="15.75">
      <c r="A92" s="72"/>
      <c r="B92" s="72"/>
      <c r="C92" s="72"/>
      <c r="D92" s="72"/>
      <c r="E92" s="72"/>
      <c r="F92" s="72"/>
      <c r="G92" s="72"/>
      <c r="H92" s="72"/>
    </row>
    <row r="93" spans="1:8" ht="15.75">
      <c r="A93" s="72"/>
      <c r="B93" s="72"/>
      <c r="C93" s="72"/>
      <c r="D93" s="72"/>
      <c r="E93" s="72"/>
      <c r="F93" s="72"/>
      <c r="G93" s="72"/>
      <c r="H93" s="72"/>
    </row>
    <row r="94" spans="1:8" ht="15.75">
      <c r="A94" s="72"/>
      <c r="B94" s="72"/>
      <c r="C94" s="72"/>
      <c r="D94" s="72"/>
      <c r="E94" s="72"/>
      <c r="F94" s="72"/>
      <c r="G94" s="72"/>
      <c r="H94" s="72"/>
    </row>
    <row r="95" spans="1:8" ht="15.75">
      <c r="A95" s="72"/>
      <c r="B95" s="72"/>
      <c r="C95" s="72"/>
      <c r="D95" s="72"/>
      <c r="E95" s="72"/>
      <c r="F95" s="72"/>
      <c r="G95" s="72"/>
      <c r="H95" s="72"/>
    </row>
    <row r="96" spans="1:8" ht="15.75">
      <c r="A96" s="72"/>
      <c r="B96" s="72"/>
      <c r="C96" s="72"/>
      <c r="D96" s="72"/>
      <c r="E96" s="72"/>
      <c r="F96" s="72"/>
      <c r="G96" s="72"/>
      <c r="H96" s="72"/>
    </row>
    <row r="97" spans="1:8" ht="15.75">
      <c r="A97" s="72"/>
      <c r="B97" s="72"/>
      <c r="C97" s="72"/>
      <c r="D97" s="72"/>
      <c r="E97" s="72"/>
      <c r="F97" s="72"/>
      <c r="G97" s="72"/>
      <c r="H97" s="72"/>
    </row>
    <row r="98" spans="1:8" ht="15.75">
      <c r="A98" s="72"/>
      <c r="B98" s="72"/>
      <c r="C98" s="72"/>
      <c r="D98" s="72"/>
      <c r="E98" s="72"/>
      <c r="F98" s="72"/>
      <c r="G98" s="72"/>
      <c r="H98" s="72"/>
    </row>
    <row r="99" spans="1:8" ht="15.75">
      <c r="A99" s="72"/>
      <c r="B99" s="72"/>
      <c r="C99" s="72"/>
      <c r="D99" s="72"/>
      <c r="E99" s="72"/>
      <c r="F99" s="72"/>
      <c r="G99" s="72"/>
      <c r="H99" s="72"/>
    </row>
    <row r="100" spans="1:8" ht="15.75">
      <c r="A100" s="72"/>
      <c r="B100" s="72"/>
      <c r="C100" s="72"/>
      <c r="D100" s="72"/>
      <c r="E100" s="72"/>
      <c r="F100" s="72"/>
      <c r="G100" s="72"/>
      <c r="H100" s="72"/>
    </row>
    <row r="101" spans="1:8" ht="15.75">
      <c r="A101" s="72"/>
      <c r="B101" s="72"/>
      <c r="C101" s="72"/>
      <c r="D101" s="72"/>
      <c r="E101" s="72"/>
      <c r="F101" s="72"/>
      <c r="G101" s="72"/>
      <c r="H101" s="72"/>
    </row>
    <row r="102" spans="1:8" ht="15.75">
      <c r="A102" s="72"/>
      <c r="B102" s="72"/>
      <c r="C102" s="72"/>
      <c r="D102" s="72"/>
      <c r="E102" s="72"/>
      <c r="F102" s="72"/>
      <c r="G102" s="72"/>
      <c r="H102" s="72"/>
    </row>
    <row r="103" spans="1:8" ht="15.75">
      <c r="A103" s="72"/>
      <c r="B103" s="72"/>
      <c r="C103" s="72"/>
      <c r="D103" s="72"/>
      <c r="E103" s="72"/>
      <c r="F103" s="72"/>
      <c r="G103" s="72"/>
      <c r="H103" s="72"/>
    </row>
    <row r="104" spans="1:8" ht="15.75">
      <c r="A104" s="72"/>
      <c r="B104" s="72"/>
      <c r="C104" s="72"/>
      <c r="D104" s="72"/>
      <c r="E104" s="72"/>
      <c r="F104" s="72"/>
      <c r="G104" s="72"/>
      <c r="H104" s="72"/>
    </row>
    <row r="105" spans="1:8" ht="15.75">
      <c r="A105" s="72"/>
      <c r="B105" s="72"/>
      <c r="C105" s="72"/>
      <c r="D105" s="72"/>
      <c r="E105" s="72"/>
      <c r="F105" s="72"/>
      <c r="G105" s="72"/>
      <c r="H105" s="72"/>
    </row>
    <row r="106" spans="1:8" ht="15.75">
      <c r="A106" s="72"/>
      <c r="B106" s="72"/>
      <c r="C106" s="72"/>
      <c r="D106" s="72"/>
      <c r="E106" s="72"/>
      <c r="F106" s="72"/>
      <c r="G106" s="72"/>
      <c r="H106" s="72"/>
    </row>
    <row r="107" spans="1:8" ht="15.75">
      <c r="A107" s="72"/>
      <c r="B107" s="72"/>
      <c r="C107" s="72"/>
      <c r="D107" s="72"/>
      <c r="E107" s="72"/>
      <c r="F107" s="72"/>
      <c r="G107" s="72"/>
      <c r="H107" s="72"/>
    </row>
    <row r="108" spans="1:8" ht="15.75">
      <c r="A108" s="72"/>
      <c r="B108" s="72"/>
      <c r="C108" s="72"/>
      <c r="D108" s="72"/>
      <c r="E108" s="72"/>
      <c r="F108" s="72"/>
      <c r="G108" s="72"/>
      <c r="H108" s="72"/>
    </row>
    <row r="109" spans="1:8" ht="15.75">
      <c r="A109" s="72"/>
      <c r="B109" s="72"/>
      <c r="C109" s="72"/>
      <c r="D109" s="72"/>
      <c r="E109" s="72"/>
      <c r="F109" s="72"/>
      <c r="G109" s="72"/>
      <c r="H109" s="72"/>
    </row>
    <row r="110" spans="1:8" ht="15.75">
      <c r="A110" s="72"/>
      <c r="B110" s="72"/>
      <c r="C110" s="72"/>
      <c r="D110" s="72"/>
      <c r="E110" s="72"/>
      <c r="F110" s="72"/>
      <c r="G110" s="72"/>
      <c r="H110" s="72"/>
    </row>
    <row r="111" spans="1:8" ht="15.75">
      <c r="A111" s="72"/>
      <c r="B111" s="72"/>
      <c r="C111" s="72"/>
      <c r="D111" s="72"/>
      <c r="E111" s="72"/>
      <c r="F111" s="72"/>
      <c r="G111" s="72"/>
      <c r="H111" s="72"/>
    </row>
    <row r="112" spans="1:8" ht="15.75">
      <c r="A112" s="72"/>
      <c r="B112" s="72"/>
      <c r="C112" s="72"/>
      <c r="D112" s="72"/>
      <c r="E112" s="72"/>
      <c r="F112" s="72"/>
      <c r="G112" s="72"/>
      <c r="H112" s="72"/>
    </row>
    <row r="113" spans="1:12" ht="15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15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15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5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5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5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5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5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5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5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5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5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5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5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5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5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5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5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5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5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5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5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5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5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5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5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5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5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5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5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5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5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ht="15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ht="15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ht="15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ht="15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15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ht="15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5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ht="15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5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ht="15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5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ht="15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ht="15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ht="15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5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ht="15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5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ht="15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ht="15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ht="15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5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15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15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5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15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15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15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ht="15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ht="15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15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5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5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15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15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5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5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5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5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5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5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5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5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5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15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15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15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15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15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15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15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5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5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5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15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5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5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5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5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15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5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5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15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15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15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15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15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15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5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5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5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15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ht="15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ht="15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5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ht="15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5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5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  <row r="225" spans="1:12" ht="15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</row>
    <row r="226" spans="1:12" ht="15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</row>
    <row r="227" spans="1:12" ht="15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1:12" ht="15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1:12" ht="15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  <row r="230" spans="1:12" ht="15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spans="1:12" ht="15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</row>
    <row r="232" spans="1:12" ht="15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12" ht="15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1:12" ht="15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</row>
    <row r="235" spans="1:12" ht="15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</row>
    <row r="236" spans="1:12" ht="15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</row>
    <row r="237" spans="1:12" ht="15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</row>
    <row r="238" spans="1:12" ht="15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</row>
    <row r="239" spans="1:12" ht="15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</row>
    <row r="240" spans="1:12" ht="15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</row>
    <row r="241" spans="1:12" ht="15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</row>
    <row r="242" spans="1:12" ht="15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</row>
    <row r="243" spans="1:12" ht="15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</row>
    <row r="244" spans="1:12" ht="15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</row>
    <row r="245" spans="1:12" ht="15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spans="1:12" ht="15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</row>
    <row r="247" spans="1:12" ht="15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</row>
    <row r="248" spans="1:12" ht="15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</row>
    <row r="249" spans="1:12" ht="15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</row>
    <row r="250" spans="1:12" ht="15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</row>
    <row r="251" spans="1:12" ht="15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</row>
    <row r="252" spans="1:12" ht="15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</row>
    <row r="253" spans="1:12" ht="15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</row>
    <row r="254" spans="1:12" ht="15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spans="1:12" ht="15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</row>
    <row r="256" spans="1:12" ht="15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</row>
    <row r="257" spans="1:12" ht="15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</row>
    <row r="258" spans="1:12" ht="15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</row>
    <row r="259" spans="1:12" ht="15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</row>
    <row r="260" spans="1:12" ht="15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</row>
    <row r="261" spans="1:12" ht="15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</row>
    <row r="262" spans="1:12" ht="15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2" ht="15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</row>
    <row r="264" spans="1:12" ht="15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</row>
    <row r="265" spans="1:12" ht="15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</row>
    <row r="266" spans="1:12" ht="15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</row>
    <row r="267" spans="1:12" ht="15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</row>
    <row r="268" spans="1:12" ht="15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</row>
    <row r="269" spans="3:12" ht="15.75">
      <c r="C269" s="72"/>
      <c r="D269" s="72"/>
      <c r="E269" s="72"/>
      <c r="F269" s="72"/>
      <c r="G269" s="72"/>
      <c r="H269" s="72"/>
      <c r="I269" s="72"/>
      <c r="J269" s="72"/>
      <c r="K269" s="72"/>
      <c r="L269" s="72"/>
    </row>
  </sheetData>
  <mergeCells count="9">
    <mergeCell ref="A5:F5"/>
    <mergeCell ref="A6:F6"/>
    <mergeCell ref="A8:A9"/>
    <mergeCell ref="C8:F8"/>
    <mergeCell ref="B8:B9"/>
    <mergeCell ref="D1:F1"/>
    <mergeCell ref="A2:F2"/>
    <mergeCell ref="A3:F3"/>
    <mergeCell ref="A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128"/>
  <sheetViews>
    <sheetView workbookViewId="0" topLeftCell="A85">
      <selection activeCell="D94" sqref="D94"/>
    </sheetView>
  </sheetViews>
  <sheetFormatPr defaultColWidth="9.140625" defaultRowHeight="12.75"/>
  <cols>
    <col min="1" max="1" width="60.140625" style="1" customWidth="1"/>
    <col min="2" max="4" width="9.140625" style="1" customWidth="1"/>
    <col min="5" max="5" width="6.28125" style="1" customWidth="1"/>
    <col min="6" max="16384" width="9.140625" style="1" customWidth="1"/>
  </cols>
  <sheetData>
    <row r="1" spans="2:5" ht="15.75">
      <c r="B1" s="669" t="s">
        <v>441</v>
      </c>
      <c r="C1" s="669"/>
      <c r="D1" s="669"/>
      <c r="E1" s="669"/>
    </row>
    <row r="2" spans="1:5" ht="15.75">
      <c r="A2" s="667" t="s">
        <v>1797</v>
      </c>
      <c r="B2" s="667"/>
      <c r="C2" s="667"/>
      <c r="D2" s="667"/>
      <c r="E2" s="667"/>
    </row>
    <row r="3" spans="1:5" ht="15.75">
      <c r="A3" s="667" t="s">
        <v>886</v>
      </c>
      <c r="B3" s="667"/>
      <c r="C3" s="667"/>
      <c r="D3" s="667"/>
      <c r="E3" s="667"/>
    </row>
    <row r="4" spans="1:5" ht="15.75">
      <c r="A4" s="667" t="s">
        <v>59</v>
      </c>
      <c r="B4" s="667"/>
      <c r="C4" s="667"/>
      <c r="D4" s="667"/>
      <c r="E4" s="667"/>
    </row>
    <row r="5" spans="1:5" ht="15.75">
      <c r="A5" s="674" t="s">
        <v>1791</v>
      </c>
      <c r="B5" s="674"/>
      <c r="C5" s="674"/>
      <c r="D5" s="674"/>
      <c r="E5" s="674"/>
    </row>
    <row r="6" spans="1:2" ht="15.75">
      <c r="A6" s="535"/>
      <c r="B6" s="36"/>
    </row>
    <row r="7" spans="1:5" ht="15.75">
      <c r="A7" s="677" t="s">
        <v>1792</v>
      </c>
      <c r="B7" s="650" t="s">
        <v>888</v>
      </c>
      <c r="C7" s="650"/>
      <c r="D7" s="650"/>
      <c r="E7" s="650"/>
    </row>
    <row r="8" spans="1:5" ht="31.5">
      <c r="A8" s="678"/>
      <c r="B8" s="5" t="s">
        <v>889</v>
      </c>
      <c r="C8" s="5" t="s">
        <v>2266</v>
      </c>
      <c r="D8" s="5" t="s">
        <v>2259</v>
      </c>
      <c r="E8" s="5" t="s">
        <v>2260</v>
      </c>
    </row>
    <row r="9" spans="1:2" ht="11.25" customHeight="1">
      <c r="A9" s="43"/>
      <c r="B9" s="25"/>
    </row>
    <row r="10" spans="1:2" ht="15.75">
      <c r="A10" s="44" t="s">
        <v>169</v>
      </c>
      <c r="B10" s="43"/>
    </row>
    <row r="11" spans="1:2" ht="11.25" customHeight="1">
      <c r="A11" s="44"/>
      <c r="B11" s="43"/>
    </row>
    <row r="12" spans="1:5" ht="15.75">
      <c r="A12" s="45" t="s">
        <v>105</v>
      </c>
      <c r="B12" s="43"/>
      <c r="E12" s="248"/>
    </row>
    <row r="13" spans="1:5" ht="15.75">
      <c r="A13" s="89" t="s">
        <v>106</v>
      </c>
      <c r="B13" s="99">
        <v>807407</v>
      </c>
      <c r="C13" s="277">
        <v>793928</v>
      </c>
      <c r="D13" s="8">
        <v>793928</v>
      </c>
      <c r="E13" s="248">
        <f>D13/C13*100</f>
        <v>100</v>
      </c>
    </row>
    <row r="14" spans="1:5" ht="15.75">
      <c r="A14" s="89" t="s">
        <v>802</v>
      </c>
      <c r="B14" s="99"/>
      <c r="C14" s="8"/>
      <c r="D14" s="8"/>
      <c r="E14" s="248"/>
    </row>
    <row r="15" spans="1:5" ht="15.75">
      <c r="A15" s="89" t="s">
        <v>803</v>
      </c>
      <c r="B15" s="99">
        <v>1061</v>
      </c>
      <c r="C15" s="8">
        <v>1034</v>
      </c>
      <c r="D15" s="8">
        <v>1034</v>
      </c>
      <c r="E15" s="248">
        <f aca="true" t="shared" si="0" ref="E15:E87">D15/C15*100</f>
        <v>100</v>
      </c>
    </row>
    <row r="16" spans="1:5" ht="15.75">
      <c r="A16" s="89" t="s">
        <v>538</v>
      </c>
      <c r="B16" s="99"/>
      <c r="C16" s="8">
        <v>4080</v>
      </c>
      <c r="D16" s="8">
        <v>4080</v>
      </c>
      <c r="E16" s="248">
        <f t="shared" si="0"/>
        <v>100</v>
      </c>
    </row>
    <row r="17" spans="1:5" ht="15.75">
      <c r="A17" s="89" t="s">
        <v>804</v>
      </c>
      <c r="B17" s="99">
        <v>1193</v>
      </c>
      <c r="C17" s="8"/>
      <c r="D17" s="8"/>
      <c r="E17" s="248"/>
    </row>
    <row r="18" spans="1:5" ht="15.75">
      <c r="A18" s="89" t="s">
        <v>805</v>
      </c>
      <c r="B18" s="99"/>
      <c r="C18" s="8"/>
      <c r="D18" s="8"/>
      <c r="E18" s="248"/>
    </row>
    <row r="19" spans="1:5" ht="15.75">
      <c r="A19" s="89" t="s">
        <v>806</v>
      </c>
      <c r="B19" s="99">
        <v>4968</v>
      </c>
      <c r="C19" s="8">
        <v>4787</v>
      </c>
      <c r="D19" s="8">
        <v>4787</v>
      </c>
      <c r="E19" s="248">
        <f t="shared" si="0"/>
        <v>100</v>
      </c>
    </row>
    <row r="20" spans="1:5" ht="15.75">
      <c r="A20" s="89" t="s">
        <v>807</v>
      </c>
      <c r="B20" s="99">
        <v>7357</v>
      </c>
      <c r="C20" s="8">
        <v>7715</v>
      </c>
      <c r="D20" s="8">
        <v>7715</v>
      </c>
      <c r="E20" s="248">
        <f t="shared" si="0"/>
        <v>100</v>
      </c>
    </row>
    <row r="21" spans="1:5" ht="15.75">
      <c r="A21" s="89" t="s">
        <v>808</v>
      </c>
      <c r="B21" s="99">
        <v>540</v>
      </c>
      <c r="C21" s="8">
        <v>285</v>
      </c>
      <c r="D21" s="8">
        <v>285</v>
      </c>
      <c r="E21" s="248">
        <f t="shared" si="0"/>
        <v>100</v>
      </c>
    </row>
    <row r="22" spans="1:5" ht="15.75">
      <c r="A22" s="89" t="s">
        <v>805</v>
      </c>
      <c r="B22" s="120">
        <f>SUM(B19:B21)</f>
        <v>12865</v>
      </c>
      <c r="C22" s="120">
        <f>SUM(C19:C21)</f>
        <v>12787</v>
      </c>
      <c r="D22" s="120">
        <f>SUM(D19:D21)</f>
        <v>12787</v>
      </c>
      <c r="E22" s="248">
        <f t="shared" si="0"/>
        <v>100</v>
      </c>
    </row>
    <row r="23" spans="1:5" ht="15.75">
      <c r="A23" s="89" t="s">
        <v>110</v>
      </c>
      <c r="B23" s="99">
        <v>440</v>
      </c>
      <c r="C23" s="8"/>
      <c r="D23" s="8"/>
      <c r="E23" s="248"/>
    </row>
    <row r="24" spans="1:5" ht="15.75">
      <c r="A24" s="89" t="s">
        <v>111</v>
      </c>
      <c r="B24" s="99">
        <v>47</v>
      </c>
      <c r="C24" s="8">
        <v>235</v>
      </c>
      <c r="D24" s="8">
        <v>235</v>
      </c>
      <c r="E24" s="248">
        <f t="shared" si="0"/>
        <v>100</v>
      </c>
    </row>
    <row r="25" spans="1:5" ht="15.75">
      <c r="A25" s="45" t="s">
        <v>809</v>
      </c>
      <c r="B25" s="100">
        <f>B15+B16+B17+B22+B23+B24</f>
        <v>15606</v>
      </c>
      <c r="C25" s="100">
        <f>C15+C16+C17+C22+C23+C24</f>
        <v>18136</v>
      </c>
      <c r="D25" s="100">
        <f>D15+D16+D17+D22+D23+D24</f>
        <v>18136</v>
      </c>
      <c r="E25" s="58">
        <f t="shared" si="0"/>
        <v>100</v>
      </c>
    </row>
    <row r="26" spans="1:5" ht="15.75">
      <c r="A26" s="119"/>
      <c r="B26" s="120"/>
      <c r="C26" s="120"/>
      <c r="D26" s="120"/>
      <c r="E26" s="248"/>
    </row>
    <row r="27" spans="1:5" ht="15.75">
      <c r="A27" s="45" t="s">
        <v>2</v>
      </c>
      <c r="B27" s="120"/>
      <c r="C27" s="8"/>
      <c r="D27" s="8"/>
      <c r="E27" s="248"/>
    </row>
    <row r="28" spans="1:5" ht="15.75">
      <c r="A28" s="89" t="s">
        <v>3</v>
      </c>
      <c r="B28" s="120"/>
      <c r="C28" s="8">
        <v>300</v>
      </c>
      <c r="D28" s="8">
        <v>300</v>
      </c>
      <c r="E28" s="248">
        <f t="shared" si="0"/>
        <v>100</v>
      </c>
    </row>
    <row r="29" spans="1:5" ht="15.75">
      <c r="A29" s="89" t="s">
        <v>2219</v>
      </c>
      <c r="B29" s="120"/>
      <c r="C29" s="8">
        <v>4</v>
      </c>
      <c r="D29" s="8">
        <v>4</v>
      </c>
      <c r="E29" s="248">
        <f t="shared" si="0"/>
        <v>100</v>
      </c>
    </row>
    <row r="30" spans="1:5" ht="15.75">
      <c r="A30" s="89" t="s">
        <v>2220</v>
      </c>
      <c r="B30" s="120"/>
      <c r="C30" s="8">
        <v>26449</v>
      </c>
      <c r="D30" s="8">
        <v>26449</v>
      </c>
      <c r="E30" s="248">
        <f t="shared" si="0"/>
        <v>100</v>
      </c>
    </row>
    <row r="31" spans="1:5" ht="15.75">
      <c r="A31" s="89" t="s">
        <v>4</v>
      </c>
      <c r="B31" s="120"/>
      <c r="C31" s="8">
        <v>186</v>
      </c>
      <c r="D31" s="8">
        <v>186</v>
      </c>
      <c r="E31" s="248">
        <f t="shared" si="0"/>
        <v>100</v>
      </c>
    </row>
    <row r="32" spans="1:5" ht="15.75">
      <c r="A32" s="89" t="s">
        <v>5</v>
      </c>
      <c r="B32" s="120"/>
      <c r="C32" s="8">
        <v>73</v>
      </c>
      <c r="D32" s="8">
        <v>73</v>
      </c>
      <c r="E32" s="248">
        <f t="shared" si="0"/>
        <v>100</v>
      </c>
    </row>
    <row r="33" spans="1:5" ht="15.75">
      <c r="A33" s="89" t="s">
        <v>413</v>
      </c>
      <c r="B33" s="120"/>
      <c r="C33" s="8">
        <v>175</v>
      </c>
      <c r="D33" s="8">
        <v>175</v>
      </c>
      <c r="E33" s="248">
        <f t="shared" si="0"/>
        <v>100</v>
      </c>
    </row>
    <row r="34" spans="1:5" ht="15.75">
      <c r="A34" s="89" t="s">
        <v>6</v>
      </c>
      <c r="B34" s="120"/>
      <c r="C34" s="8">
        <v>126</v>
      </c>
      <c r="D34" s="8">
        <v>126</v>
      </c>
      <c r="E34" s="248">
        <f t="shared" si="0"/>
        <v>100</v>
      </c>
    </row>
    <row r="35" spans="1:5" ht="15.75">
      <c r="A35" s="1" t="s">
        <v>56</v>
      </c>
      <c r="B35" s="120"/>
      <c r="C35" s="8">
        <v>6999</v>
      </c>
      <c r="D35" s="8"/>
      <c r="E35" s="248">
        <f t="shared" si="0"/>
        <v>0</v>
      </c>
    </row>
    <row r="36" spans="1:5" ht="15.75">
      <c r="A36" s="89" t="s">
        <v>60</v>
      </c>
      <c r="B36" s="120"/>
      <c r="C36" s="8">
        <v>1780</v>
      </c>
      <c r="D36" s="8">
        <v>613</v>
      </c>
      <c r="E36" s="248">
        <f t="shared" si="0"/>
        <v>34.438202247191015</v>
      </c>
    </row>
    <row r="37" spans="1:5" ht="15.75">
      <c r="A37" s="45" t="s">
        <v>7</v>
      </c>
      <c r="B37" s="100">
        <f>SUM(B28:B36)</f>
        <v>0</v>
      </c>
      <c r="C37" s="100">
        <f>SUM(C28:C36)</f>
        <v>36092</v>
      </c>
      <c r="D37" s="100">
        <f>SUM(D28:D36)</f>
        <v>27926</v>
      </c>
      <c r="E37" s="58">
        <f t="shared" si="0"/>
        <v>77.37448742103513</v>
      </c>
    </row>
    <row r="38" spans="1:5" ht="15.75">
      <c r="A38" s="89"/>
      <c r="B38" s="120"/>
      <c r="C38" s="8"/>
      <c r="D38" s="8"/>
      <c r="E38" s="58"/>
    </row>
    <row r="39" spans="1:5" ht="15.75">
      <c r="A39" s="45" t="s">
        <v>112</v>
      </c>
      <c r="B39" s="120"/>
      <c r="C39" s="8"/>
      <c r="D39" s="8"/>
      <c r="E39" s="58"/>
    </row>
    <row r="40" spans="1:5" ht="15.75">
      <c r="A40" s="89" t="s">
        <v>2221</v>
      </c>
      <c r="B40" s="120"/>
      <c r="C40" s="8">
        <v>29109</v>
      </c>
      <c r="D40" s="8">
        <v>29109</v>
      </c>
      <c r="E40" s="248">
        <f t="shared" si="0"/>
        <v>100</v>
      </c>
    </row>
    <row r="41" spans="1:5" ht="15.75">
      <c r="A41" s="89" t="s">
        <v>61</v>
      </c>
      <c r="B41" s="120"/>
      <c r="C41" s="8">
        <v>13194</v>
      </c>
      <c r="D41" s="8">
        <v>13194</v>
      </c>
      <c r="E41" s="248">
        <f t="shared" si="0"/>
        <v>100</v>
      </c>
    </row>
    <row r="42" spans="1:5" ht="15.75">
      <c r="A42" s="89" t="s">
        <v>62</v>
      </c>
      <c r="B42" s="120"/>
      <c r="C42" s="8">
        <v>6350</v>
      </c>
      <c r="D42" s="8">
        <v>6350</v>
      </c>
      <c r="E42" s="248">
        <f t="shared" si="0"/>
        <v>100</v>
      </c>
    </row>
    <row r="43" spans="1:5" ht="15.75">
      <c r="A43" s="45" t="s">
        <v>63</v>
      </c>
      <c r="B43" s="100">
        <f>SUM(B40:B42)</f>
        <v>0</v>
      </c>
      <c r="C43" s="100">
        <f>SUM(C40:C42)</f>
        <v>48653</v>
      </c>
      <c r="D43" s="100">
        <f>SUM(D40:D42)</f>
        <v>48653</v>
      </c>
      <c r="E43" s="58">
        <f t="shared" si="0"/>
        <v>100</v>
      </c>
    </row>
    <row r="44" spans="1:5" ht="15.75">
      <c r="A44" s="89"/>
      <c r="B44" s="120"/>
      <c r="C44" s="8"/>
      <c r="D44" s="8"/>
      <c r="E44" s="248"/>
    </row>
    <row r="45" spans="1:5" ht="15.75">
      <c r="A45" s="45" t="s">
        <v>107</v>
      </c>
      <c r="B45" s="100">
        <f>B25+B13+B37+B43</f>
        <v>823013</v>
      </c>
      <c r="C45" s="100">
        <f>C25+C13+C37+C43</f>
        <v>896809</v>
      </c>
      <c r="D45" s="100">
        <f>D25+D13+D37+D43</f>
        <v>888643</v>
      </c>
      <c r="E45" s="58">
        <f t="shared" si="0"/>
        <v>99.08943821928638</v>
      </c>
    </row>
    <row r="46" spans="1:5" ht="15.75">
      <c r="A46" s="101"/>
      <c r="B46" s="100"/>
      <c r="C46" s="8"/>
      <c r="D46" s="8"/>
      <c r="E46" s="248"/>
    </row>
    <row r="47" spans="1:5" ht="15.75">
      <c r="A47" s="45" t="s">
        <v>64</v>
      </c>
      <c r="B47" s="100"/>
      <c r="C47" s="8"/>
      <c r="D47" s="8"/>
      <c r="E47" s="248"/>
    </row>
    <row r="48" spans="1:5" ht="15.75">
      <c r="A48" s="559" t="s">
        <v>2222</v>
      </c>
      <c r="B48" s="8">
        <v>46026</v>
      </c>
      <c r="C48" s="8"/>
      <c r="D48" s="8"/>
      <c r="E48" s="248"/>
    </row>
    <row r="49" spans="1:5" ht="15.75">
      <c r="A49" s="38" t="s">
        <v>407</v>
      </c>
      <c r="B49" s="8">
        <v>4071</v>
      </c>
      <c r="C49" s="8">
        <v>4071</v>
      </c>
      <c r="D49" s="8">
        <v>4026</v>
      </c>
      <c r="E49" s="248">
        <f t="shared" si="0"/>
        <v>98.89462048636699</v>
      </c>
    </row>
    <row r="50" spans="1:5" ht="15.75">
      <c r="A50" s="38" t="s">
        <v>539</v>
      </c>
      <c r="B50" s="12"/>
      <c r="C50" s="8">
        <v>460</v>
      </c>
      <c r="D50" s="8">
        <v>460</v>
      </c>
      <c r="E50" s="248">
        <f t="shared" si="0"/>
        <v>100</v>
      </c>
    </row>
    <row r="51" spans="1:5" ht="15.75">
      <c r="A51" s="38" t="s">
        <v>540</v>
      </c>
      <c r="B51" s="12"/>
      <c r="C51" s="8">
        <v>90</v>
      </c>
      <c r="D51" s="8">
        <v>90</v>
      </c>
      <c r="E51" s="248">
        <f t="shared" si="0"/>
        <v>100</v>
      </c>
    </row>
    <row r="52" spans="1:5" ht="15.75">
      <c r="A52" s="46" t="s">
        <v>404</v>
      </c>
      <c r="B52" s="8">
        <v>282</v>
      </c>
      <c r="C52" s="8">
        <v>282</v>
      </c>
      <c r="D52" s="8">
        <v>292</v>
      </c>
      <c r="E52" s="248">
        <f t="shared" si="0"/>
        <v>103.54609929078013</v>
      </c>
    </row>
    <row r="53" spans="1:5" ht="15.75">
      <c r="A53" s="38" t="s">
        <v>405</v>
      </c>
      <c r="B53" s="8"/>
      <c r="C53" s="8">
        <v>60</v>
      </c>
      <c r="D53" s="8">
        <v>60</v>
      </c>
      <c r="E53" s="248">
        <f t="shared" si="0"/>
        <v>100</v>
      </c>
    </row>
    <row r="54" spans="1:5" ht="15.75">
      <c r="A54" s="38" t="s">
        <v>406</v>
      </c>
      <c r="B54" s="8"/>
      <c r="C54" s="8">
        <v>540</v>
      </c>
      <c r="D54" s="8">
        <v>540</v>
      </c>
      <c r="E54" s="248">
        <f t="shared" si="0"/>
        <v>100</v>
      </c>
    </row>
    <row r="55" spans="1:5" ht="15.75">
      <c r="A55" s="38" t="s">
        <v>2168</v>
      </c>
      <c r="B55" s="8"/>
      <c r="C55" s="8">
        <v>570</v>
      </c>
      <c r="D55" s="8"/>
      <c r="E55" s="248">
        <f t="shared" si="0"/>
        <v>0</v>
      </c>
    </row>
    <row r="56" spans="1:5" ht="15.75">
      <c r="A56" s="38" t="s">
        <v>541</v>
      </c>
      <c r="B56" s="8"/>
      <c r="C56" s="8">
        <v>429</v>
      </c>
      <c r="D56" s="8">
        <v>429</v>
      </c>
      <c r="E56" s="248">
        <f t="shared" si="0"/>
        <v>100</v>
      </c>
    </row>
    <row r="57" spans="1:5" ht="15.75">
      <c r="A57" s="38" t="s">
        <v>65</v>
      </c>
      <c r="B57" s="8"/>
      <c r="C57" s="8">
        <v>1050</v>
      </c>
      <c r="D57" s="8">
        <v>1046</v>
      </c>
      <c r="E57" s="248">
        <f t="shared" si="0"/>
        <v>99.61904761904762</v>
      </c>
    </row>
    <row r="58" spans="1:5" ht="15.75">
      <c r="A58" s="1" t="s">
        <v>2573</v>
      </c>
      <c r="B58" s="8">
        <v>560</v>
      </c>
      <c r="C58" s="8">
        <v>560</v>
      </c>
      <c r="D58" s="8">
        <v>368</v>
      </c>
      <c r="E58" s="248">
        <f>D58/C58*100</f>
        <v>65.71428571428571</v>
      </c>
    </row>
    <row r="59" spans="1:5" ht="15.75">
      <c r="A59" s="38" t="s">
        <v>683</v>
      </c>
      <c r="B59" s="8"/>
      <c r="C59" s="8"/>
      <c r="D59" s="8"/>
      <c r="E59" s="248"/>
    </row>
    <row r="60" spans="1:5" ht="15.75">
      <c r="A60" s="537" t="s">
        <v>1644</v>
      </c>
      <c r="B60" s="8"/>
      <c r="C60" s="8">
        <v>5718</v>
      </c>
      <c r="D60" s="8">
        <v>5718</v>
      </c>
      <c r="E60" s="248">
        <f t="shared" si="0"/>
        <v>100</v>
      </c>
    </row>
    <row r="61" spans="1:5" ht="15.75">
      <c r="A61" s="537" t="s">
        <v>68</v>
      </c>
      <c r="B61" s="8"/>
      <c r="C61" s="8">
        <v>394</v>
      </c>
      <c r="D61" s="8">
        <v>394</v>
      </c>
      <c r="E61" s="248">
        <f t="shared" si="0"/>
        <v>100</v>
      </c>
    </row>
    <row r="62" spans="1:5" ht="15.75">
      <c r="A62" s="537" t="s">
        <v>1645</v>
      </c>
      <c r="B62" s="8"/>
      <c r="C62" s="8">
        <v>2990</v>
      </c>
      <c r="D62" s="8">
        <v>2990</v>
      </c>
      <c r="E62" s="248">
        <f t="shared" si="0"/>
        <v>100</v>
      </c>
    </row>
    <row r="63" spans="1:5" ht="15.75">
      <c r="A63" s="537" t="s">
        <v>1646</v>
      </c>
      <c r="B63" s="8"/>
      <c r="C63" s="8">
        <v>3900</v>
      </c>
      <c r="D63" s="8">
        <v>3900</v>
      </c>
      <c r="E63" s="248">
        <f t="shared" si="0"/>
        <v>100</v>
      </c>
    </row>
    <row r="64" spans="1:5" ht="15.75">
      <c r="A64" s="537" t="s">
        <v>1647</v>
      </c>
      <c r="B64" s="8"/>
      <c r="C64" s="8">
        <v>4658</v>
      </c>
      <c r="D64" s="8">
        <v>4658</v>
      </c>
      <c r="E64" s="248">
        <f t="shared" si="0"/>
        <v>100</v>
      </c>
    </row>
    <row r="65" spans="1:5" ht="15.75">
      <c r="A65" s="537" t="s">
        <v>1648</v>
      </c>
      <c r="B65" s="8"/>
      <c r="C65" s="8">
        <v>16482</v>
      </c>
      <c r="D65" s="8">
        <v>16482</v>
      </c>
      <c r="E65" s="248">
        <f t="shared" si="0"/>
        <v>100</v>
      </c>
    </row>
    <row r="66" spans="1:5" ht="15.75">
      <c r="A66" s="537" t="s">
        <v>1649</v>
      </c>
      <c r="B66" s="8"/>
      <c r="C66" s="8">
        <v>2892</v>
      </c>
      <c r="D66" s="8">
        <v>2892</v>
      </c>
      <c r="E66" s="248">
        <f t="shared" si="0"/>
        <v>100</v>
      </c>
    </row>
    <row r="67" spans="1:5" ht="15.75">
      <c r="A67" s="13" t="s">
        <v>1650</v>
      </c>
      <c r="C67" s="70">
        <f>SUM(C60:C66)</f>
        <v>37034</v>
      </c>
      <c r="D67" s="70">
        <f>SUM(D60:D66)</f>
        <v>37034</v>
      </c>
      <c r="E67" s="538">
        <f t="shared" si="0"/>
        <v>100</v>
      </c>
    </row>
    <row r="68" spans="1:5" ht="15.75">
      <c r="A68" s="7" t="s">
        <v>170</v>
      </c>
      <c r="B68" s="12">
        <f>SUM(B48:B66)</f>
        <v>50939</v>
      </c>
      <c r="C68" s="12">
        <f>SUM(C48:C66)</f>
        <v>45146</v>
      </c>
      <c r="D68" s="12">
        <f>SUM(D48:D66)</f>
        <v>44345</v>
      </c>
      <c r="E68" s="58">
        <f t="shared" si="0"/>
        <v>98.2257564346786</v>
      </c>
    </row>
    <row r="69" spans="1:5" ht="15.75">
      <c r="A69" s="7"/>
      <c r="B69" s="12"/>
      <c r="C69" s="8"/>
      <c r="D69" s="8"/>
      <c r="E69" s="248"/>
    </row>
    <row r="70" spans="1:5" ht="15.75">
      <c r="A70" s="7" t="s">
        <v>2574</v>
      </c>
      <c r="B70" s="12">
        <f>B68</f>
        <v>50939</v>
      </c>
      <c r="C70" s="12">
        <f>C68</f>
        <v>45146</v>
      </c>
      <c r="D70" s="12">
        <f>D68</f>
        <v>44345</v>
      </c>
      <c r="E70" s="58">
        <f t="shared" si="0"/>
        <v>98.2257564346786</v>
      </c>
    </row>
    <row r="71" spans="1:5" ht="15.75">
      <c r="A71" s="7"/>
      <c r="B71" s="12"/>
      <c r="C71" s="8"/>
      <c r="D71" s="8"/>
      <c r="E71" s="248"/>
    </row>
    <row r="72" spans="1:5" ht="15.75">
      <c r="A72" s="7" t="s">
        <v>2267</v>
      </c>
      <c r="B72" s="12">
        <f>B45+B70</f>
        <v>873952</v>
      </c>
      <c r="C72" s="12">
        <f>C45+C70</f>
        <v>941955</v>
      </c>
      <c r="D72" s="12">
        <f>D45+D70</f>
        <v>932988</v>
      </c>
      <c r="E72" s="58">
        <f t="shared" si="0"/>
        <v>99.04804369635492</v>
      </c>
    </row>
    <row r="73" spans="1:5" ht="15.75">
      <c r="A73" s="7"/>
      <c r="B73" s="12"/>
      <c r="C73" s="8"/>
      <c r="D73" s="8"/>
      <c r="E73" s="248"/>
    </row>
    <row r="74" spans="1:5" ht="15.75">
      <c r="A74" s="47" t="s">
        <v>171</v>
      </c>
      <c r="B74" s="143"/>
      <c r="C74" s="8"/>
      <c r="D74" s="8"/>
      <c r="E74" s="248"/>
    </row>
    <row r="75" spans="1:5" ht="15.75">
      <c r="A75" s="7" t="s">
        <v>811</v>
      </c>
      <c r="B75" s="143"/>
      <c r="C75" s="8"/>
      <c r="D75" s="8"/>
      <c r="E75" s="248"/>
    </row>
    <row r="76" spans="1:5" ht="15.75">
      <c r="A76" s="1" t="s">
        <v>2568</v>
      </c>
      <c r="B76" s="50"/>
      <c r="C76" s="8"/>
      <c r="D76" s="8">
        <v>189</v>
      </c>
      <c r="E76" s="248"/>
    </row>
    <row r="77" spans="1:5" ht="15.75">
      <c r="A77" s="1" t="s">
        <v>414</v>
      </c>
      <c r="B77" s="8">
        <v>7631</v>
      </c>
      <c r="C77" s="8">
        <v>8106</v>
      </c>
      <c r="D77" s="8">
        <v>7915</v>
      </c>
      <c r="E77" s="248">
        <f t="shared" si="0"/>
        <v>97.64372070071552</v>
      </c>
    </row>
    <row r="78" spans="1:5" ht="15.75">
      <c r="A78" s="7" t="s">
        <v>810</v>
      </c>
      <c r="B78" s="12">
        <f>SUM(B76:B77)</f>
        <v>7631</v>
      </c>
      <c r="C78" s="12">
        <f>SUM(C76:C77)</f>
        <v>8106</v>
      </c>
      <c r="D78" s="12">
        <f>SUM(D76:D77)</f>
        <v>8104</v>
      </c>
      <c r="E78" s="58">
        <f t="shared" si="0"/>
        <v>99.9753269183321</v>
      </c>
    </row>
    <row r="79" spans="1:5" ht="15.75">
      <c r="A79" s="7"/>
      <c r="B79" s="50"/>
      <c r="C79" s="8"/>
      <c r="D79" s="8"/>
      <c r="E79" s="248"/>
    </row>
    <row r="80" spans="1:5" ht="15.75">
      <c r="A80" s="47" t="s">
        <v>2569</v>
      </c>
      <c r="B80" s="143"/>
      <c r="C80" s="8"/>
      <c r="D80" s="8"/>
      <c r="E80" s="248"/>
    </row>
    <row r="81" spans="1:5" ht="15.75">
      <c r="A81" s="7" t="s">
        <v>2547</v>
      </c>
      <c r="B81" s="143"/>
      <c r="C81" s="8"/>
      <c r="D81" s="8"/>
      <c r="E81" s="248"/>
    </row>
    <row r="82" spans="1:5" ht="15.75">
      <c r="A82" s="1" t="s">
        <v>2548</v>
      </c>
      <c r="B82" s="50"/>
      <c r="C82" s="8">
        <v>170</v>
      </c>
      <c r="D82" s="8">
        <v>260</v>
      </c>
      <c r="E82" s="248">
        <f t="shared" si="0"/>
        <v>152.94117647058823</v>
      </c>
    </row>
    <row r="83" spans="1:5" ht="15.75">
      <c r="A83" s="7" t="s">
        <v>2549</v>
      </c>
      <c r="B83" s="12">
        <f>SUM(B82:B82)</f>
        <v>0</v>
      </c>
      <c r="C83" s="12">
        <f>SUM(C82:C82)</f>
        <v>170</v>
      </c>
      <c r="D83" s="12">
        <f>SUM(D82:D82)</f>
        <v>260</v>
      </c>
      <c r="E83" s="58">
        <f t="shared" si="0"/>
        <v>152.94117647058823</v>
      </c>
    </row>
    <row r="84" spans="1:5" ht="15.75">
      <c r="A84" s="7" t="s">
        <v>813</v>
      </c>
      <c r="B84" s="50"/>
      <c r="C84" s="8"/>
      <c r="D84" s="8"/>
      <c r="E84" s="248"/>
    </row>
    <row r="85" spans="1:5" ht="15.75">
      <c r="A85" s="1" t="s">
        <v>681</v>
      </c>
      <c r="B85" s="8"/>
      <c r="C85" s="8">
        <v>250</v>
      </c>
      <c r="D85" s="8">
        <v>250</v>
      </c>
      <c r="E85" s="248">
        <f t="shared" si="0"/>
        <v>100</v>
      </c>
    </row>
    <row r="86" spans="1:5" ht="15.75">
      <c r="A86" s="7" t="s">
        <v>2550</v>
      </c>
      <c r="B86" s="12">
        <f>SUM(B85)</f>
        <v>0</v>
      </c>
      <c r="C86" s="12">
        <f>SUM(C85)</f>
        <v>250</v>
      </c>
      <c r="D86" s="12">
        <f>SUM(D85)</f>
        <v>250</v>
      </c>
      <c r="E86" s="58">
        <f t="shared" si="0"/>
        <v>100</v>
      </c>
    </row>
    <row r="87" spans="1:5" ht="15.75">
      <c r="A87" s="7" t="s">
        <v>819</v>
      </c>
      <c r="B87" s="12">
        <f>B83+B86</f>
        <v>0</v>
      </c>
      <c r="C87" s="12">
        <f>C83+C86</f>
        <v>420</v>
      </c>
      <c r="D87" s="12">
        <f>D83+D86</f>
        <v>510</v>
      </c>
      <c r="E87" s="58">
        <f t="shared" si="0"/>
        <v>121.42857142857142</v>
      </c>
    </row>
    <row r="88" spans="1:5" ht="15.75">
      <c r="A88" s="145"/>
      <c r="B88" s="50"/>
      <c r="C88" s="8"/>
      <c r="D88" s="8"/>
      <c r="E88" s="248"/>
    </row>
    <row r="89" spans="1:5" ht="15.75">
      <c r="A89" s="47" t="s">
        <v>2571</v>
      </c>
      <c r="B89" s="50"/>
      <c r="C89" s="8"/>
      <c r="D89" s="8"/>
      <c r="E89" s="248"/>
    </row>
    <row r="90" spans="1:5" ht="15.75">
      <c r="A90" s="7" t="s">
        <v>811</v>
      </c>
      <c r="B90" s="50"/>
      <c r="C90" s="8"/>
      <c r="D90" s="8"/>
      <c r="E90" s="248"/>
    </row>
    <row r="91" spans="1:5" ht="15.75">
      <c r="A91" s="1" t="s">
        <v>2575</v>
      </c>
      <c r="B91" s="50"/>
      <c r="C91" s="8">
        <v>70</v>
      </c>
      <c r="D91" s="8">
        <v>70</v>
      </c>
      <c r="E91" s="248">
        <f aca="true" t="shared" si="1" ref="E91:E123">D91/C91*100</f>
        <v>100</v>
      </c>
    </row>
    <row r="92" spans="1:5" ht="15.75">
      <c r="A92" s="1" t="s">
        <v>415</v>
      </c>
      <c r="B92" s="8">
        <v>7700</v>
      </c>
      <c r="C92" s="8">
        <v>7700</v>
      </c>
      <c r="D92" s="8">
        <v>8164</v>
      </c>
      <c r="E92" s="248">
        <f t="shared" si="1"/>
        <v>106.02597402597402</v>
      </c>
    </row>
    <row r="93" spans="1:5" ht="15.75">
      <c r="A93" s="1" t="s">
        <v>682</v>
      </c>
      <c r="B93" s="8"/>
      <c r="C93" s="8">
        <v>53</v>
      </c>
      <c r="D93" s="8">
        <v>52</v>
      </c>
      <c r="E93" s="248">
        <f t="shared" si="1"/>
        <v>98.11320754716981</v>
      </c>
    </row>
    <row r="94" spans="1:5" ht="15.75">
      <c r="A94" s="1" t="s">
        <v>683</v>
      </c>
      <c r="B94" s="8"/>
      <c r="C94" s="8"/>
      <c r="D94" s="8">
        <v>100</v>
      </c>
      <c r="E94" s="248"/>
    </row>
    <row r="95" spans="1:5" ht="15.75">
      <c r="A95" s="7" t="s">
        <v>812</v>
      </c>
      <c r="B95" s="12">
        <f>SUM(B91:B94)</f>
        <v>7700</v>
      </c>
      <c r="C95" s="12">
        <f>SUM(C91:C94)</f>
        <v>7823</v>
      </c>
      <c r="D95" s="12">
        <f>SUM(D91:D94)</f>
        <v>8386</v>
      </c>
      <c r="E95" s="58">
        <f t="shared" si="1"/>
        <v>107.19672759810814</v>
      </c>
    </row>
    <row r="96" spans="1:5" ht="15.75">
      <c r="A96" s="7" t="s">
        <v>813</v>
      </c>
      <c r="B96" s="8"/>
      <c r="C96" s="8"/>
      <c r="D96" s="8"/>
      <c r="E96" s="248"/>
    </row>
    <row r="97" spans="1:5" ht="15.75">
      <c r="A97" s="1" t="s">
        <v>2551</v>
      </c>
      <c r="B97" s="8"/>
      <c r="C97" s="8">
        <v>300</v>
      </c>
      <c r="D97" s="8">
        <v>300</v>
      </c>
      <c r="E97" s="248">
        <f t="shared" si="1"/>
        <v>100</v>
      </c>
    </row>
    <row r="98" spans="1:5" ht="15.75">
      <c r="A98" s="1" t="s">
        <v>340</v>
      </c>
      <c r="B98" s="8"/>
      <c r="C98" s="8">
        <v>30</v>
      </c>
      <c r="D98" s="8">
        <v>30</v>
      </c>
      <c r="E98" s="248">
        <f t="shared" si="1"/>
        <v>100</v>
      </c>
    </row>
    <row r="99" spans="1:5" ht="15.75">
      <c r="A99" s="7" t="s">
        <v>816</v>
      </c>
      <c r="B99" s="12">
        <f>SUM(B97:B98)</f>
        <v>0</v>
      </c>
      <c r="C99" s="12">
        <f>SUM(C97:C98)</f>
        <v>330</v>
      </c>
      <c r="D99" s="12">
        <f>SUM(D97:D98)</f>
        <v>330</v>
      </c>
      <c r="E99" s="58">
        <f t="shared" si="1"/>
        <v>100</v>
      </c>
    </row>
    <row r="100" spans="1:5" ht="15.75">
      <c r="A100" s="7" t="s">
        <v>818</v>
      </c>
      <c r="B100" s="12">
        <f>B95+B99</f>
        <v>7700</v>
      </c>
      <c r="C100" s="12">
        <f>C95+C99</f>
        <v>8153</v>
      </c>
      <c r="D100" s="12">
        <f>D95+D99</f>
        <v>8716</v>
      </c>
      <c r="E100" s="58">
        <f t="shared" si="1"/>
        <v>106.90543358273028</v>
      </c>
    </row>
    <row r="101" spans="1:5" ht="15.75">
      <c r="A101" s="137"/>
      <c r="B101" s="50"/>
      <c r="C101" s="8"/>
      <c r="D101" s="8"/>
      <c r="E101" s="248"/>
    </row>
    <row r="102" spans="1:5" ht="15.75">
      <c r="A102" s="47" t="s">
        <v>2210</v>
      </c>
      <c r="B102" s="8"/>
      <c r="C102" s="8"/>
      <c r="D102" s="8"/>
      <c r="E102" s="248"/>
    </row>
    <row r="103" spans="1:5" ht="15.75">
      <c r="A103" s="7" t="s">
        <v>416</v>
      </c>
      <c r="B103" s="8"/>
      <c r="C103" s="8"/>
      <c r="D103" s="8"/>
      <c r="E103" s="248"/>
    </row>
    <row r="104" spans="1:5" ht="15.75">
      <c r="A104" s="1" t="s">
        <v>893</v>
      </c>
      <c r="B104" s="8"/>
      <c r="C104" s="8">
        <v>1000</v>
      </c>
      <c r="D104" s="8">
        <v>1000</v>
      </c>
      <c r="E104" s="248">
        <f t="shared" si="1"/>
        <v>100</v>
      </c>
    </row>
    <row r="105" spans="1:5" ht="15.75">
      <c r="A105" s="1" t="s">
        <v>894</v>
      </c>
      <c r="B105" s="8"/>
      <c r="C105" s="8">
        <v>398</v>
      </c>
      <c r="D105" s="8">
        <v>398</v>
      </c>
      <c r="E105" s="248">
        <f t="shared" si="1"/>
        <v>100</v>
      </c>
    </row>
    <row r="106" spans="1:5" ht="15.75">
      <c r="A106" s="1" t="s">
        <v>895</v>
      </c>
      <c r="B106" s="8"/>
      <c r="C106" s="8">
        <v>402</v>
      </c>
      <c r="D106" s="8">
        <v>402</v>
      </c>
      <c r="E106" s="248">
        <f t="shared" si="1"/>
        <v>100</v>
      </c>
    </row>
    <row r="107" spans="1:6" ht="15.75">
      <c r="A107" s="1" t="s">
        <v>896</v>
      </c>
      <c r="B107" s="8"/>
      <c r="C107" s="8">
        <v>772</v>
      </c>
      <c r="D107" s="8">
        <v>772</v>
      </c>
      <c r="E107" s="248">
        <f t="shared" si="1"/>
        <v>100</v>
      </c>
      <c r="F107" s="8"/>
    </row>
    <row r="108" spans="1:5" ht="15.75">
      <c r="A108" s="1" t="s">
        <v>685</v>
      </c>
      <c r="B108" s="8"/>
      <c r="C108" s="8">
        <v>400</v>
      </c>
      <c r="D108" s="8">
        <v>400</v>
      </c>
      <c r="E108" s="248">
        <f t="shared" si="1"/>
        <v>100</v>
      </c>
    </row>
    <row r="109" spans="1:5" ht="15.75">
      <c r="A109" s="1" t="s">
        <v>686</v>
      </c>
      <c r="B109" s="8"/>
      <c r="C109" s="8">
        <v>1000</v>
      </c>
      <c r="D109" s="8">
        <v>1000</v>
      </c>
      <c r="E109" s="248">
        <f t="shared" si="1"/>
        <v>100</v>
      </c>
    </row>
    <row r="110" spans="1:5" ht="15.75">
      <c r="A110" s="7" t="s">
        <v>2512</v>
      </c>
      <c r="B110" s="12">
        <f>SUM(B104:B109)</f>
        <v>0</v>
      </c>
      <c r="C110" s="12">
        <f>SUM(C104:C109)</f>
        <v>3972</v>
      </c>
      <c r="D110" s="12">
        <f>SUM(D104:D109)</f>
        <v>3972</v>
      </c>
      <c r="E110" s="58">
        <f t="shared" si="1"/>
        <v>100</v>
      </c>
    </row>
    <row r="111" spans="1:5" ht="15.75">
      <c r="A111" s="7" t="s">
        <v>815</v>
      </c>
      <c r="B111" s="8"/>
      <c r="C111" s="8"/>
      <c r="D111" s="8"/>
      <c r="E111" s="248"/>
    </row>
    <row r="112" spans="1:5" ht="15.75">
      <c r="A112" s="1" t="s">
        <v>684</v>
      </c>
      <c r="B112" s="8">
        <v>2400</v>
      </c>
      <c r="C112" s="8">
        <v>3000</v>
      </c>
      <c r="D112" s="8">
        <v>3864</v>
      </c>
      <c r="E112" s="248">
        <f t="shared" si="1"/>
        <v>128.8</v>
      </c>
    </row>
    <row r="113" spans="1:5" ht="15.75">
      <c r="A113" s="7" t="s">
        <v>816</v>
      </c>
      <c r="B113" s="12">
        <f>SUM(B112:B112)</f>
        <v>2400</v>
      </c>
      <c r="C113" s="12">
        <f>SUM(C112:C112)</f>
        <v>3000</v>
      </c>
      <c r="D113" s="12">
        <f>SUM(D112:D112)</f>
        <v>3864</v>
      </c>
      <c r="E113" s="58">
        <f t="shared" si="1"/>
        <v>128.8</v>
      </c>
    </row>
    <row r="114" spans="1:5" ht="15.75">
      <c r="A114" s="7" t="s">
        <v>817</v>
      </c>
      <c r="B114" s="12">
        <f>B110+B113</f>
        <v>2400</v>
      </c>
      <c r="C114" s="12">
        <f>C110+C113</f>
        <v>6972</v>
      </c>
      <c r="D114" s="12">
        <f>D110+D113</f>
        <v>7836</v>
      </c>
      <c r="E114" s="58">
        <f t="shared" si="1"/>
        <v>112.39242685025816</v>
      </c>
    </row>
    <row r="115" spans="1:5" ht="15.75">
      <c r="A115" s="137"/>
      <c r="B115" s="50"/>
      <c r="C115" s="8"/>
      <c r="D115" s="8"/>
      <c r="E115" s="248"/>
    </row>
    <row r="116" spans="1:5" ht="15.75">
      <c r="A116" s="7" t="s">
        <v>1939</v>
      </c>
      <c r="B116" s="12">
        <f>B78+B83+B95+B110</f>
        <v>15331</v>
      </c>
      <c r="C116" s="12">
        <f>C78+C83+C95+C110</f>
        <v>20071</v>
      </c>
      <c r="D116" s="12">
        <f>D78+D83+D95+D110</f>
        <v>20722</v>
      </c>
      <c r="E116" s="58">
        <f t="shared" si="1"/>
        <v>103.2434856260276</v>
      </c>
    </row>
    <row r="117" spans="1:8" ht="15.75">
      <c r="A117" s="7" t="s">
        <v>1938</v>
      </c>
      <c r="B117" s="12">
        <f>B86+B99+B113</f>
        <v>2400</v>
      </c>
      <c r="C117" s="12">
        <f>C86+C99+C113</f>
        <v>3580</v>
      </c>
      <c r="D117" s="12">
        <f>D86+D99+D113</f>
        <v>4444</v>
      </c>
      <c r="E117" s="58">
        <f t="shared" si="1"/>
        <v>124.1340782122905</v>
      </c>
      <c r="F117" s="8"/>
      <c r="G117" s="8"/>
      <c r="H117" s="8"/>
    </row>
    <row r="118" spans="2:5" ht="15.75">
      <c r="B118" s="50"/>
      <c r="C118" s="50"/>
      <c r="D118" s="50"/>
      <c r="E118" s="50"/>
    </row>
    <row r="119" spans="1:5" ht="15.75">
      <c r="A119" s="7" t="s">
        <v>67</v>
      </c>
      <c r="B119" s="12">
        <f>B45</f>
        <v>823013</v>
      </c>
      <c r="C119" s="12">
        <f>C45</f>
        <v>896809</v>
      </c>
      <c r="D119" s="12">
        <f>D45</f>
        <v>888643</v>
      </c>
      <c r="E119" s="58">
        <f t="shared" si="1"/>
        <v>99.08943821928638</v>
      </c>
    </row>
    <row r="120" spans="1:5" ht="15.75">
      <c r="A120" s="7" t="s">
        <v>1940</v>
      </c>
      <c r="B120" s="12">
        <f>B68+B116</f>
        <v>66270</v>
      </c>
      <c r="C120" s="12">
        <f>C68+C116</f>
        <v>65217</v>
      </c>
      <c r="D120" s="12">
        <f>D68+D116</f>
        <v>65067</v>
      </c>
      <c r="E120" s="58">
        <f t="shared" si="1"/>
        <v>99.76999861999172</v>
      </c>
    </row>
    <row r="121" spans="1:5" ht="15.75">
      <c r="A121" s="7" t="s">
        <v>1941</v>
      </c>
      <c r="B121" s="12">
        <f>B117</f>
        <v>2400</v>
      </c>
      <c r="C121" s="12">
        <f>C117</f>
        <v>3580</v>
      </c>
      <c r="D121" s="12">
        <f>D117</f>
        <v>4444</v>
      </c>
      <c r="E121" s="58">
        <f t="shared" si="1"/>
        <v>124.1340782122905</v>
      </c>
    </row>
    <row r="122" spans="1:5" ht="15.75">
      <c r="A122" s="7"/>
      <c r="B122" s="143"/>
      <c r="C122" s="12"/>
      <c r="D122" s="8"/>
      <c r="E122" s="58"/>
    </row>
    <row r="123" spans="1:5" ht="15.75">
      <c r="A123" s="7" t="s">
        <v>66</v>
      </c>
      <c r="B123" s="12">
        <f>B121+B120+B119</f>
        <v>891683</v>
      </c>
      <c r="C123" s="12">
        <f>C121+C120+C119</f>
        <v>965606</v>
      </c>
      <c r="D123" s="12">
        <f>D121+D120+D119</f>
        <v>958154</v>
      </c>
      <c r="E123" s="58">
        <f t="shared" si="1"/>
        <v>99.2282566595485</v>
      </c>
    </row>
    <row r="124" spans="2:3" ht="15.75">
      <c r="B124" s="12"/>
      <c r="C124" s="58"/>
    </row>
    <row r="125" spans="2:3" ht="15.75">
      <c r="B125" s="12"/>
      <c r="C125" s="58"/>
    </row>
    <row r="126" ht="15.75">
      <c r="A126" s="137"/>
    </row>
    <row r="127" ht="15.75">
      <c r="A127" s="137"/>
    </row>
    <row r="128" ht="15.75">
      <c r="B128" s="8"/>
    </row>
  </sheetData>
  <mergeCells count="7">
    <mergeCell ref="B1:E1"/>
    <mergeCell ref="B7:E7"/>
    <mergeCell ref="A7:A8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">
      <selection activeCell="C16" sqref="C16"/>
    </sheetView>
  </sheetViews>
  <sheetFormatPr defaultColWidth="9.140625" defaultRowHeight="12.75"/>
  <cols>
    <col min="1" max="1" width="37.28125" style="0" customWidth="1"/>
    <col min="2" max="2" width="10.7109375" style="0" customWidth="1"/>
    <col min="3" max="3" width="11.140625" style="0" customWidth="1"/>
    <col min="4" max="4" width="12.28125" style="0" customWidth="1"/>
    <col min="5" max="5" width="11.57421875" style="0" customWidth="1"/>
    <col min="6" max="6" width="10.7109375" style="0" customWidth="1"/>
    <col min="7" max="7" width="11.00390625" style="0" customWidth="1"/>
    <col min="8" max="8" width="11.57421875" style="0" bestFit="1" customWidth="1"/>
    <col min="9" max="9" width="12.57421875" style="0" customWidth="1"/>
  </cols>
  <sheetData>
    <row r="1" spans="8:9" ht="15.75" customHeight="1">
      <c r="H1" s="660" t="s">
        <v>442</v>
      </c>
      <c r="I1" s="660"/>
    </row>
    <row r="2" spans="1:9" s="13" customFormat="1" ht="15.75">
      <c r="A2" s="667" t="s">
        <v>1797</v>
      </c>
      <c r="B2" s="667"/>
      <c r="C2" s="667"/>
      <c r="D2" s="667"/>
      <c r="E2" s="667"/>
      <c r="F2" s="667"/>
      <c r="G2" s="667"/>
      <c r="H2" s="667"/>
      <c r="I2" s="667"/>
    </row>
    <row r="3" spans="1:9" s="13" customFormat="1" ht="15.75">
      <c r="A3" s="667" t="s">
        <v>886</v>
      </c>
      <c r="B3" s="667"/>
      <c r="C3" s="667"/>
      <c r="D3" s="667"/>
      <c r="E3" s="667"/>
      <c r="F3" s="667"/>
      <c r="G3" s="667"/>
      <c r="H3" s="667"/>
      <c r="I3" s="667"/>
    </row>
    <row r="4" spans="1:9" s="13" customFormat="1" ht="15.75">
      <c r="A4" s="667" t="s">
        <v>2169</v>
      </c>
      <c r="B4" s="667"/>
      <c r="C4" s="667"/>
      <c r="D4" s="667"/>
      <c r="E4" s="667"/>
      <c r="F4" s="667"/>
      <c r="G4" s="667"/>
      <c r="H4" s="667"/>
      <c r="I4" s="667"/>
    </row>
    <row r="5" spans="1:9" s="13" customFormat="1" ht="15.75">
      <c r="A5" s="667" t="s">
        <v>1791</v>
      </c>
      <c r="B5" s="667"/>
      <c r="C5" s="667"/>
      <c r="D5" s="667"/>
      <c r="E5" s="667"/>
      <c r="F5" s="667"/>
      <c r="G5" s="667"/>
      <c r="H5" s="667"/>
      <c r="I5" s="667"/>
    </row>
    <row r="6" spans="1:9" s="13" customFormat="1" ht="15.75">
      <c r="A6" s="24"/>
      <c r="B6" s="24"/>
      <c r="C6" s="24"/>
      <c r="D6" s="24"/>
      <c r="E6" s="24"/>
      <c r="F6" s="24"/>
      <c r="G6" s="24"/>
      <c r="H6" s="642"/>
      <c r="I6" s="642"/>
    </row>
    <row r="7" spans="1:7" s="1" customFormat="1" ht="15.75">
      <c r="A7" s="3"/>
      <c r="B7" s="3"/>
      <c r="C7" s="3"/>
      <c r="E7" s="3"/>
      <c r="F7" s="3"/>
      <c r="G7" s="3"/>
    </row>
    <row r="8" spans="1:9" s="88" customFormat="1" ht="12.75" customHeight="1">
      <c r="A8" s="651" t="s">
        <v>1798</v>
      </c>
      <c r="B8" s="680" t="s">
        <v>846</v>
      </c>
      <c r="C8" s="680" t="s">
        <v>1301</v>
      </c>
      <c r="D8" s="640" t="s">
        <v>2275</v>
      </c>
      <c r="E8" s="103" t="s">
        <v>846</v>
      </c>
      <c r="F8" s="103" t="s">
        <v>1301</v>
      </c>
      <c r="G8" s="670" t="s">
        <v>2520</v>
      </c>
      <c r="H8" s="670"/>
      <c r="I8" s="638" t="s">
        <v>1799</v>
      </c>
    </row>
    <row r="9" spans="1:9" s="88" customFormat="1" ht="24.75" customHeight="1">
      <c r="A9" s="637"/>
      <c r="B9" s="680"/>
      <c r="C9" s="680"/>
      <c r="D9" s="641"/>
      <c r="E9" s="680" t="s">
        <v>2527</v>
      </c>
      <c r="F9" s="680"/>
      <c r="G9" s="57" t="s">
        <v>2521</v>
      </c>
      <c r="H9" s="57" t="s">
        <v>2522</v>
      </c>
      <c r="I9" s="639"/>
    </row>
    <row r="10" spans="2:7" s="1" customFormat="1" ht="15.75">
      <c r="B10" s="2"/>
      <c r="C10" s="2"/>
      <c r="E10" s="2"/>
      <c r="F10" s="2"/>
      <c r="G10" s="2"/>
    </row>
    <row r="11" spans="1:9" s="7" customFormat="1" ht="24.75" customHeight="1">
      <c r="A11" s="23" t="s">
        <v>180</v>
      </c>
      <c r="B11" s="12">
        <v>22175</v>
      </c>
      <c r="C11" s="12">
        <v>107710</v>
      </c>
      <c r="D11" s="303">
        <v>159</v>
      </c>
      <c r="E11" s="12"/>
      <c r="F11" s="12">
        <v>10760</v>
      </c>
      <c r="G11" s="12">
        <v>1600</v>
      </c>
      <c r="H11" s="12"/>
      <c r="I11" s="12">
        <f>SUM(B11:H11)</f>
        <v>142404</v>
      </c>
    </row>
    <row r="12" spans="1:9" s="1" customFormat="1" ht="24.75" customHeight="1">
      <c r="A12" s="14" t="s">
        <v>2290</v>
      </c>
      <c r="B12" s="8"/>
      <c r="C12" s="8">
        <v>14618</v>
      </c>
      <c r="D12" s="8"/>
      <c r="E12" s="8"/>
      <c r="F12" s="8"/>
      <c r="G12" s="8"/>
      <c r="H12" s="8"/>
      <c r="I12" s="12">
        <f aca="true" t="shared" si="0" ref="I12:I17">SUM(B12:H12)</f>
        <v>14618</v>
      </c>
    </row>
    <row r="13" spans="1:9" s="7" customFormat="1" ht="24.75" customHeight="1">
      <c r="A13" s="14" t="s">
        <v>2172</v>
      </c>
      <c r="B13" s="8">
        <v>499</v>
      </c>
      <c r="C13" s="8">
        <v>431</v>
      </c>
      <c r="D13" s="8"/>
      <c r="E13" s="8"/>
      <c r="F13" s="8">
        <v>4641</v>
      </c>
      <c r="G13" s="8"/>
      <c r="H13" s="8"/>
      <c r="I13" s="12">
        <f t="shared" si="0"/>
        <v>5571</v>
      </c>
    </row>
    <row r="14" spans="1:9" s="1" customFormat="1" ht="24.75" customHeight="1">
      <c r="A14" s="14" t="s">
        <v>2524</v>
      </c>
      <c r="B14" s="8"/>
      <c r="C14" s="8">
        <v>10287</v>
      </c>
      <c r="D14" s="8"/>
      <c r="E14" s="8"/>
      <c r="F14" s="8"/>
      <c r="G14" s="8"/>
      <c r="H14" s="8"/>
      <c r="I14" s="12">
        <f t="shared" si="0"/>
        <v>10287</v>
      </c>
    </row>
    <row r="15" spans="1:9" s="1" customFormat="1" ht="24.75" customHeight="1">
      <c r="A15" s="14" t="s">
        <v>2525</v>
      </c>
      <c r="B15" s="8"/>
      <c r="C15" s="8">
        <v>351</v>
      </c>
      <c r="D15" s="8"/>
      <c r="E15" s="8"/>
      <c r="F15" s="8"/>
      <c r="G15" s="8"/>
      <c r="H15" s="8"/>
      <c r="I15" s="12">
        <f t="shared" si="0"/>
        <v>351</v>
      </c>
    </row>
    <row r="16" spans="1:9" s="1" customFormat="1" ht="24.75" customHeight="1">
      <c r="A16" s="14" t="s">
        <v>2526</v>
      </c>
      <c r="B16" s="8"/>
      <c r="C16" s="8">
        <v>490</v>
      </c>
      <c r="D16" s="8"/>
      <c r="E16" s="8"/>
      <c r="F16" s="8"/>
      <c r="G16" s="8"/>
      <c r="H16" s="8"/>
      <c r="I16" s="12">
        <f t="shared" si="0"/>
        <v>490</v>
      </c>
    </row>
    <row r="17" spans="1:9" s="1" customFormat="1" ht="24.75" customHeight="1">
      <c r="A17" s="14" t="s">
        <v>109</v>
      </c>
      <c r="B17" s="8"/>
      <c r="C17" s="8">
        <v>3547</v>
      </c>
      <c r="D17" s="8"/>
      <c r="E17" s="8"/>
      <c r="F17" s="8"/>
      <c r="G17" s="8"/>
      <c r="H17" s="8"/>
      <c r="I17" s="12">
        <f t="shared" si="0"/>
        <v>3547</v>
      </c>
    </row>
    <row r="18" spans="1:9" s="7" customFormat="1" ht="24.75" customHeight="1">
      <c r="A18" s="23" t="s">
        <v>2523</v>
      </c>
      <c r="B18" s="12">
        <f>SUM(B12:B17)</f>
        <v>499</v>
      </c>
      <c r="C18" s="12">
        <f aca="true" t="shared" si="1" ref="C18:I18">SUM(C12:C17)</f>
        <v>29724</v>
      </c>
      <c r="D18" s="12">
        <f t="shared" si="1"/>
        <v>0</v>
      </c>
      <c r="E18" s="12">
        <f t="shared" si="1"/>
        <v>0</v>
      </c>
      <c r="F18" s="12">
        <f t="shared" si="1"/>
        <v>4641</v>
      </c>
      <c r="G18" s="12">
        <f t="shared" si="1"/>
        <v>0</v>
      </c>
      <c r="H18" s="12">
        <f t="shared" si="1"/>
        <v>0</v>
      </c>
      <c r="I18" s="12">
        <f t="shared" si="1"/>
        <v>34864</v>
      </c>
    </row>
    <row r="19" spans="1:9" s="7" customFormat="1" ht="24.75" customHeight="1">
      <c r="A19" s="23" t="s">
        <v>1796</v>
      </c>
      <c r="B19" s="12">
        <f aca="true" t="shared" si="2" ref="B19:I19">B11+B18</f>
        <v>22674</v>
      </c>
      <c r="C19" s="12">
        <f t="shared" si="2"/>
        <v>137434</v>
      </c>
      <c r="D19" s="12">
        <f t="shared" si="2"/>
        <v>159</v>
      </c>
      <c r="E19" s="12">
        <f t="shared" si="2"/>
        <v>0</v>
      </c>
      <c r="F19" s="12">
        <f t="shared" si="2"/>
        <v>15401</v>
      </c>
      <c r="G19" s="12">
        <f t="shared" si="2"/>
        <v>1600</v>
      </c>
      <c r="H19" s="12">
        <f t="shared" si="2"/>
        <v>0</v>
      </c>
      <c r="I19" s="12">
        <f t="shared" si="2"/>
        <v>177268</v>
      </c>
    </row>
  </sheetData>
  <mergeCells count="13">
    <mergeCell ref="A5:I5"/>
    <mergeCell ref="H6:I6"/>
    <mergeCell ref="H1:I1"/>
    <mergeCell ref="A2:I2"/>
    <mergeCell ref="A3:I3"/>
    <mergeCell ref="A4:I4"/>
    <mergeCell ref="A8:A9"/>
    <mergeCell ref="G8:H8"/>
    <mergeCell ref="I8:I9"/>
    <mergeCell ref="E9:F9"/>
    <mergeCell ref="D8:D9"/>
    <mergeCell ref="B8:B9"/>
    <mergeCell ref="C8:C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275"/>
  <sheetViews>
    <sheetView workbookViewId="0" topLeftCell="A142">
      <selection activeCell="B113" sqref="B113"/>
    </sheetView>
  </sheetViews>
  <sheetFormatPr defaultColWidth="9.140625" defaultRowHeight="13.5" customHeight="1"/>
  <cols>
    <col min="1" max="1" width="3.421875" style="102" customWidth="1"/>
    <col min="2" max="2" width="63.140625" style="102" customWidth="1"/>
    <col min="3" max="3" width="10.00390625" style="102" customWidth="1"/>
    <col min="4" max="4" width="9.140625" style="102" customWidth="1"/>
    <col min="5" max="5" width="9.8515625" style="102" customWidth="1"/>
    <col min="6" max="16384" width="9.140625" style="102" customWidth="1"/>
  </cols>
  <sheetData>
    <row r="1" spans="1:6" ht="12.75" customHeight="1">
      <c r="A1" s="643" t="s">
        <v>2459</v>
      </c>
      <c r="B1" s="643"/>
      <c r="C1" s="643"/>
      <c r="D1" s="643"/>
      <c r="E1" s="643"/>
      <c r="F1" s="643"/>
    </row>
    <row r="2" spans="1:6" ht="13.5" customHeight="1">
      <c r="A2" s="621" t="s">
        <v>1797</v>
      </c>
      <c r="B2" s="621"/>
      <c r="C2" s="621"/>
      <c r="D2" s="621"/>
      <c r="E2" s="621"/>
      <c r="F2" s="621"/>
    </row>
    <row r="3" spans="1:6" ht="13.5" customHeight="1">
      <c r="A3" s="621" t="s">
        <v>886</v>
      </c>
      <c r="B3" s="621"/>
      <c r="C3" s="621"/>
      <c r="D3" s="621"/>
      <c r="E3" s="621"/>
      <c r="F3" s="621"/>
    </row>
    <row r="4" spans="1:6" ht="13.5" customHeight="1">
      <c r="A4" s="621" t="s">
        <v>845</v>
      </c>
      <c r="B4" s="621"/>
      <c r="C4" s="621"/>
      <c r="D4" s="621"/>
      <c r="E4" s="621"/>
      <c r="F4" s="621"/>
    </row>
    <row r="5" spans="1:6" ht="13.5" customHeight="1">
      <c r="A5" s="622" t="s">
        <v>1791</v>
      </c>
      <c r="B5" s="622"/>
      <c r="C5" s="622"/>
      <c r="D5" s="622"/>
      <c r="E5" s="622"/>
      <c r="F5" s="622"/>
    </row>
    <row r="6" spans="1:6" ht="17.25" customHeight="1">
      <c r="A6" s="617" t="s">
        <v>2516</v>
      </c>
      <c r="B6" s="644" t="s">
        <v>1792</v>
      </c>
      <c r="C6" s="618" t="s">
        <v>2258</v>
      </c>
      <c r="D6" s="619"/>
      <c r="E6" s="619"/>
      <c r="F6" s="620"/>
    </row>
    <row r="7" spans="1:6" ht="21.75" customHeight="1">
      <c r="A7" s="617"/>
      <c r="B7" s="644"/>
      <c r="C7" s="6" t="s">
        <v>889</v>
      </c>
      <c r="D7" s="6" t="s">
        <v>890</v>
      </c>
      <c r="E7" s="6" t="s">
        <v>2253</v>
      </c>
      <c r="F7" s="6" t="s">
        <v>2260</v>
      </c>
    </row>
    <row r="8" spans="1:2" ht="12.75" customHeight="1">
      <c r="A8" s="92"/>
      <c r="B8" s="104"/>
    </row>
    <row r="9" spans="2:5" ht="13.5" customHeight="1">
      <c r="B9" s="105" t="s">
        <v>2043</v>
      </c>
      <c r="C9" s="108"/>
      <c r="D9" s="108"/>
      <c r="E9" s="108"/>
    </row>
    <row r="10" spans="2:5" ht="10.5" customHeight="1">
      <c r="B10" s="105"/>
      <c r="C10" s="108"/>
      <c r="D10" s="108"/>
      <c r="E10" s="108"/>
    </row>
    <row r="11" spans="2:5" ht="13.5" customHeight="1">
      <c r="B11" s="105" t="s">
        <v>846</v>
      </c>
      <c r="C11" s="108"/>
      <c r="D11" s="108"/>
      <c r="E11" s="108"/>
    </row>
    <row r="12" spans="1:6" ht="12.75">
      <c r="A12" s="106" t="s">
        <v>1918</v>
      </c>
      <c r="B12" s="107" t="s">
        <v>2496</v>
      </c>
      <c r="C12" s="108">
        <v>10000</v>
      </c>
      <c r="D12" s="108">
        <v>6417</v>
      </c>
      <c r="E12" s="108">
        <v>6035</v>
      </c>
      <c r="F12" s="310">
        <f>E12/D12*100</f>
        <v>94.04706249026025</v>
      </c>
    </row>
    <row r="13" spans="1:6" ht="12.75">
      <c r="A13" s="106" t="s">
        <v>1919</v>
      </c>
      <c r="B13" s="107" t="s">
        <v>1801</v>
      </c>
      <c r="C13" s="108">
        <v>10000</v>
      </c>
      <c r="D13" s="108">
        <v>233</v>
      </c>
      <c r="E13" s="108">
        <v>135</v>
      </c>
      <c r="F13" s="310">
        <f aca="true" t="shared" si="0" ref="F13:F76">E13/D13*100</f>
        <v>57.93991416309014</v>
      </c>
    </row>
    <row r="14" spans="1:6" ht="12.75">
      <c r="A14" s="106" t="s">
        <v>1920</v>
      </c>
      <c r="B14" s="107" t="s">
        <v>1769</v>
      </c>
      <c r="C14" s="108">
        <v>20000</v>
      </c>
      <c r="D14" s="108">
        <v>20000</v>
      </c>
      <c r="E14" s="108"/>
      <c r="F14" s="310">
        <f t="shared" si="0"/>
        <v>0</v>
      </c>
    </row>
    <row r="15" spans="1:6" ht="25.5">
      <c r="A15" s="106" t="s">
        <v>1921</v>
      </c>
      <c r="B15" s="107" t="s">
        <v>417</v>
      </c>
      <c r="C15" s="108">
        <v>15000</v>
      </c>
      <c r="D15" s="108">
        <v>15000</v>
      </c>
      <c r="E15" s="108"/>
      <c r="F15" s="310">
        <f t="shared" si="0"/>
        <v>0</v>
      </c>
    </row>
    <row r="16" spans="1:6" ht="12.75">
      <c r="A16" s="106" t="s">
        <v>1922</v>
      </c>
      <c r="B16" s="107" t="s">
        <v>118</v>
      </c>
      <c r="C16" s="108">
        <v>12000</v>
      </c>
      <c r="D16" s="108">
        <v>12000</v>
      </c>
      <c r="E16" s="108"/>
      <c r="F16" s="310">
        <f t="shared" si="0"/>
        <v>0</v>
      </c>
    </row>
    <row r="17" spans="1:6" ht="12.75">
      <c r="A17" s="106" t="s">
        <v>1923</v>
      </c>
      <c r="B17" s="107" t="s">
        <v>1318</v>
      </c>
      <c r="C17" s="108">
        <v>3000</v>
      </c>
      <c r="D17" s="108">
        <v>3000</v>
      </c>
      <c r="E17" s="108"/>
      <c r="F17" s="310">
        <f t="shared" si="0"/>
        <v>0</v>
      </c>
    </row>
    <row r="18" spans="1:6" ht="12.75">
      <c r="A18" s="106" t="s">
        <v>1924</v>
      </c>
      <c r="B18" s="107" t="s">
        <v>2268</v>
      </c>
      <c r="C18" s="108"/>
      <c r="D18" s="108">
        <v>500</v>
      </c>
      <c r="E18" s="108">
        <v>144</v>
      </c>
      <c r="F18" s="310">
        <f t="shared" si="0"/>
        <v>28.799999999999997</v>
      </c>
    </row>
    <row r="19" spans="1:6" ht="12.75">
      <c r="A19" s="106" t="s">
        <v>1925</v>
      </c>
      <c r="B19" s="107" t="s">
        <v>2269</v>
      </c>
      <c r="C19" s="108"/>
      <c r="D19" s="108">
        <v>917</v>
      </c>
      <c r="E19" s="108"/>
      <c r="F19" s="310">
        <f t="shared" si="0"/>
        <v>0</v>
      </c>
    </row>
    <row r="20" spans="1:6" ht="25.5">
      <c r="A20" s="106" t="s">
        <v>1926</v>
      </c>
      <c r="B20" s="107" t="s">
        <v>2270</v>
      </c>
      <c r="C20" s="108"/>
      <c r="D20" s="108">
        <v>11850</v>
      </c>
      <c r="E20" s="108">
        <v>11833</v>
      </c>
      <c r="F20" s="310">
        <f t="shared" si="0"/>
        <v>99.85654008438819</v>
      </c>
    </row>
    <row r="21" spans="1:6" ht="12.75">
      <c r="A21" s="106" t="s">
        <v>1927</v>
      </c>
      <c r="B21" s="107" t="s">
        <v>418</v>
      </c>
      <c r="C21" s="108"/>
      <c r="D21" s="108">
        <v>10259</v>
      </c>
      <c r="E21" s="108">
        <v>268</v>
      </c>
      <c r="F21" s="310">
        <f t="shared" si="0"/>
        <v>2.612340384053027</v>
      </c>
    </row>
    <row r="22" spans="1:6" ht="12.75">
      <c r="A22" s="106" t="s">
        <v>1928</v>
      </c>
      <c r="B22" s="107" t="s">
        <v>123</v>
      </c>
      <c r="C22" s="108"/>
      <c r="D22" s="108"/>
      <c r="E22" s="108">
        <v>642</v>
      </c>
      <c r="F22" s="310"/>
    </row>
    <row r="23" spans="1:6" ht="13.5" customHeight="1">
      <c r="A23" s="106"/>
      <c r="B23" s="105" t="s">
        <v>1299</v>
      </c>
      <c r="C23" s="110">
        <f>SUM(C12:C22)</f>
        <v>70000</v>
      </c>
      <c r="D23" s="110">
        <f>SUM(D12:D22)</f>
        <v>80176</v>
      </c>
      <c r="E23" s="110">
        <f>SUM(E12:E22)</f>
        <v>19057</v>
      </c>
      <c r="F23" s="311">
        <f t="shared" si="0"/>
        <v>23.768958291758132</v>
      </c>
    </row>
    <row r="24" spans="1:6" ht="13.5" customHeight="1">
      <c r="A24" s="106"/>
      <c r="B24" s="105" t="s">
        <v>1300</v>
      </c>
      <c r="C24" s="110">
        <v>14000</v>
      </c>
      <c r="D24" s="110">
        <v>16584</v>
      </c>
      <c r="E24" s="110">
        <v>3118</v>
      </c>
      <c r="F24" s="311">
        <f t="shared" si="0"/>
        <v>18.801254220935842</v>
      </c>
    </row>
    <row r="25" spans="1:6" ht="13.5" customHeight="1">
      <c r="A25" s="106"/>
      <c r="B25" s="105" t="s">
        <v>2502</v>
      </c>
      <c r="C25" s="110">
        <f>SUM(C23:C24)</f>
        <v>84000</v>
      </c>
      <c r="D25" s="110">
        <f>SUM(D23:D24)</f>
        <v>96760</v>
      </c>
      <c r="E25" s="110">
        <f>SUM(E23:E24)</f>
        <v>22175</v>
      </c>
      <c r="F25" s="311">
        <f t="shared" si="0"/>
        <v>22.917527904092598</v>
      </c>
    </row>
    <row r="26" spans="1:6" ht="13.5" customHeight="1">
      <c r="A26" s="106"/>
      <c r="B26" s="105"/>
      <c r="C26" s="108"/>
      <c r="D26" s="108"/>
      <c r="E26" s="108"/>
      <c r="F26" s="310"/>
    </row>
    <row r="27" spans="1:6" ht="13.5" customHeight="1">
      <c r="A27" s="106"/>
      <c r="B27" s="105" t="s">
        <v>1301</v>
      </c>
      <c r="C27" s="108"/>
      <c r="D27" s="108"/>
      <c r="E27" s="108"/>
      <c r="F27" s="310"/>
    </row>
    <row r="28" spans="1:6" ht="13.5" customHeight="1">
      <c r="A28" s="106"/>
      <c r="B28" s="109" t="s">
        <v>2271</v>
      </c>
      <c r="C28" s="108"/>
      <c r="D28" s="108"/>
      <c r="E28" s="108"/>
      <c r="F28" s="310"/>
    </row>
    <row r="29" spans="1:6" ht="13.5" customHeight="1">
      <c r="A29" s="106" t="s">
        <v>1929</v>
      </c>
      <c r="B29" s="107" t="s">
        <v>124</v>
      </c>
      <c r="C29" s="108">
        <v>8400</v>
      </c>
      <c r="D29" s="108">
        <v>7275</v>
      </c>
      <c r="E29" s="108">
        <v>348</v>
      </c>
      <c r="F29" s="310">
        <f t="shared" si="0"/>
        <v>4.783505154639175</v>
      </c>
    </row>
    <row r="30" spans="1:6" ht="13.5" customHeight="1">
      <c r="A30" s="106" t="s">
        <v>1930</v>
      </c>
      <c r="B30" s="107" t="s">
        <v>419</v>
      </c>
      <c r="C30" s="108"/>
      <c r="D30" s="108"/>
      <c r="E30" s="108">
        <v>3500</v>
      </c>
      <c r="F30" s="310"/>
    </row>
    <row r="31" spans="1:6" ht="13.5" customHeight="1">
      <c r="A31" s="106" t="s">
        <v>1931</v>
      </c>
      <c r="B31" s="107" t="s">
        <v>2513</v>
      </c>
      <c r="C31" s="108">
        <v>840</v>
      </c>
      <c r="D31" s="108">
        <v>840</v>
      </c>
      <c r="E31" s="108">
        <v>60</v>
      </c>
      <c r="F31" s="310">
        <f t="shared" si="0"/>
        <v>7.142857142857142</v>
      </c>
    </row>
    <row r="32" spans="1:6" ht="13.5" customHeight="1">
      <c r="A32" s="106" t="s">
        <v>1932</v>
      </c>
      <c r="B32" s="107" t="s">
        <v>2280</v>
      </c>
      <c r="C32" s="108">
        <v>3900</v>
      </c>
      <c r="D32" s="108">
        <v>0</v>
      </c>
      <c r="E32" s="108"/>
      <c r="F32" s="310"/>
    </row>
    <row r="33" spans="1:6" ht="13.5" customHeight="1">
      <c r="A33" s="106" t="s">
        <v>1933</v>
      </c>
      <c r="B33" s="107" t="s">
        <v>2272</v>
      </c>
      <c r="C33" s="108">
        <v>500</v>
      </c>
      <c r="D33" s="108">
        <v>729</v>
      </c>
      <c r="E33" s="108">
        <v>729</v>
      </c>
      <c r="F33" s="310">
        <f t="shared" si="0"/>
        <v>100</v>
      </c>
    </row>
    <row r="34" spans="1:6" ht="13.5" customHeight="1">
      <c r="A34" s="106" t="s">
        <v>1934</v>
      </c>
      <c r="B34" s="107" t="s">
        <v>2273</v>
      </c>
      <c r="C34" s="108"/>
      <c r="D34" s="108">
        <v>1000</v>
      </c>
      <c r="E34" s="108"/>
      <c r="F34" s="310">
        <f t="shared" si="0"/>
        <v>0</v>
      </c>
    </row>
    <row r="35" spans="1:6" ht="13.5" customHeight="1">
      <c r="A35" s="106" t="s">
        <v>1935</v>
      </c>
      <c r="B35" s="107" t="s">
        <v>238</v>
      </c>
      <c r="C35" s="108"/>
      <c r="D35" s="108">
        <v>220</v>
      </c>
      <c r="E35" s="108">
        <v>220</v>
      </c>
      <c r="F35" s="310">
        <f t="shared" si="0"/>
        <v>100</v>
      </c>
    </row>
    <row r="36" spans="1:6" ht="13.5" customHeight="1">
      <c r="A36" s="106" t="s">
        <v>820</v>
      </c>
      <c r="B36" s="107" t="s">
        <v>239</v>
      </c>
      <c r="C36" s="108"/>
      <c r="D36" s="108">
        <v>150</v>
      </c>
      <c r="E36" s="108">
        <v>150</v>
      </c>
      <c r="F36" s="310">
        <f t="shared" si="0"/>
        <v>100</v>
      </c>
    </row>
    <row r="37" spans="1:6" ht="13.5" customHeight="1">
      <c r="A37" s="106"/>
      <c r="B37" s="105" t="s">
        <v>240</v>
      </c>
      <c r="C37" s="110">
        <f>SUM(C29:C36)</f>
        <v>13640</v>
      </c>
      <c r="D37" s="110">
        <f>SUM(D29:D36)</f>
        <v>10214</v>
      </c>
      <c r="E37" s="110">
        <f>SUM(E29:E36)</f>
        <v>5007</v>
      </c>
      <c r="F37" s="311">
        <f t="shared" si="0"/>
        <v>49.02095163501077</v>
      </c>
    </row>
    <row r="38" spans="1:6" ht="13.5" customHeight="1">
      <c r="A38" s="106"/>
      <c r="B38" s="105"/>
      <c r="C38" s="110"/>
      <c r="D38" s="108"/>
      <c r="E38" s="108"/>
      <c r="F38" s="310"/>
    </row>
    <row r="39" spans="1:6" ht="13.5" customHeight="1">
      <c r="A39" s="106"/>
      <c r="B39" s="109" t="s">
        <v>2499</v>
      </c>
      <c r="C39" s="110"/>
      <c r="D39" s="108"/>
      <c r="E39" s="108"/>
      <c r="F39" s="310"/>
    </row>
    <row r="40" spans="1:6" ht="13.5" customHeight="1">
      <c r="A40" s="106" t="s">
        <v>821</v>
      </c>
      <c r="B40" s="107" t="s">
        <v>387</v>
      </c>
      <c r="C40" s="108">
        <v>2100</v>
      </c>
      <c r="D40" s="108">
        <v>2100</v>
      </c>
      <c r="E40" s="108">
        <v>2031</v>
      </c>
      <c r="F40" s="310">
        <f t="shared" si="0"/>
        <v>96.71428571428572</v>
      </c>
    </row>
    <row r="41" spans="1:6" ht="13.5" customHeight="1">
      <c r="A41" s="106" t="s">
        <v>822</v>
      </c>
      <c r="B41" s="107" t="s">
        <v>241</v>
      </c>
      <c r="C41" s="108"/>
      <c r="D41" s="108">
        <v>1667</v>
      </c>
      <c r="E41" s="108">
        <v>1616</v>
      </c>
      <c r="F41" s="310">
        <f t="shared" si="0"/>
        <v>96.94061187762448</v>
      </c>
    </row>
    <row r="42" spans="1:6" ht="13.5" customHeight="1">
      <c r="A42" s="106" t="s">
        <v>823</v>
      </c>
      <c r="B42" s="107" t="s">
        <v>242</v>
      </c>
      <c r="C42" s="108"/>
      <c r="D42" s="108">
        <v>417</v>
      </c>
      <c r="E42" s="108"/>
      <c r="F42" s="310">
        <f t="shared" si="0"/>
        <v>0</v>
      </c>
    </row>
    <row r="43" spans="1:6" ht="13.5" customHeight="1">
      <c r="A43" s="106" t="s">
        <v>1380</v>
      </c>
      <c r="B43" s="107" t="s">
        <v>2497</v>
      </c>
      <c r="C43" s="108">
        <v>5300</v>
      </c>
      <c r="D43" s="108">
        <v>5300</v>
      </c>
      <c r="E43" s="108">
        <v>4879</v>
      </c>
      <c r="F43" s="310">
        <f t="shared" si="0"/>
        <v>92.05660377358491</v>
      </c>
    </row>
    <row r="44" spans="1:6" ht="13.5" customHeight="1">
      <c r="A44" s="106" t="s">
        <v>1383</v>
      </c>
      <c r="B44" s="107" t="s">
        <v>2498</v>
      </c>
      <c r="C44" s="108">
        <v>4000</v>
      </c>
      <c r="D44" s="108">
        <v>4000</v>
      </c>
      <c r="E44" s="108">
        <v>3090</v>
      </c>
      <c r="F44" s="310">
        <f t="shared" si="0"/>
        <v>77.25</v>
      </c>
    </row>
    <row r="45" spans="1:6" ht="12.75">
      <c r="A45" s="106" t="s">
        <v>1386</v>
      </c>
      <c r="B45" s="107" t="s">
        <v>386</v>
      </c>
      <c r="C45" s="108">
        <v>8000</v>
      </c>
      <c r="D45" s="108">
        <v>8000</v>
      </c>
      <c r="E45" s="108">
        <v>1764</v>
      </c>
      <c r="F45" s="310">
        <f t="shared" si="0"/>
        <v>22.05</v>
      </c>
    </row>
    <row r="46" spans="1:6" ht="12.75">
      <c r="A46" s="106" t="s">
        <v>1389</v>
      </c>
      <c r="B46" s="107" t="s">
        <v>1802</v>
      </c>
      <c r="C46" s="108">
        <v>8000</v>
      </c>
      <c r="D46" s="108">
        <v>4300</v>
      </c>
      <c r="E46" s="108">
        <v>3080</v>
      </c>
      <c r="F46" s="310">
        <f t="shared" si="0"/>
        <v>71.62790697674419</v>
      </c>
    </row>
    <row r="47" spans="1:6" ht="12.75">
      <c r="A47" s="106" t="s">
        <v>1392</v>
      </c>
      <c r="B47" s="107" t="s">
        <v>1200</v>
      </c>
      <c r="C47" s="108">
        <v>1200</v>
      </c>
      <c r="D47" s="108">
        <v>1200</v>
      </c>
      <c r="E47" s="108"/>
      <c r="F47" s="310">
        <f t="shared" si="0"/>
        <v>0</v>
      </c>
    </row>
    <row r="48" spans="1:6" ht="12.75">
      <c r="A48" s="106" t="s">
        <v>1395</v>
      </c>
      <c r="B48" s="107" t="s">
        <v>2500</v>
      </c>
      <c r="C48" s="108">
        <v>3000</v>
      </c>
      <c r="D48" s="108">
        <v>3000</v>
      </c>
      <c r="E48" s="108"/>
      <c r="F48" s="310">
        <f t="shared" si="0"/>
        <v>0</v>
      </c>
    </row>
    <row r="49" spans="1:6" ht="12.75">
      <c r="A49" s="106" t="s">
        <v>687</v>
      </c>
      <c r="B49" s="107" t="s">
        <v>2501</v>
      </c>
      <c r="C49" s="108">
        <v>19033</v>
      </c>
      <c r="D49" s="108">
        <v>14223</v>
      </c>
      <c r="E49" s="108"/>
      <c r="F49" s="310">
        <f t="shared" si="0"/>
        <v>0</v>
      </c>
    </row>
    <row r="50" spans="1:6" ht="12.75">
      <c r="A50" s="106" t="s">
        <v>1397</v>
      </c>
      <c r="B50" s="107" t="s">
        <v>1803</v>
      </c>
      <c r="C50" s="108">
        <v>6000</v>
      </c>
      <c r="D50" s="108">
        <v>6000</v>
      </c>
      <c r="E50" s="108">
        <v>501</v>
      </c>
      <c r="F50" s="310">
        <f t="shared" si="0"/>
        <v>8.35</v>
      </c>
    </row>
    <row r="51" spans="1:6" ht="24.75" customHeight="1">
      <c r="A51" s="106" t="s">
        <v>1400</v>
      </c>
      <c r="B51" s="107" t="s">
        <v>117</v>
      </c>
      <c r="C51" s="108">
        <v>10000</v>
      </c>
      <c r="D51" s="108">
        <v>0</v>
      </c>
      <c r="E51" s="108"/>
      <c r="F51" s="310"/>
    </row>
    <row r="52" spans="1:6" ht="12.75">
      <c r="A52" s="106" t="s">
        <v>1403</v>
      </c>
      <c r="B52" s="107" t="s">
        <v>1770</v>
      </c>
      <c r="C52" s="108">
        <v>1000</v>
      </c>
      <c r="D52" s="108">
        <v>1000</v>
      </c>
      <c r="E52" s="108"/>
      <c r="F52" s="310">
        <f t="shared" si="0"/>
        <v>0</v>
      </c>
    </row>
    <row r="53" spans="1:6" ht="13.5" customHeight="1">
      <c r="A53" s="106" t="s">
        <v>1405</v>
      </c>
      <c r="B53" s="107" t="s">
        <v>1025</v>
      </c>
      <c r="C53" s="108">
        <v>5500</v>
      </c>
      <c r="D53" s="108">
        <v>5500</v>
      </c>
      <c r="E53" s="108"/>
      <c r="F53" s="310">
        <f t="shared" si="0"/>
        <v>0</v>
      </c>
    </row>
    <row r="54" spans="1:6" ht="13.5" customHeight="1">
      <c r="A54" s="106" t="s">
        <v>1406</v>
      </c>
      <c r="B54" s="107" t="s">
        <v>243</v>
      </c>
      <c r="C54" s="108">
        <v>11000</v>
      </c>
      <c r="D54" s="108">
        <v>13000</v>
      </c>
      <c r="E54" s="108">
        <v>1350</v>
      </c>
      <c r="F54" s="310">
        <f t="shared" si="0"/>
        <v>10.384615384615385</v>
      </c>
    </row>
    <row r="55" spans="1:6" ht="13.5" customHeight="1">
      <c r="A55" s="106" t="s">
        <v>1417</v>
      </c>
      <c r="B55" s="107" t="s">
        <v>244</v>
      </c>
      <c r="C55" s="108">
        <v>1200</v>
      </c>
      <c r="D55" s="108">
        <v>1200</v>
      </c>
      <c r="E55" s="108"/>
      <c r="F55" s="310">
        <f t="shared" si="0"/>
        <v>0</v>
      </c>
    </row>
    <row r="56" spans="1:6" ht="25.5">
      <c r="A56" s="106" t="s">
        <v>1428</v>
      </c>
      <c r="B56" s="107" t="s">
        <v>245</v>
      </c>
      <c r="C56" s="108"/>
      <c r="D56" s="108">
        <v>3980</v>
      </c>
      <c r="E56" s="108">
        <v>3979</v>
      </c>
      <c r="F56" s="310">
        <f t="shared" si="0"/>
        <v>99.9748743718593</v>
      </c>
    </row>
    <row r="57" spans="1:6" ht="13.5" customHeight="1">
      <c r="A57" s="106" t="s">
        <v>1432</v>
      </c>
      <c r="B57" s="107" t="s">
        <v>246</v>
      </c>
      <c r="C57" s="108"/>
      <c r="D57" s="108">
        <v>16200</v>
      </c>
      <c r="E57" s="108">
        <v>5785</v>
      </c>
      <c r="F57" s="310">
        <f t="shared" si="0"/>
        <v>35.70987654320988</v>
      </c>
    </row>
    <row r="58" spans="1:6" ht="13.5" customHeight="1">
      <c r="A58" s="106" t="s">
        <v>688</v>
      </c>
      <c r="B58" s="107" t="s">
        <v>2477</v>
      </c>
      <c r="C58" s="108"/>
      <c r="D58" s="108">
        <v>13000</v>
      </c>
      <c r="E58" s="108">
        <v>403</v>
      </c>
      <c r="F58" s="310">
        <f t="shared" si="0"/>
        <v>3.1</v>
      </c>
    </row>
    <row r="59" spans="1:6" ht="13.5" customHeight="1">
      <c r="A59" s="106" t="s">
        <v>689</v>
      </c>
      <c r="B59" s="107" t="s">
        <v>2478</v>
      </c>
      <c r="C59" s="108"/>
      <c r="D59" s="108">
        <v>13400</v>
      </c>
      <c r="E59" s="108">
        <v>4411</v>
      </c>
      <c r="F59" s="310">
        <f t="shared" si="0"/>
        <v>32.917910447761194</v>
      </c>
    </row>
    <row r="60" spans="1:6" ht="25.5">
      <c r="A60" s="106" t="s">
        <v>690</v>
      </c>
      <c r="B60" s="107" t="s">
        <v>2479</v>
      </c>
      <c r="C60" s="108"/>
      <c r="D60" s="108">
        <v>11040</v>
      </c>
      <c r="E60" s="108">
        <v>11040</v>
      </c>
      <c r="F60" s="310">
        <f t="shared" si="0"/>
        <v>100</v>
      </c>
    </row>
    <row r="61" spans="1:6" ht="12.75">
      <c r="A61" s="106" t="s">
        <v>691</v>
      </c>
      <c r="B61" s="107" t="s">
        <v>2480</v>
      </c>
      <c r="C61" s="108"/>
      <c r="D61" s="108">
        <v>3610</v>
      </c>
      <c r="E61" s="108">
        <v>3610</v>
      </c>
      <c r="F61" s="310">
        <f t="shared" si="0"/>
        <v>100</v>
      </c>
    </row>
    <row r="62" spans="1:6" ht="12.75">
      <c r="A62" s="106" t="s">
        <v>692</v>
      </c>
      <c r="B62" s="105" t="s">
        <v>2503</v>
      </c>
      <c r="C62" s="110">
        <f>SUM(C40:C61)</f>
        <v>85333</v>
      </c>
      <c r="D62" s="110">
        <f>SUM(D40:D61)</f>
        <v>132137</v>
      </c>
      <c r="E62" s="110">
        <f>SUM(E40:E61)</f>
        <v>47539</v>
      </c>
      <c r="F62" s="110">
        <f>SUM(F40:F61)</f>
        <v>847.0766850896852</v>
      </c>
    </row>
    <row r="63" spans="1:6" ht="12.75">
      <c r="A63" s="106"/>
      <c r="B63" s="107"/>
      <c r="C63" s="108"/>
      <c r="D63" s="108"/>
      <c r="E63" s="108"/>
      <c r="F63" s="310"/>
    </row>
    <row r="64" spans="1:6" ht="13.5" customHeight="1">
      <c r="A64" s="106"/>
      <c r="B64" s="109" t="s">
        <v>1202</v>
      </c>
      <c r="C64" s="108"/>
      <c r="D64" s="108"/>
      <c r="E64" s="108"/>
      <c r="F64" s="310"/>
    </row>
    <row r="65" spans="1:6" ht="13.5" customHeight="1">
      <c r="A65" s="106" t="s">
        <v>693</v>
      </c>
      <c r="B65" s="107" t="s">
        <v>1201</v>
      </c>
      <c r="C65" s="108">
        <v>7421</v>
      </c>
      <c r="D65" s="108">
        <v>7421</v>
      </c>
      <c r="E65" s="108">
        <v>3921</v>
      </c>
      <c r="F65" s="310">
        <f t="shared" si="0"/>
        <v>52.83654494003503</v>
      </c>
    </row>
    <row r="66" spans="1:6" ht="25.5">
      <c r="A66" s="106" t="s">
        <v>694</v>
      </c>
      <c r="B66" s="107" t="s">
        <v>2481</v>
      </c>
      <c r="C66" s="108"/>
      <c r="D66" s="108">
        <v>15000</v>
      </c>
      <c r="E66" s="108">
        <v>12615</v>
      </c>
      <c r="F66" s="310">
        <f t="shared" si="0"/>
        <v>84.1</v>
      </c>
    </row>
    <row r="67" spans="1:6" ht="13.5" customHeight="1">
      <c r="A67" s="106" t="s">
        <v>695</v>
      </c>
      <c r="B67" s="107" t="s">
        <v>2279</v>
      </c>
      <c r="C67" s="108">
        <v>6250</v>
      </c>
      <c r="D67" s="108">
        <v>6250</v>
      </c>
      <c r="E67" s="108">
        <v>5810</v>
      </c>
      <c r="F67" s="310">
        <f t="shared" si="0"/>
        <v>92.96</v>
      </c>
    </row>
    <row r="68" spans="1:6" ht="13.5" customHeight="1">
      <c r="A68" s="106" t="s">
        <v>2384</v>
      </c>
      <c r="B68" s="107" t="s">
        <v>1572</v>
      </c>
      <c r="C68" s="108">
        <v>160</v>
      </c>
      <c r="D68" s="108">
        <v>160</v>
      </c>
      <c r="E68" s="108">
        <v>113</v>
      </c>
      <c r="F68" s="310">
        <f t="shared" si="0"/>
        <v>70.625</v>
      </c>
    </row>
    <row r="69" spans="1:6" ht="13.5" customHeight="1">
      <c r="A69" s="106" t="s">
        <v>2385</v>
      </c>
      <c r="B69" s="107" t="s">
        <v>401</v>
      </c>
      <c r="C69" s="108">
        <v>130</v>
      </c>
      <c r="D69" s="108">
        <v>130</v>
      </c>
      <c r="E69" s="108">
        <v>115</v>
      </c>
      <c r="F69" s="310">
        <f t="shared" si="0"/>
        <v>88.46153846153845</v>
      </c>
    </row>
    <row r="70" spans="1:6" ht="13.5" customHeight="1">
      <c r="A70" s="106" t="s">
        <v>2386</v>
      </c>
      <c r="B70" s="107" t="s">
        <v>2514</v>
      </c>
      <c r="C70" s="108">
        <v>250</v>
      </c>
      <c r="D70" s="108">
        <v>120</v>
      </c>
      <c r="E70" s="108"/>
      <c r="F70" s="310">
        <f t="shared" si="0"/>
        <v>0</v>
      </c>
    </row>
    <row r="71" spans="1:6" ht="13.5" customHeight="1">
      <c r="A71" s="106" t="s">
        <v>2387</v>
      </c>
      <c r="B71" s="107" t="s">
        <v>2278</v>
      </c>
      <c r="C71" s="108">
        <v>800</v>
      </c>
      <c r="D71" s="108">
        <v>1091</v>
      </c>
      <c r="E71" s="108"/>
      <c r="F71" s="310">
        <f t="shared" si="0"/>
        <v>0</v>
      </c>
    </row>
    <row r="72" spans="1:6" ht="13.5" customHeight="1">
      <c r="A72" s="106" t="s">
        <v>2388</v>
      </c>
      <c r="B72" s="107" t="s">
        <v>2482</v>
      </c>
      <c r="C72" s="108"/>
      <c r="D72" s="108">
        <v>8333</v>
      </c>
      <c r="E72" s="108">
        <v>8312</v>
      </c>
      <c r="F72" s="310">
        <f t="shared" si="0"/>
        <v>99.74798991959678</v>
      </c>
    </row>
    <row r="73" spans="1:6" ht="13.5" customHeight="1">
      <c r="A73" s="106" t="s">
        <v>2389</v>
      </c>
      <c r="B73" s="107" t="s">
        <v>2483</v>
      </c>
      <c r="C73" s="108"/>
      <c r="D73" s="108">
        <v>5995</v>
      </c>
      <c r="E73" s="108">
        <v>4796</v>
      </c>
      <c r="F73" s="310">
        <f t="shared" si="0"/>
        <v>80</v>
      </c>
    </row>
    <row r="74" spans="1:6" ht="13.5" customHeight="1">
      <c r="A74" s="106" t="s">
        <v>2390</v>
      </c>
      <c r="B74" s="107" t="s">
        <v>2484</v>
      </c>
      <c r="C74" s="108"/>
      <c r="D74" s="108">
        <v>130</v>
      </c>
      <c r="E74" s="108">
        <v>130</v>
      </c>
      <c r="F74" s="310">
        <f t="shared" si="0"/>
        <v>100</v>
      </c>
    </row>
    <row r="75" spans="1:6" ht="13.5" customHeight="1">
      <c r="A75" s="106" t="s">
        <v>2391</v>
      </c>
      <c r="B75" s="107" t="s">
        <v>2485</v>
      </c>
      <c r="C75" s="108"/>
      <c r="D75" s="108">
        <v>625</v>
      </c>
      <c r="E75" s="108">
        <v>620</v>
      </c>
      <c r="F75" s="310">
        <f t="shared" si="0"/>
        <v>99.2</v>
      </c>
    </row>
    <row r="76" spans="1:6" ht="13.5" customHeight="1">
      <c r="A76" s="106" t="s">
        <v>2392</v>
      </c>
      <c r="B76" s="107" t="s">
        <v>2486</v>
      </c>
      <c r="C76" s="108"/>
      <c r="D76" s="108">
        <v>500</v>
      </c>
      <c r="E76" s="108">
        <v>500</v>
      </c>
      <c r="F76" s="310">
        <f t="shared" si="0"/>
        <v>100</v>
      </c>
    </row>
    <row r="77" spans="1:6" ht="13.5" customHeight="1">
      <c r="A77" s="106" t="s">
        <v>2393</v>
      </c>
      <c r="B77" s="107" t="s">
        <v>2487</v>
      </c>
      <c r="C77" s="108"/>
      <c r="D77" s="108">
        <v>416</v>
      </c>
      <c r="E77" s="108">
        <v>413</v>
      </c>
      <c r="F77" s="310">
        <f aca="true" t="shared" si="1" ref="F77:F142">E77/D77*100</f>
        <v>99.27884615384616</v>
      </c>
    </row>
    <row r="78" spans="1:6" ht="13.5" customHeight="1">
      <c r="A78" s="106" t="s">
        <v>2394</v>
      </c>
      <c r="B78" s="105" t="s">
        <v>1302</v>
      </c>
      <c r="C78" s="110">
        <f>SUM(C65:C77)</f>
        <v>15011</v>
      </c>
      <c r="D78" s="110">
        <f>SUM(D65:D77)</f>
        <v>46171</v>
      </c>
      <c r="E78" s="110">
        <f>SUM(E65:E77)</f>
        <v>37345</v>
      </c>
      <c r="F78" s="311">
        <f t="shared" si="1"/>
        <v>80.88410474107124</v>
      </c>
    </row>
    <row r="79" spans="1:6" ht="12.75">
      <c r="A79" s="106"/>
      <c r="B79" s="107"/>
      <c r="C79" s="108"/>
      <c r="D79" s="108"/>
      <c r="E79" s="108"/>
      <c r="F79" s="310"/>
    </row>
    <row r="80" spans="1:6" ht="13.5" customHeight="1">
      <c r="A80" s="106" t="s">
        <v>2395</v>
      </c>
      <c r="B80" s="105" t="s">
        <v>1303</v>
      </c>
      <c r="C80" s="110">
        <f>C37+C62+C78</f>
        <v>113984</v>
      </c>
      <c r="D80" s="110">
        <f>D37+D62+D78</f>
        <v>188522</v>
      </c>
      <c r="E80" s="110">
        <f>E37+E62+E78</f>
        <v>89891</v>
      </c>
      <c r="F80" s="311">
        <f t="shared" si="1"/>
        <v>47.681968152258094</v>
      </c>
    </row>
    <row r="81" spans="1:6" ht="13.5" customHeight="1">
      <c r="A81" s="106" t="s">
        <v>2396</v>
      </c>
      <c r="B81" s="105" t="s">
        <v>849</v>
      </c>
      <c r="C81" s="110">
        <v>22797</v>
      </c>
      <c r="D81" s="110">
        <v>37167</v>
      </c>
      <c r="E81" s="110">
        <v>17819</v>
      </c>
      <c r="F81" s="311">
        <f t="shared" si="1"/>
        <v>47.94306777517691</v>
      </c>
    </row>
    <row r="82" spans="1:6" ht="13.5" customHeight="1">
      <c r="A82" s="106" t="s">
        <v>2397</v>
      </c>
      <c r="B82" s="105" t="s">
        <v>1316</v>
      </c>
      <c r="C82" s="110">
        <f>SUM(C80:C81)</f>
        <v>136781</v>
      </c>
      <c r="D82" s="110">
        <f>SUM(D80:D81)</f>
        <v>225689</v>
      </c>
      <c r="E82" s="110">
        <f>SUM(E80:E81)</f>
        <v>107710</v>
      </c>
      <c r="F82" s="311">
        <f t="shared" si="1"/>
        <v>47.72496665765722</v>
      </c>
    </row>
    <row r="83" spans="1:6" ht="13.5" customHeight="1">
      <c r="A83" s="106"/>
      <c r="B83" s="105"/>
      <c r="C83" s="110"/>
      <c r="D83" s="110"/>
      <c r="E83" s="110"/>
      <c r="F83" s="310"/>
    </row>
    <row r="84" spans="1:6" ht="13.5" customHeight="1">
      <c r="A84" s="106"/>
      <c r="B84" s="105" t="s">
        <v>2488</v>
      </c>
      <c r="C84" s="110"/>
      <c r="D84" s="110"/>
      <c r="E84" s="110"/>
      <c r="F84" s="310"/>
    </row>
    <row r="85" spans="1:6" ht="13.5" customHeight="1">
      <c r="A85" s="106" t="s">
        <v>2398</v>
      </c>
      <c r="B85" s="107" t="s">
        <v>2489</v>
      </c>
      <c r="C85" s="108"/>
      <c r="D85" s="108">
        <v>1100</v>
      </c>
      <c r="E85" s="108"/>
      <c r="F85" s="310">
        <f t="shared" si="1"/>
        <v>0</v>
      </c>
    </row>
    <row r="86" spans="1:6" ht="25.5">
      <c r="A86" s="106" t="s">
        <v>2399</v>
      </c>
      <c r="B86" s="107" t="s">
        <v>420</v>
      </c>
      <c r="C86" s="108"/>
      <c r="D86" s="108">
        <v>159</v>
      </c>
      <c r="E86" s="108">
        <v>159</v>
      </c>
      <c r="F86" s="310">
        <f t="shared" si="1"/>
        <v>100</v>
      </c>
    </row>
    <row r="87" spans="1:6" ht="13.5" customHeight="1">
      <c r="A87" s="106" t="s">
        <v>2400</v>
      </c>
      <c r="B87" s="105" t="s">
        <v>2490</v>
      </c>
      <c r="C87" s="110">
        <f>SUM(C85:C86)</f>
        <v>0</v>
      </c>
      <c r="D87" s="110">
        <f>SUM(D85:D86)</f>
        <v>1259</v>
      </c>
      <c r="E87" s="110">
        <f>SUM(E85:E86)</f>
        <v>159</v>
      </c>
      <c r="F87" s="311">
        <f t="shared" si="1"/>
        <v>12.629070691024621</v>
      </c>
    </row>
    <row r="88" spans="1:6" ht="13.5" customHeight="1">
      <c r="A88" s="106"/>
      <c r="B88" s="105"/>
      <c r="C88" s="110"/>
      <c r="D88" s="110"/>
      <c r="E88" s="110"/>
      <c r="F88" s="310"/>
    </row>
    <row r="89" spans="1:6" ht="12.75">
      <c r="A89" s="106"/>
      <c r="B89" s="105" t="s">
        <v>2173</v>
      </c>
      <c r="C89" s="110"/>
      <c r="D89" s="108"/>
      <c r="E89" s="108"/>
      <c r="F89" s="310"/>
    </row>
    <row r="90" spans="1:6" ht="12.75">
      <c r="A90" s="106" t="s">
        <v>2401</v>
      </c>
      <c r="B90" s="107" t="s">
        <v>885</v>
      </c>
      <c r="C90" s="108">
        <v>2250</v>
      </c>
      <c r="D90" s="108">
        <v>2250</v>
      </c>
      <c r="E90" s="108"/>
      <c r="F90" s="310">
        <f t="shared" si="1"/>
        <v>0</v>
      </c>
    </row>
    <row r="91" spans="1:6" ht="25.5">
      <c r="A91" s="106" t="s">
        <v>2402</v>
      </c>
      <c r="B91" s="107" t="s">
        <v>825</v>
      </c>
      <c r="C91" s="108">
        <v>4380</v>
      </c>
      <c r="D91" s="108">
        <v>0</v>
      </c>
      <c r="E91" s="108"/>
      <c r="F91" s="310"/>
    </row>
    <row r="92" spans="1:6" ht="12.75">
      <c r="A92" s="106" t="s">
        <v>2403</v>
      </c>
      <c r="B92" s="107" t="s">
        <v>2491</v>
      </c>
      <c r="C92" s="108"/>
      <c r="D92" s="108">
        <v>2000</v>
      </c>
      <c r="E92" s="108">
        <v>2000</v>
      </c>
      <c r="F92" s="310">
        <f t="shared" si="1"/>
        <v>100</v>
      </c>
    </row>
    <row r="93" spans="1:6" ht="12.75">
      <c r="A93" s="106" t="s">
        <v>2404</v>
      </c>
      <c r="B93" s="107" t="s">
        <v>2492</v>
      </c>
      <c r="C93" s="108"/>
      <c r="D93" s="108">
        <v>1000</v>
      </c>
      <c r="E93" s="108">
        <v>1000</v>
      </c>
      <c r="F93" s="310">
        <f t="shared" si="1"/>
        <v>100</v>
      </c>
    </row>
    <row r="94" spans="1:6" ht="12.75">
      <c r="A94" s="106" t="s">
        <v>2405</v>
      </c>
      <c r="B94" s="107" t="s">
        <v>2493</v>
      </c>
      <c r="C94" s="108"/>
      <c r="D94" s="108">
        <v>500</v>
      </c>
      <c r="E94" s="108">
        <v>500</v>
      </c>
      <c r="F94" s="310">
        <f t="shared" si="1"/>
        <v>100</v>
      </c>
    </row>
    <row r="95" spans="1:6" ht="12.75">
      <c r="A95" s="106" t="s">
        <v>2406</v>
      </c>
      <c r="B95" s="107" t="s">
        <v>2494</v>
      </c>
      <c r="C95" s="108"/>
      <c r="D95" s="108">
        <v>3100</v>
      </c>
      <c r="E95" s="108">
        <v>3100</v>
      </c>
      <c r="F95" s="310">
        <f t="shared" si="1"/>
        <v>100</v>
      </c>
    </row>
    <row r="96" spans="1:6" ht="12.75">
      <c r="A96" s="106" t="s">
        <v>2407</v>
      </c>
      <c r="B96" s="107" t="s">
        <v>2495</v>
      </c>
      <c r="C96" s="108"/>
      <c r="D96" s="108">
        <v>50</v>
      </c>
      <c r="E96" s="108">
        <v>50</v>
      </c>
      <c r="F96" s="310">
        <f t="shared" si="1"/>
        <v>100</v>
      </c>
    </row>
    <row r="97" spans="1:6" ht="12.75">
      <c r="A97" s="106" t="s">
        <v>2408</v>
      </c>
      <c r="B97" s="107" t="s">
        <v>1577</v>
      </c>
      <c r="C97" s="108"/>
      <c r="D97" s="108">
        <v>10</v>
      </c>
      <c r="E97" s="108">
        <v>10</v>
      </c>
      <c r="F97" s="310">
        <f t="shared" si="1"/>
        <v>100</v>
      </c>
    </row>
    <row r="98" spans="1:6" ht="12.75">
      <c r="A98" s="106" t="s">
        <v>2409</v>
      </c>
      <c r="B98" s="107" t="s">
        <v>1578</v>
      </c>
      <c r="C98" s="108"/>
      <c r="D98" s="108">
        <v>3300</v>
      </c>
      <c r="E98" s="108">
        <v>3300</v>
      </c>
      <c r="F98" s="310">
        <f t="shared" si="1"/>
        <v>100</v>
      </c>
    </row>
    <row r="99" spans="1:6" ht="12.75">
      <c r="A99" s="106" t="s">
        <v>2410</v>
      </c>
      <c r="B99" s="107" t="s">
        <v>1579</v>
      </c>
      <c r="C99" s="108"/>
      <c r="D99" s="108">
        <v>800</v>
      </c>
      <c r="E99" s="108">
        <v>800</v>
      </c>
      <c r="F99" s="310">
        <f t="shared" si="1"/>
        <v>100</v>
      </c>
    </row>
    <row r="100" spans="1:6" ht="12.75">
      <c r="A100" s="106"/>
      <c r="B100" s="105" t="s">
        <v>2174</v>
      </c>
      <c r="C100" s="110">
        <f>SUM(C90:C99)</f>
        <v>6630</v>
      </c>
      <c r="D100" s="110">
        <f>SUM(D90:D99)</f>
        <v>13010</v>
      </c>
      <c r="E100" s="110">
        <f>SUM(E90:E99)</f>
        <v>10760</v>
      </c>
      <c r="F100" s="311">
        <f t="shared" si="1"/>
        <v>82.70561106840891</v>
      </c>
    </row>
    <row r="101" spans="1:6" ht="12.75">
      <c r="A101" s="106"/>
      <c r="B101" s="107"/>
      <c r="C101" s="108"/>
      <c r="D101" s="108"/>
      <c r="E101" s="108"/>
      <c r="F101" s="310"/>
    </row>
    <row r="102" spans="1:6" ht="12.75">
      <c r="A102" s="106" t="s">
        <v>2412</v>
      </c>
      <c r="B102" s="105" t="s">
        <v>2515</v>
      </c>
      <c r="C102" s="110">
        <v>3000</v>
      </c>
      <c r="D102" s="110">
        <v>3000</v>
      </c>
      <c r="E102" s="110">
        <v>1600</v>
      </c>
      <c r="F102" s="311">
        <f t="shared" si="1"/>
        <v>53.333333333333336</v>
      </c>
    </row>
    <row r="103" spans="1:6" ht="12.75">
      <c r="A103" s="106"/>
      <c r="B103" s="107"/>
      <c r="C103" s="108"/>
      <c r="D103" s="108"/>
      <c r="E103" s="108"/>
      <c r="F103" s="310"/>
    </row>
    <row r="104" spans="1:6" s="111" customFormat="1" ht="13.5" customHeight="1">
      <c r="A104" s="106" t="s">
        <v>2413</v>
      </c>
      <c r="B104" s="105" t="s">
        <v>1580</v>
      </c>
      <c r="C104" s="110">
        <f>C157</f>
        <v>12120</v>
      </c>
      <c r="D104" s="110">
        <f>D157</f>
        <v>26457</v>
      </c>
      <c r="E104" s="110">
        <f>E157</f>
        <v>27483</v>
      </c>
      <c r="F104" s="311">
        <f t="shared" si="1"/>
        <v>103.87799070189362</v>
      </c>
    </row>
    <row r="105" spans="1:6" s="111" customFormat="1" ht="13.5" customHeight="1">
      <c r="A105" s="106" t="s">
        <v>2414</v>
      </c>
      <c r="B105" s="105" t="s">
        <v>1581</v>
      </c>
      <c r="C105" s="110"/>
      <c r="D105" s="110">
        <v>1167</v>
      </c>
      <c r="E105" s="110"/>
      <c r="F105" s="311">
        <f t="shared" si="1"/>
        <v>0</v>
      </c>
    </row>
    <row r="106" spans="1:6" s="111" customFormat="1" ht="13.5" customHeight="1">
      <c r="A106" s="106"/>
      <c r="B106" s="105"/>
      <c r="C106" s="110"/>
      <c r="D106" s="110"/>
      <c r="E106" s="108"/>
      <c r="F106" s="310"/>
    </row>
    <row r="107" spans="1:6" s="111" customFormat="1" ht="13.5" customHeight="1">
      <c r="A107" s="102" t="s">
        <v>2415</v>
      </c>
      <c r="B107" s="105" t="s">
        <v>1317</v>
      </c>
      <c r="C107" s="110">
        <f>C82+C25+C100+C102+C104+C87+C105</f>
        <v>242531</v>
      </c>
      <c r="D107" s="110">
        <f>D82+D25+D100+D102+D104+D87+D105</f>
        <v>367342</v>
      </c>
      <c r="E107" s="110">
        <f>E82+E25+E100+E102+E104+E87+E105</f>
        <v>169887</v>
      </c>
      <c r="F107" s="311">
        <f t="shared" si="1"/>
        <v>46.247638440472365</v>
      </c>
    </row>
    <row r="108" spans="2:6" s="111" customFormat="1" ht="12.75">
      <c r="B108" s="105"/>
      <c r="C108" s="110"/>
      <c r="D108" s="110"/>
      <c r="E108" s="108"/>
      <c r="F108" s="310"/>
    </row>
    <row r="109" spans="2:6" s="111" customFormat="1" ht="13.5" customHeight="1">
      <c r="B109" s="105" t="s">
        <v>1800</v>
      </c>
      <c r="C109" s="110"/>
      <c r="D109" s="110"/>
      <c r="E109" s="108"/>
      <c r="F109" s="310"/>
    </row>
    <row r="110" spans="1:6" ht="13.5" customHeight="1">
      <c r="A110" s="102" t="s">
        <v>2416</v>
      </c>
      <c r="B110" s="107" t="s">
        <v>2504</v>
      </c>
      <c r="C110" s="108">
        <v>8000</v>
      </c>
      <c r="D110" s="108">
        <v>6250</v>
      </c>
      <c r="E110" s="108">
        <v>6337</v>
      </c>
      <c r="F110" s="310">
        <f t="shared" si="1"/>
        <v>101.392</v>
      </c>
    </row>
    <row r="111" spans="1:6" ht="13.5" customHeight="1">
      <c r="A111" s="102" t="s">
        <v>2417</v>
      </c>
      <c r="B111" s="107" t="s">
        <v>1582</v>
      </c>
      <c r="C111" s="108"/>
      <c r="D111" s="108">
        <v>2667</v>
      </c>
      <c r="E111" s="108">
        <v>2552</v>
      </c>
      <c r="F111" s="310">
        <f t="shared" si="1"/>
        <v>95.68803899512561</v>
      </c>
    </row>
    <row r="112" spans="1:6" ht="25.5">
      <c r="A112" s="102" t="s">
        <v>2418</v>
      </c>
      <c r="B112" s="107" t="s">
        <v>2411</v>
      </c>
      <c r="C112" s="108">
        <v>850</v>
      </c>
      <c r="D112" s="108">
        <v>850</v>
      </c>
      <c r="E112" s="108">
        <v>850</v>
      </c>
      <c r="F112" s="310">
        <f t="shared" si="1"/>
        <v>100</v>
      </c>
    </row>
    <row r="113" spans="1:6" ht="12.75">
      <c r="A113" s="102" t="s">
        <v>2419</v>
      </c>
      <c r="B113" s="107" t="s">
        <v>337</v>
      </c>
      <c r="C113" s="108"/>
      <c r="D113" s="108">
        <v>2197</v>
      </c>
      <c r="E113" s="108">
        <v>2140</v>
      </c>
      <c r="F113" s="310">
        <f t="shared" si="1"/>
        <v>97.4055530268548</v>
      </c>
    </row>
    <row r="114" spans="1:6" ht="12.75">
      <c r="A114" s="102" t="s">
        <v>2420</v>
      </c>
      <c r="B114" s="107" t="s">
        <v>338</v>
      </c>
      <c r="C114" s="108"/>
      <c r="D114" s="108">
        <v>308</v>
      </c>
      <c r="E114" s="108">
        <v>308</v>
      </c>
      <c r="F114" s="310">
        <f t="shared" si="1"/>
        <v>100</v>
      </c>
    </row>
    <row r="115" spans="1:6" ht="12.75">
      <c r="A115" s="102" t="s">
        <v>2421</v>
      </c>
      <c r="B115" s="107" t="s">
        <v>2175</v>
      </c>
      <c r="C115" s="108"/>
      <c r="D115" s="108">
        <v>225</v>
      </c>
      <c r="E115" s="108">
        <v>225</v>
      </c>
      <c r="F115" s="310">
        <f t="shared" si="1"/>
        <v>100</v>
      </c>
    </row>
    <row r="116" spans="1:6" ht="13.5" customHeight="1">
      <c r="A116" s="102" t="s">
        <v>2422</v>
      </c>
      <c r="B116" s="107" t="s">
        <v>848</v>
      </c>
      <c r="C116" s="108">
        <v>1770</v>
      </c>
      <c r="D116" s="108">
        <v>2223</v>
      </c>
      <c r="E116" s="108">
        <v>2206</v>
      </c>
      <c r="F116" s="310">
        <f t="shared" si="1"/>
        <v>99.23526765632029</v>
      </c>
    </row>
    <row r="117" spans="1:6" s="111" customFormat="1" ht="13.5" customHeight="1">
      <c r="A117" s="102" t="s">
        <v>2423</v>
      </c>
      <c r="B117" s="105" t="s">
        <v>1583</v>
      </c>
      <c r="C117" s="110">
        <f>SUM(C110:C116)</f>
        <v>10620</v>
      </c>
      <c r="D117" s="110">
        <f>SUM(D110:D116)</f>
        <v>14720</v>
      </c>
      <c r="E117" s="110">
        <f>SUM(E110:E116)</f>
        <v>14618</v>
      </c>
      <c r="F117" s="311">
        <f t="shared" si="1"/>
        <v>99.3070652173913</v>
      </c>
    </row>
    <row r="118" spans="2:6" s="111" customFormat="1" ht="12.75">
      <c r="B118" s="105"/>
      <c r="C118" s="110"/>
      <c r="D118" s="110"/>
      <c r="E118" s="108"/>
      <c r="F118" s="310"/>
    </row>
    <row r="119" spans="2:6" s="111" customFormat="1" ht="13.5" customHeight="1">
      <c r="B119" s="105" t="s">
        <v>122</v>
      </c>
      <c r="C119" s="110"/>
      <c r="D119" s="110"/>
      <c r="E119" s="108"/>
      <c r="F119" s="310"/>
    </row>
    <row r="120" spans="1:6" s="111" customFormat="1" ht="13.5" customHeight="1">
      <c r="A120" s="102" t="s">
        <v>2424</v>
      </c>
      <c r="B120" s="107" t="s">
        <v>119</v>
      </c>
      <c r="C120" s="108">
        <v>417</v>
      </c>
      <c r="D120" s="108">
        <v>417</v>
      </c>
      <c r="E120" s="108">
        <v>416</v>
      </c>
      <c r="F120" s="310">
        <f t="shared" si="1"/>
        <v>99.76019184652279</v>
      </c>
    </row>
    <row r="121" spans="1:6" s="111" customFormat="1" ht="13.5" customHeight="1">
      <c r="A121" s="102" t="s">
        <v>2425</v>
      </c>
      <c r="B121" s="107" t="s">
        <v>847</v>
      </c>
      <c r="C121" s="108">
        <v>83</v>
      </c>
      <c r="D121" s="108">
        <v>83</v>
      </c>
      <c r="E121" s="108">
        <v>83</v>
      </c>
      <c r="F121" s="310">
        <f t="shared" si="1"/>
        <v>100</v>
      </c>
    </row>
    <row r="122" spans="1:6" s="111" customFormat="1" ht="13.5" customHeight="1">
      <c r="A122" s="102" t="s">
        <v>2426</v>
      </c>
      <c r="B122" s="107" t="s">
        <v>120</v>
      </c>
      <c r="C122" s="108">
        <v>2596</v>
      </c>
      <c r="D122" s="108">
        <v>0</v>
      </c>
      <c r="E122" s="108">
        <v>0</v>
      </c>
      <c r="F122" s="310"/>
    </row>
    <row r="123" spans="1:6" s="111" customFormat="1" ht="13.5" customHeight="1">
      <c r="A123" s="102" t="s">
        <v>2427</v>
      </c>
      <c r="B123" s="107" t="s">
        <v>1584</v>
      </c>
      <c r="C123" s="108"/>
      <c r="D123" s="108">
        <v>359</v>
      </c>
      <c r="E123" s="108">
        <v>359</v>
      </c>
      <c r="F123" s="310">
        <f t="shared" si="1"/>
        <v>100</v>
      </c>
    </row>
    <row r="124" spans="1:6" s="111" customFormat="1" ht="13.5" customHeight="1">
      <c r="A124" s="102" t="s">
        <v>2428</v>
      </c>
      <c r="B124" s="107" t="s">
        <v>1585</v>
      </c>
      <c r="C124" s="108"/>
      <c r="D124" s="108">
        <v>1725</v>
      </c>
      <c r="E124" s="108"/>
      <c r="F124" s="310">
        <f t="shared" si="1"/>
        <v>0</v>
      </c>
    </row>
    <row r="125" spans="1:6" s="111" customFormat="1" ht="13.5" customHeight="1">
      <c r="A125" s="102" t="s">
        <v>2429</v>
      </c>
      <c r="B125" s="107" t="s">
        <v>848</v>
      </c>
      <c r="C125" s="108">
        <v>520</v>
      </c>
      <c r="D125" s="108">
        <v>419</v>
      </c>
      <c r="E125" s="108">
        <v>72</v>
      </c>
      <c r="F125" s="310">
        <f t="shared" si="1"/>
        <v>17.18377088305489</v>
      </c>
    </row>
    <row r="126" spans="1:6" s="111" customFormat="1" ht="13.5" customHeight="1">
      <c r="A126" s="102" t="s">
        <v>2430</v>
      </c>
      <c r="B126" s="107" t="s">
        <v>2176</v>
      </c>
      <c r="C126" s="108">
        <v>1484</v>
      </c>
      <c r="D126" s="108">
        <v>4641</v>
      </c>
      <c r="E126" s="108">
        <v>4641</v>
      </c>
      <c r="F126" s="310">
        <f t="shared" si="1"/>
        <v>100</v>
      </c>
    </row>
    <row r="127" spans="1:6" s="111" customFormat="1" ht="13.5" customHeight="1">
      <c r="A127" s="102" t="s">
        <v>2431</v>
      </c>
      <c r="B127" s="105" t="s">
        <v>1165</v>
      </c>
      <c r="C127" s="110">
        <f>SUM(C120:C126)</f>
        <v>5100</v>
      </c>
      <c r="D127" s="110">
        <f>SUM(D120:D126)</f>
        <v>7644</v>
      </c>
      <c r="E127" s="110">
        <f>SUM(E120:E126)</f>
        <v>5571</v>
      </c>
      <c r="F127" s="311">
        <f t="shared" si="1"/>
        <v>72.8806907378336</v>
      </c>
    </row>
    <row r="128" spans="1:6" s="111" customFormat="1" ht="13.5" customHeight="1">
      <c r="A128" s="102"/>
      <c r="B128" s="105"/>
      <c r="C128" s="110"/>
      <c r="D128" s="110"/>
      <c r="E128" s="110"/>
      <c r="F128" s="310"/>
    </row>
    <row r="129" spans="1:6" s="111" customFormat="1" ht="13.5" customHeight="1">
      <c r="A129" s="102"/>
      <c r="B129" s="105" t="s">
        <v>95</v>
      </c>
      <c r="C129" s="110"/>
      <c r="D129" s="110"/>
      <c r="E129" s="110"/>
      <c r="F129" s="310"/>
    </row>
    <row r="130" spans="1:6" s="111" customFormat="1" ht="13.5" customHeight="1">
      <c r="A130" s="102" t="s">
        <v>2432</v>
      </c>
      <c r="B130" s="107" t="s">
        <v>1586</v>
      </c>
      <c r="C130" s="108"/>
      <c r="D130" s="108">
        <v>6667</v>
      </c>
      <c r="E130" s="108">
        <v>6655</v>
      </c>
      <c r="F130" s="310">
        <f t="shared" si="1"/>
        <v>99.82000899955003</v>
      </c>
    </row>
    <row r="131" spans="1:6" s="111" customFormat="1" ht="13.5" customHeight="1">
      <c r="A131" s="102" t="s">
        <v>2433</v>
      </c>
      <c r="B131" s="107" t="s">
        <v>1587</v>
      </c>
      <c r="C131" s="108"/>
      <c r="D131" s="108">
        <v>500</v>
      </c>
      <c r="E131" s="108">
        <v>469</v>
      </c>
      <c r="F131" s="310">
        <f t="shared" si="1"/>
        <v>93.8</v>
      </c>
    </row>
    <row r="132" spans="1:6" s="111" customFormat="1" ht="13.5" customHeight="1">
      <c r="A132" s="102" t="s">
        <v>2434</v>
      </c>
      <c r="B132" s="107" t="s">
        <v>2235</v>
      </c>
      <c r="C132" s="108"/>
      <c r="D132" s="108">
        <v>494</v>
      </c>
      <c r="E132" s="108">
        <v>494</v>
      </c>
      <c r="F132" s="310">
        <f t="shared" si="1"/>
        <v>100</v>
      </c>
    </row>
    <row r="133" spans="1:6" s="111" customFormat="1" ht="13.5" customHeight="1">
      <c r="A133" s="102" t="s">
        <v>2435</v>
      </c>
      <c r="B133" s="107" t="s">
        <v>1588</v>
      </c>
      <c r="C133" s="108"/>
      <c r="D133" s="108">
        <v>542</v>
      </c>
      <c r="E133" s="108">
        <v>542</v>
      </c>
      <c r="F133" s="310">
        <f t="shared" si="1"/>
        <v>100</v>
      </c>
    </row>
    <row r="134" spans="1:6" s="111" customFormat="1" ht="13.5" customHeight="1">
      <c r="A134" s="102" t="s">
        <v>2436</v>
      </c>
      <c r="B134" s="107" t="s">
        <v>1589</v>
      </c>
      <c r="C134" s="108"/>
      <c r="D134" s="108">
        <v>416</v>
      </c>
      <c r="E134" s="108">
        <v>413</v>
      </c>
      <c r="F134" s="310">
        <f t="shared" si="1"/>
        <v>99.27884615384616</v>
      </c>
    </row>
    <row r="135" spans="1:6" s="111" customFormat="1" ht="13.5" customHeight="1">
      <c r="A135" s="102" t="s">
        <v>2437</v>
      </c>
      <c r="B135" s="107" t="s">
        <v>848</v>
      </c>
      <c r="C135" s="108"/>
      <c r="D135" s="108">
        <v>1723</v>
      </c>
      <c r="E135" s="108">
        <v>1714</v>
      </c>
      <c r="F135" s="310">
        <f t="shared" si="1"/>
        <v>99.47765525246662</v>
      </c>
    </row>
    <row r="136" spans="1:6" s="111" customFormat="1" ht="13.5" customHeight="1">
      <c r="A136" s="102" t="s">
        <v>2438</v>
      </c>
      <c r="B136" s="105" t="s">
        <v>1590</v>
      </c>
      <c r="C136" s="110">
        <f>SUM(C130:C135)</f>
        <v>0</v>
      </c>
      <c r="D136" s="110">
        <f>SUM(D130:D135)</f>
        <v>10342</v>
      </c>
      <c r="E136" s="110">
        <f>SUM(E130:E135)</f>
        <v>10287</v>
      </c>
      <c r="F136" s="311">
        <f t="shared" si="1"/>
        <v>99.46818797137884</v>
      </c>
    </row>
    <row r="137" spans="1:6" s="111" customFormat="1" ht="13.5" customHeight="1">
      <c r="A137" s="102"/>
      <c r="B137" s="105"/>
      <c r="C137" s="110"/>
      <c r="D137" s="110"/>
      <c r="E137" s="110"/>
      <c r="F137" s="310"/>
    </row>
    <row r="138" spans="1:6" s="111" customFormat="1" ht="13.5" customHeight="1">
      <c r="A138" s="102"/>
      <c r="B138" s="105" t="s">
        <v>135</v>
      </c>
      <c r="C138" s="110"/>
      <c r="D138" s="110"/>
      <c r="E138" s="110"/>
      <c r="F138" s="310"/>
    </row>
    <row r="139" spans="1:6" s="111" customFormat="1" ht="13.5" customHeight="1">
      <c r="A139" s="102" t="s">
        <v>2439</v>
      </c>
      <c r="B139" s="107" t="s">
        <v>1591</v>
      </c>
      <c r="C139" s="108"/>
      <c r="D139" s="108">
        <v>173</v>
      </c>
      <c r="E139" s="108">
        <v>173</v>
      </c>
      <c r="F139" s="310">
        <f t="shared" si="1"/>
        <v>100</v>
      </c>
    </row>
    <row r="140" spans="1:6" s="111" customFormat="1" ht="13.5" customHeight="1">
      <c r="A140" s="102" t="s">
        <v>2440</v>
      </c>
      <c r="B140" s="107" t="s">
        <v>2234</v>
      </c>
      <c r="C140" s="108"/>
      <c r="D140" s="108">
        <v>119</v>
      </c>
      <c r="E140" s="108">
        <v>119</v>
      </c>
      <c r="F140" s="310">
        <f t="shared" si="1"/>
        <v>100</v>
      </c>
    </row>
    <row r="141" spans="1:6" s="111" customFormat="1" ht="13.5" customHeight="1">
      <c r="A141" s="102" t="s">
        <v>2441</v>
      </c>
      <c r="B141" s="107" t="s">
        <v>848</v>
      </c>
      <c r="C141" s="108"/>
      <c r="D141" s="108">
        <v>59</v>
      </c>
      <c r="E141" s="108">
        <v>59</v>
      </c>
      <c r="F141" s="310">
        <f t="shared" si="1"/>
        <v>100</v>
      </c>
    </row>
    <row r="142" spans="1:6" s="111" customFormat="1" ht="13.5" customHeight="1">
      <c r="A142" s="102" t="s">
        <v>2442</v>
      </c>
      <c r="B142" s="105" t="s">
        <v>1592</v>
      </c>
      <c r="C142" s="110">
        <f>SUM(C139:C141)</f>
        <v>0</v>
      </c>
      <c r="D142" s="110">
        <f>SUM(D139:D141)</f>
        <v>351</v>
      </c>
      <c r="E142" s="110">
        <f>SUM(E139:E141)</f>
        <v>351</v>
      </c>
      <c r="F142" s="311">
        <f t="shared" si="1"/>
        <v>100</v>
      </c>
    </row>
    <row r="143" spans="1:6" s="111" customFormat="1" ht="13.5" customHeight="1">
      <c r="A143" s="102"/>
      <c r="B143" s="107"/>
      <c r="C143" s="110"/>
      <c r="D143" s="110"/>
      <c r="E143" s="108"/>
      <c r="F143" s="310"/>
    </row>
    <row r="144" spans="2:6" s="111" customFormat="1" ht="13.5" customHeight="1">
      <c r="B144" s="105" t="s">
        <v>136</v>
      </c>
      <c r="C144" s="110"/>
      <c r="D144" s="110"/>
      <c r="E144" s="108"/>
      <c r="F144" s="310"/>
    </row>
    <row r="145" spans="1:6" ht="13.5" customHeight="1">
      <c r="A145" s="102" t="s">
        <v>2443</v>
      </c>
      <c r="B145" s="102" t="s">
        <v>2505</v>
      </c>
      <c r="C145" s="108">
        <v>333</v>
      </c>
      <c r="D145" s="108">
        <v>0</v>
      </c>
      <c r="E145" s="108">
        <v>0</v>
      </c>
      <c r="F145" s="310"/>
    </row>
    <row r="146" spans="1:6" ht="13.5" customHeight="1">
      <c r="A146" s="102" t="s">
        <v>2444</v>
      </c>
      <c r="B146" s="102" t="s">
        <v>1593</v>
      </c>
      <c r="C146" s="108"/>
      <c r="D146" s="108">
        <v>417</v>
      </c>
      <c r="E146" s="108">
        <v>408</v>
      </c>
      <c r="F146" s="310">
        <f aca="true" t="shared" si="2" ref="F146:F166">E146/D146*100</f>
        <v>97.84172661870504</v>
      </c>
    </row>
    <row r="147" spans="1:6" ht="13.5" customHeight="1">
      <c r="A147" s="102" t="s">
        <v>2445</v>
      </c>
      <c r="B147" s="102" t="s">
        <v>848</v>
      </c>
      <c r="C147" s="108">
        <v>67</v>
      </c>
      <c r="D147" s="108">
        <v>83</v>
      </c>
      <c r="E147" s="108">
        <v>82</v>
      </c>
      <c r="F147" s="310">
        <f t="shared" si="2"/>
        <v>98.79518072289156</v>
      </c>
    </row>
    <row r="148" spans="1:6" s="111" customFormat="1" ht="13.5" customHeight="1">
      <c r="A148" s="102" t="s">
        <v>2446</v>
      </c>
      <c r="B148" s="111" t="s">
        <v>2295</v>
      </c>
      <c r="C148" s="110">
        <f>SUM(C145:C147)</f>
        <v>400</v>
      </c>
      <c r="D148" s="110">
        <f>SUM(D145:D147)</f>
        <v>500</v>
      </c>
      <c r="E148" s="110">
        <f>SUM(E145:E147)</f>
        <v>490</v>
      </c>
      <c r="F148" s="310">
        <f t="shared" si="2"/>
        <v>98</v>
      </c>
    </row>
    <row r="149" spans="3:6" s="111" customFormat="1" ht="13.5" customHeight="1">
      <c r="C149" s="110"/>
      <c r="D149" s="110"/>
      <c r="E149" s="108"/>
      <c r="F149" s="310"/>
    </row>
    <row r="150" spans="2:6" s="111" customFormat="1" ht="13.5" customHeight="1">
      <c r="B150" s="111" t="s">
        <v>2210</v>
      </c>
      <c r="C150" s="110"/>
      <c r="D150" s="110"/>
      <c r="E150" s="108"/>
      <c r="F150" s="310"/>
    </row>
    <row r="151" spans="1:6" s="111" customFormat="1" ht="13.5" customHeight="1">
      <c r="A151" s="102" t="s">
        <v>2447</v>
      </c>
      <c r="B151" s="102" t="s">
        <v>400</v>
      </c>
      <c r="C151" s="108">
        <v>1250</v>
      </c>
      <c r="D151" s="108">
        <v>1250</v>
      </c>
      <c r="E151" s="108">
        <v>1216</v>
      </c>
      <c r="F151" s="310">
        <f t="shared" si="2"/>
        <v>97.28</v>
      </c>
    </row>
    <row r="152" spans="1:6" s="111" customFormat="1" ht="13.5" customHeight="1">
      <c r="A152" s="102" t="s">
        <v>2448</v>
      </c>
      <c r="B152" s="102" t="s">
        <v>1594</v>
      </c>
      <c r="C152" s="108"/>
      <c r="D152" s="108">
        <v>1740</v>
      </c>
      <c r="E152" s="108">
        <v>1740</v>
      </c>
      <c r="F152" s="310">
        <f t="shared" si="2"/>
        <v>100</v>
      </c>
    </row>
    <row r="153" spans="1:6" s="111" customFormat="1" ht="13.5" customHeight="1">
      <c r="A153" s="102" t="s">
        <v>2449</v>
      </c>
      <c r="B153" s="102" t="s">
        <v>121</v>
      </c>
      <c r="C153" s="108">
        <v>250</v>
      </c>
      <c r="D153" s="108">
        <v>598</v>
      </c>
      <c r="E153" s="108">
        <v>591</v>
      </c>
      <c r="F153" s="310">
        <f t="shared" si="2"/>
        <v>98.82943143812709</v>
      </c>
    </row>
    <row r="154" spans="1:6" s="111" customFormat="1" ht="13.5" customHeight="1">
      <c r="A154" s="102" t="s">
        <v>2450</v>
      </c>
      <c r="B154" s="111" t="s">
        <v>1571</v>
      </c>
      <c r="C154" s="110">
        <f>SUM(C151:C153)</f>
        <v>1500</v>
      </c>
      <c r="D154" s="110">
        <f>SUM(D151:D153)</f>
        <v>3588</v>
      </c>
      <c r="E154" s="110">
        <f>SUM(E151:E153)</f>
        <v>3547</v>
      </c>
      <c r="F154" s="311">
        <f t="shared" si="2"/>
        <v>98.85730211817169</v>
      </c>
    </row>
    <row r="155" spans="3:6" s="111" customFormat="1" ht="13.5" customHeight="1">
      <c r="C155" s="110"/>
      <c r="D155" s="110"/>
      <c r="E155" s="108"/>
      <c r="F155" s="310"/>
    </row>
    <row r="156" spans="1:6" s="111" customFormat="1" ht="13.5" customHeight="1">
      <c r="A156" s="102" t="s">
        <v>2451</v>
      </c>
      <c r="B156" s="111" t="s">
        <v>1024</v>
      </c>
      <c r="C156" s="110">
        <f>C117+C127+C148+C154+C136+C142</f>
        <v>17620</v>
      </c>
      <c r="D156" s="110">
        <f>D117+D127+D148+D154+D136+D142</f>
        <v>37145</v>
      </c>
      <c r="E156" s="110">
        <f>E117+E127+E148+E154+E136+E142</f>
        <v>34864</v>
      </c>
      <c r="F156" s="310">
        <f t="shared" si="2"/>
        <v>93.85920043074438</v>
      </c>
    </row>
    <row r="157" spans="1:6" s="111" customFormat="1" ht="13.5" customHeight="1">
      <c r="A157" s="102" t="s">
        <v>2452</v>
      </c>
      <c r="B157" s="111" t="s">
        <v>1595</v>
      </c>
      <c r="C157" s="110">
        <v>12120</v>
      </c>
      <c r="D157" s="110">
        <v>26457</v>
      </c>
      <c r="E157" s="110">
        <v>27483</v>
      </c>
      <c r="F157" s="310">
        <f t="shared" si="2"/>
        <v>103.87799070189362</v>
      </c>
    </row>
    <row r="158" spans="1:6" s="111" customFormat="1" ht="13.5" customHeight="1">
      <c r="A158" s="102" t="s">
        <v>2453</v>
      </c>
      <c r="B158" s="111" t="s">
        <v>1596</v>
      </c>
      <c r="C158" s="110"/>
      <c r="D158" s="110">
        <v>1167</v>
      </c>
      <c r="E158" s="110"/>
      <c r="F158" s="310">
        <f t="shared" si="2"/>
        <v>0</v>
      </c>
    </row>
    <row r="159" spans="3:6" s="111" customFormat="1" ht="13.5" customHeight="1">
      <c r="C159" s="110"/>
      <c r="D159" s="110"/>
      <c r="E159" s="108"/>
      <c r="F159" s="310"/>
    </row>
    <row r="160" spans="1:6" s="111" customFormat="1" ht="13.5" customHeight="1">
      <c r="A160" s="102" t="s">
        <v>2454</v>
      </c>
      <c r="B160" s="111" t="s">
        <v>1771</v>
      </c>
      <c r="C160" s="110">
        <f>C25+C120+C121</f>
        <v>84500</v>
      </c>
      <c r="D160" s="110">
        <f>D25+D120+D121</f>
        <v>97260</v>
      </c>
      <c r="E160" s="110">
        <f>E25+E120+E121</f>
        <v>22674</v>
      </c>
      <c r="F160" s="311">
        <f t="shared" si="2"/>
        <v>23.312769895126465</v>
      </c>
    </row>
    <row r="161" spans="1:6" s="111" customFormat="1" ht="13.5" customHeight="1">
      <c r="A161" s="102" t="s">
        <v>2455</v>
      </c>
      <c r="B161" s="111" t="s">
        <v>1772</v>
      </c>
      <c r="C161" s="110">
        <f>C82+C117+C125+C122+C123+C124+C148+C154+C136+C142</f>
        <v>152417</v>
      </c>
      <c r="D161" s="110">
        <f>D82+D117+D125+D122+D123+D124+D148+D154+D136+D142</f>
        <v>257693</v>
      </c>
      <c r="E161" s="110">
        <f>E82+E117+E125+E122+E123+E124+E148+E154+E136+E142</f>
        <v>137434</v>
      </c>
      <c r="F161" s="311">
        <f t="shared" si="2"/>
        <v>53.33245373370639</v>
      </c>
    </row>
    <row r="162" spans="1:6" s="111" customFormat="1" ht="13.5" customHeight="1">
      <c r="A162" s="102" t="s">
        <v>2456</v>
      </c>
      <c r="B162" s="111" t="s">
        <v>1773</v>
      </c>
      <c r="C162" s="110">
        <f>C126+C87</f>
        <v>1484</v>
      </c>
      <c r="D162" s="110">
        <f>D126+D87</f>
        <v>5900</v>
      </c>
      <c r="E162" s="110">
        <f>E126+E87</f>
        <v>4800</v>
      </c>
      <c r="F162" s="311">
        <f t="shared" si="2"/>
        <v>81.35593220338984</v>
      </c>
    </row>
    <row r="163" spans="1:6" s="111" customFormat="1" ht="13.5" customHeight="1">
      <c r="A163" s="102" t="s">
        <v>2457</v>
      </c>
      <c r="B163" s="111" t="s">
        <v>1774</v>
      </c>
      <c r="C163" s="110">
        <f>C100</f>
        <v>6630</v>
      </c>
      <c r="D163" s="110">
        <f>D100</f>
        <v>13010</v>
      </c>
      <c r="E163" s="110">
        <f>E100</f>
        <v>10760</v>
      </c>
      <c r="F163" s="311">
        <f t="shared" si="2"/>
        <v>82.70561106840891</v>
      </c>
    </row>
    <row r="164" spans="1:6" s="111" customFormat="1" ht="13.5" customHeight="1">
      <c r="A164" s="102" t="s">
        <v>2458</v>
      </c>
      <c r="B164" s="105" t="s">
        <v>1775</v>
      </c>
      <c r="C164" s="110">
        <f>C102</f>
        <v>3000</v>
      </c>
      <c r="D164" s="110">
        <f>D102</f>
        <v>3000</v>
      </c>
      <c r="E164" s="110">
        <f>E102</f>
        <v>1600</v>
      </c>
      <c r="F164" s="311">
        <f t="shared" si="2"/>
        <v>53.333333333333336</v>
      </c>
    </row>
    <row r="165" spans="3:6" ht="13.5" customHeight="1">
      <c r="C165" s="108"/>
      <c r="D165" s="108"/>
      <c r="E165" s="108"/>
      <c r="F165" s="310"/>
    </row>
    <row r="166" spans="1:6" s="111" customFormat="1" ht="13.5" customHeight="1">
      <c r="A166" s="102" t="s">
        <v>339</v>
      </c>
      <c r="B166" s="111" t="s">
        <v>850</v>
      </c>
      <c r="C166" s="110">
        <f>C156-C157+C107-C158</f>
        <v>248031</v>
      </c>
      <c r="D166" s="110">
        <f>D156-D157+D107-D158</f>
        <v>376863</v>
      </c>
      <c r="E166" s="110">
        <f>E156-E157+E107-E158</f>
        <v>177268</v>
      </c>
      <c r="F166" s="311">
        <f t="shared" si="2"/>
        <v>47.03778296091683</v>
      </c>
    </row>
    <row r="167" spans="3:5" ht="13.5" customHeight="1">
      <c r="C167" s="108"/>
      <c r="D167" s="108"/>
      <c r="E167" s="108"/>
    </row>
    <row r="168" spans="3:5" ht="13.5" customHeight="1">
      <c r="C168" s="108"/>
      <c r="D168" s="108"/>
      <c r="E168" s="108"/>
    </row>
    <row r="169" spans="3:5" ht="13.5" customHeight="1">
      <c r="C169" s="108"/>
      <c r="D169" s="108"/>
      <c r="E169" s="108"/>
    </row>
    <row r="170" spans="3:5" ht="13.5" customHeight="1">
      <c r="C170" s="108"/>
      <c r="D170" s="108"/>
      <c r="E170" s="108"/>
    </row>
    <row r="171" spans="3:5" ht="13.5" customHeight="1">
      <c r="C171" s="108"/>
      <c r="D171" s="108"/>
      <c r="E171" s="108"/>
    </row>
    <row r="172" spans="3:5" ht="13.5" customHeight="1">
      <c r="C172" s="108"/>
      <c r="D172" s="108"/>
      <c r="E172" s="108"/>
    </row>
    <row r="173" spans="3:5" ht="13.5" customHeight="1">
      <c r="C173" s="108"/>
      <c r="D173" s="108"/>
      <c r="E173" s="108"/>
    </row>
    <row r="174" spans="3:5" ht="13.5" customHeight="1">
      <c r="C174" s="108"/>
      <c r="D174" s="108"/>
      <c r="E174" s="108"/>
    </row>
    <row r="175" spans="3:5" ht="13.5" customHeight="1">
      <c r="C175" s="108"/>
      <c r="D175" s="108"/>
      <c r="E175" s="108"/>
    </row>
    <row r="176" spans="3:5" ht="13.5" customHeight="1">
      <c r="C176" s="108"/>
      <c r="D176" s="108"/>
      <c r="E176" s="108"/>
    </row>
    <row r="177" spans="3:5" ht="13.5" customHeight="1">
      <c r="C177" s="108"/>
      <c r="D177" s="108"/>
      <c r="E177" s="108"/>
    </row>
    <row r="178" spans="3:5" ht="13.5" customHeight="1">
      <c r="C178" s="108"/>
      <c r="D178" s="108"/>
      <c r="E178" s="108"/>
    </row>
    <row r="179" spans="3:5" ht="13.5" customHeight="1">
      <c r="C179" s="108"/>
      <c r="D179" s="108"/>
      <c r="E179" s="108"/>
    </row>
    <row r="180" spans="3:5" ht="13.5" customHeight="1">
      <c r="C180" s="108"/>
      <c r="D180" s="108"/>
      <c r="E180" s="108"/>
    </row>
    <row r="181" spans="3:5" ht="13.5" customHeight="1">
      <c r="C181" s="108"/>
      <c r="D181" s="108"/>
      <c r="E181" s="108"/>
    </row>
    <row r="182" spans="3:5" ht="13.5" customHeight="1">
      <c r="C182" s="108"/>
      <c r="D182" s="108"/>
      <c r="E182" s="108"/>
    </row>
    <row r="183" spans="3:5" ht="13.5" customHeight="1">
      <c r="C183" s="108"/>
      <c r="D183" s="108"/>
      <c r="E183" s="108"/>
    </row>
    <row r="184" spans="3:5" ht="13.5" customHeight="1">
      <c r="C184" s="108"/>
      <c r="D184" s="108"/>
      <c r="E184" s="108"/>
    </row>
    <row r="185" spans="3:5" ht="13.5" customHeight="1">
      <c r="C185" s="108"/>
      <c r="D185" s="108"/>
      <c r="E185" s="108"/>
    </row>
    <row r="186" spans="3:5" ht="13.5" customHeight="1">
      <c r="C186" s="108"/>
      <c r="D186" s="108"/>
      <c r="E186" s="108"/>
    </row>
    <row r="187" spans="3:5" ht="13.5" customHeight="1">
      <c r="C187" s="108"/>
      <c r="D187" s="108"/>
      <c r="E187" s="108"/>
    </row>
    <row r="188" spans="3:5" ht="13.5" customHeight="1">
      <c r="C188" s="108"/>
      <c r="D188" s="108"/>
      <c r="E188" s="108"/>
    </row>
    <row r="189" spans="3:5" ht="13.5" customHeight="1">
      <c r="C189" s="108"/>
      <c r="D189" s="108"/>
      <c r="E189" s="108"/>
    </row>
    <row r="190" spans="3:5" ht="13.5" customHeight="1">
      <c r="C190" s="108"/>
      <c r="D190" s="108"/>
      <c r="E190" s="108"/>
    </row>
    <row r="191" spans="3:5" ht="13.5" customHeight="1">
      <c r="C191" s="108"/>
      <c r="D191" s="108"/>
      <c r="E191" s="108"/>
    </row>
    <row r="192" spans="3:5" ht="13.5" customHeight="1">
      <c r="C192" s="108"/>
      <c r="D192" s="108"/>
      <c r="E192" s="108"/>
    </row>
    <row r="193" spans="3:5" ht="13.5" customHeight="1">
      <c r="C193" s="108"/>
      <c r="D193" s="108"/>
      <c r="E193" s="108"/>
    </row>
    <row r="194" spans="3:5" ht="13.5" customHeight="1">
      <c r="C194" s="108"/>
      <c r="D194" s="108"/>
      <c r="E194" s="108"/>
    </row>
    <row r="195" spans="3:5" ht="13.5" customHeight="1">
      <c r="C195" s="108"/>
      <c r="D195" s="108"/>
      <c r="E195" s="108"/>
    </row>
    <row r="196" spans="3:5" ht="13.5" customHeight="1">
      <c r="C196" s="108"/>
      <c r="D196" s="108"/>
      <c r="E196" s="108"/>
    </row>
    <row r="197" spans="3:5" ht="13.5" customHeight="1">
      <c r="C197" s="108"/>
      <c r="D197" s="108"/>
      <c r="E197" s="108"/>
    </row>
    <row r="198" spans="3:5" ht="13.5" customHeight="1">
      <c r="C198" s="108"/>
      <c r="D198" s="108"/>
      <c r="E198" s="108"/>
    </row>
    <row r="199" spans="3:5" ht="13.5" customHeight="1">
      <c r="C199" s="108"/>
      <c r="D199" s="108"/>
      <c r="E199" s="108"/>
    </row>
    <row r="200" spans="3:5" ht="13.5" customHeight="1">
      <c r="C200" s="108"/>
      <c r="D200" s="108"/>
      <c r="E200" s="108"/>
    </row>
    <row r="201" spans="3:5" ht="13.5" customHeight="1">
      <c r="C201" s="108"/>
      <c r="D201" s="108"/>
      <c r="E201" s="108"/>
    </row>
    <row r="202" spans="3:5" ht="13.5" customHeight="1">
      <c r="C202" s="108"/>
      <c r="D202" s="108"/>
      <c r="E202" s="108"/>
    </row>
    <row r="203" spans="3:5" ht="13.5" customHeight="1">
      <c r="C203" s="108"/>
      <c r="D203" s="108"/>
      <c r="E203" s="108"/>
    </row>
    <row r="204" spans="3:5" ht="13.5" customHeight="1">
      <c r="C204" s="108"/>
      <c r="D204" s="108"/>
      <c r="E204" s="108"/>
    </row>
    <row r="205" spans="3:5" ht="13.5" customHeight="1">
      <c r="C205" s="108"/>
      <c r="D205" s="108"/>
      <c r="E205" s="108"/>
    </row>
    <row r="206" spans="3:5" ht="13.5" customHeight="1">
      <c r="C206" s="108"/>
      <c r="D206" s="108"/>
      <c r="E206" s="108"/>
    </row>
    <row r="207" spans="3:5" ht="13.5" customHeight="1">
      <c r="C207" s="108"/>
      <c r="D207" s="108"/>
      <c r="E207" s="108"/>
    </row>
    <row r="208" spans="3:5" ht="13.5" customHeight="1">
      <c r="C208" s="108"/>
      <c r="D208" s="108"/>
      <c r="E208" s="108"/>
    </row>
    <row r="209" spans="3:5" ht="13.5" customHeight="1">
      <c r="C209" s="108"/>
      <c r="D209" s="108"/>
      <c r="E209" s="108"/>
    </row>
    <row r="210" spans="3:5" ht="13.5" customHeight="1">
      <c r="C210" s="108"/>
      <c r="D210" s="108"/>
      <c r="E210" s="108"/>
    </row>
    <row r="211" spans="3:5" ht="13.5" customHeight="1">
      <c r="C211" s="108"/>
      <c r="D211" s="108"/>
      <c r="E211" s="108"/>
    </row>
    <row r="212" spans="3:5" ht="13.5" customHeight="1">
      <c r="C212" s="108"/>
      <c r="D212" s="108"/>
      <c r="E212" s="108"/>
    </row>
    <row r="213" spans="3:5" ht="13.5" customHeight="1">
      <c r="C213" s="108"/>
      <c r="D213" s="108"/>
      <c r="E213" s="108"/>
    </row>
    <row r="214" spans="3:5" ht="13.5" customHeight="1">
      <c r="C214" s="108"/>
      <c r="D214" s="108"/>
      <c r="E214" s="108"/>
    </row>
    <row r="215" spans="3:5" ht="13.5" customHeight="1">
      <c r="C215" s="108"/>
      <c r="D215" s="108"/>
      <c r="E215" s="108"/>
    </row>
    <row r="216" spans="3:5" ht="13.5" customHeight="1">
      <c r="C216" s="108"/>
      <c r="D216" s="108"/>
      <c r="E216" s="108"/>
    </row>
    <row r="217" spans="3:5" ht="13.5" customHeight="1">
      <c r="C217" s="108"/>
      <c r="D217" s="108"/>
      <c r="E217" s="108"/>
    </row>
    <row r="218" spans="3:5" ht="13.5" customHeight="1">
      <c r="C218" s="108"/>
      <c r="D218" s="108"/>
      <c r="E218" s="108"/>
    </row>
    <row r="219" spans="3:5" ht="13.5" customHeight="1">
      <c r="C219" s="108"/>
      <c r="D219" s="108"/>
      <c r="E219" s="108"/>
    </row>
    <row r="220" spans="3:5" ht="13.5" customHeight="1">
      <c r="C220" s="108"/>
      <c r="D220" s="108"/>
      <c r="E220" s="108"/>
    </row>
    <row r="221" spans="3:5" ht="13.5" customHeight="1">
      <c r="C221" s="108"/>
      <c r="D221" s="108"/>
      <c r="E221" s="108"/>
    </row>
    <row r="222" spans="3:5" ht="13.5" customHeight="1">
      <c r="C222" s="108"/>
      <c r="D222" s="108"/>
      <c r="E222" s="108"/>
    </row>
    <row r="223" spans="3:5" ht="13.5" customHeight="1">
      <c r="C223" s="108"/>
      <c r="D223" s="108"/>
      <c r="E223" s="108"/>
    </row>
    <row r="224" spans="3:5" ht="13.5" customHeight="1">
      <c r="C224" s="108"/>
      <c r="D224" s="108"/>
      <c r="E224" s="108"/>
    </row>
    <row r="225" spans="3:5" ht="13.5" customHeight="1">
      <c r="C225" s="108"/>
      <c r="D225" s="108"/>
      <c r="E225" s="108"/>
    </row>
    <row r="226" spans="3:5" ht="13.5" customHeight="1">
      <c r="C226" s="108"/>
      <c r="D226" s="108"/>
      <c r="E226" s="108"/>
    </row>
    <row r="227" spans="3:5" ht="13.5" customHeight="1">
      <c r="C227" s="108"/>
      <c r="D227" s="108"/>
      <c r="E227" s="108"/>
    </row>
    <row r="228" spans="3:5" ht="13.5" customHeight="1">
      <c r="C228" s="108"/>
      <c r="D228" s="108"/>
      <c r="E228" s="108"/>
    </row>
    <row r="229" spans="3:5" ht="13.5" customHeight="1">
      <c r="C229" s="108"/>
      <c r="D229" s="108"/>
      <c r="E229" s="108"/>
    </row>
    <row r="230" spans="3:5" ht="13.5" customHeight="1">
      <c r="C230" s="108"/>
      <c r="D230" s="108"/>
      <c r="E230" s="108"/>
    </row>
    <row r="231" spans="3:5" ht="13.5" customHeight="1">
      <c r="C231" s="108"/>
      <c r="D231" s="108"/>
      <c r="E231" s="108"/>
    </row>
    <row r="232" spans="3:5" ht="13.5" customHeight="1">
      <c r="C232" s="108"/>
      <c r="D232" s="108"/>
      <c r="E232" s="108"/>
    </row>
    <row r="233" spans="3:5" ht="13.5" customHeight="1">
      <c r="C233" s="108"/>
      <c r="D233" s="108"/>
      <c r="E233" s="108"/>
    </row>
    <row r="234" spans="3:5" ht="13.5" customHeight="1">
      <c r="C234" s="108"/>
      <c r="D234" s="108"/>
      <c r="E234" s="108"/>
    </row>
    <row r="235" spans="3:5" ht="13.5" customHeight="1">
      <c r="C235" s="108"/>
      <c r="D235" s="108"/>
      <c r="E235" s="108"/>
    </row>
    <row r="236" spans="3:5" ht="13.5" customHeight="1">
      <c r="C236" s="108"/>
      <c r="D236" s="108"/>
      <c r="E236" s="108"/>
    </row>
    <row r="237" spans="3:5" ht="13.5" customHeight="1">
      <c r="C237" s="108"/>
      <c r="D237" s="108"/>
      <c r="E237" s="108"/>
    </row>
    <row r="238" spans="3:5" ht="13.5" customHeight="1">
      <c r="C238" s="108"/>
      <c r="D238" s="108"/>
      <c r="E238" s="108"/>
    </row>
    <row r="239" spans="3:5" ht="13.5" customHeight="1">
      <c r="C239" s="108"/>
      <c r="D239" s="108"/>
      <c r="E239" s="108"/>
    </row>
    <row r="240" spans="3:5" ht="13.5" customHeight="1">
      <c r="C240" s="108"/>
      <c r="D240" s="108"/>
      <c r="E240" s="108"/>
    </row>
    <row r="241" spans="3:5" ht="13.5" customHeight="1">
      <c r="C241" s="108"/>
      <c r="D241" s="108"/>
      <c r="E241" s="108"/>
    </row>
    <row r="242" spans="3:5" ht="13.5" customHeight="1">
      <c r="C242" s="108"/>
      <c r="D242" s="108"/>
      <c r="E242" s="108"/>
    </row>
    <row r="243" spans="3:5" ht="13.5" customHeight="1">
      <c r="C243" s="108"/>
      <c r="D243" s="108"/>
      <c r="E243" s="108"/>
    </row>
    <row r="244" spans="3:5" ht="13.5" customHeight="1">
      <c r="C244" s="108"/>
      <c r="D244" s="108"/>
      <c r="E244" s="108"/>
    </row>
    <row r="245" spans="3:5" ht="13.5" customHeight="1">
      <c r="C245" s="108"/>
      <c r="D245" s="108"/>
      <c r="E245" s="108"/>
    </row>
    <row r="246" spans="3:5" ht="13.5" customHeight="1">
      <c r="C246" s="108"/>
      <c r="D246" s="108"/>
      <c r="E246" s="108"/>
    </row>
    <row r="247" spans="3:5" ht="13.5" customHeight="1">
      <c r="C247" s="108"/>
      <c r="D247" s="108"/>
      <c r="E247" s="108"/>
    </row>
    <row r="248" spans="3:5" ht="13.5" customHeight="1">
      <c r="C248" s="108"/>
      <c r="D248" s="108"/>
      <c r="E248" s="108"/>
    </row>
    <row r="249" spans="3:5" ht="13.5" customHeight="1">
      <c r="C249" s="108"/>
      <c r="D249" s="108"/>
      <c r="E249" s="108"/>
    </row>
    <row r="250" spans="3:5" ht="13.5" customHeight="1">
      <c r="C250" s="108"/>
      <c r="D250" s="108"/>
      <c r="E250" s="108"/>
    </row>
    <row r="251" spans="3:5" ht="13.5" customHeight="1">
      <c r="C251" s="108"/>
      <c r="D251" s="108"/>
      <c r="E251" s="108"/>
    </row>
    <row r="252" spans="3:5" ht="13.5" customHeight="1">
      <c r="C252" s="108"/>
      <c r="D252" s="108"/>
      <c r="E252" s="108"/>
    </row>
    <row r="253" spans="3:5" ht="13.5" customHeight="1">
      <c r="C253" s="108"/>
      <c r="D253" s="108"/>
      <c r="E253" s="108"/>
    </row>
    <row r="254" spans="3:5" ht="13.5" customHeight="1">
      <c r="C254" s="108"/>
      <c r="D254" s="108"/>
      <c r="E254" s="108"/>
    </row>
    <row r="255" spans="3:5" ht="13.5" customHeight="1">
      <c r="C255" s="108"/>
      <c r="D255" s="108"/>
      <c r="E255" s="108"/>
    </row>
    <row r="256" spans="3:5" ht="13.5" customHeight="1">
      <c r="C256" s="108"/>
      <c r="D256" s="108"/>
      <c r="E256" s="108"/>
    </row>
    <row r="257" spans="3:5" ht="13.5" customHeight="1">
      <c r="C257" s="108"/>
      <c r="D257" s="108"/>
      <c r="E257" s="108"/>
    </row>
    <row r="258" spans="3:5" ht="13.5" customHeight="1">
      <c r="C258" s="108"/>
      <c r="D258" s="108"/>
      <c r="E258" s="108"/>
    </row>
    <row r="259" spans="3:5" ht="13.5" customHeight="1">
      <c r="C259" s="108"/>
      <c r="D259" s="108"/>
      <c r="E259" s="108"/>
    </row>
    <row r="260" spans="3:5" ht="13.5" customHeight="1">
      <c r="C260" s="108"/>
      <c r="D260" s="108"/>
      <c r="E260" s="108"/>
    </row>
    <row r="261" spans="3:5" ht="13.5" customHeight="1">
      <c r="C261" s="108"/>
      <c r="D261" s="108"/>
      <c r="E261" s="108"/>
    </row>
    <row r="262" spans="3:5" ht="13.5" customHeight="1">
      <c r="C262" s="108"/>
      <c r="D262" s="108"/>
      <c r="E262" s="108"/>
    </row>
    <row r="263" spans="3:5" ht="13.5" customHeight="1">
      <c r="C263" s="108"/>
      <c r="D263" s="108"/>
      <c r="E263" s="108"/>
    </row>
    <row r="264" spans="3:5" ht="13.5" customHeight="1">
      <c r="C264" s="108"/>
      <c r="D264" s="108"/>
      <c r="E264" s="108"/>
    </row>
    <row r="265" spans="3:5" ht="13.5" customHeight="1">
      <c r="C265" s="108"/>
      <c r="D265" s="108"/>
      <c r="E265" s="108"/>
    </row>
    <row r="266" spans="3:5" ht="13.5" customHeight="1">
      <c r="C266" s="108"/>
      <c r="D266" s="108"/>
      <c r="E266" s="108"/>
    </row>
    <row r="267" spans="3:5" ht="13.5" customHeight="1">
      <c r="C267" s="108"/>
      <c r="D267" s="108"/>
      <c r="E267" s="108"/>
    </row>
    <row r="268" spans="3:5" ht="13.5" customHeight="1">
      <c r="C268" s="108"/>
      <c r="D268" s="108"/>
      <c r="E268" s="108"/>
    </row>
    <row r="269" spans="3:5" ht="13.5" customHeight="1">
      <c r="C269" s="108"/>
      <c r="D269" s="108"/>
      <c r="E269" s="108"/>
    </row>
    <row r="270" spans="3:5" ht="13.5" customHeight="1">
      <c r="C270" s="108"/>
      <c r="D270" s="108"/>
      <c r="E270" s="108"/>
    </row>
    <row r="271" spans="3:5" ht="13.5" customHeight="1">
      <c r="C271" s="108"/>
      <c r="D271" s="108"/>
      <c r="E271" s="108"/>
    </row>
    <row r="272" spans="3:5" ht="13.5" customHeight="1">
      <c r="C272" s="108"/>
      <c r="D272" s="108"/>
      <c r="E272" s="108"/>
    </row>
    <row r="273" spans="3:5" ht="13.5" customHeight="1">
      <c r="C273" s="108"/>
      <c r="D273" s="108"/>
      <c r="E273" s="108"/>
    </row>
    <row r="274" spans="3:5" ht="13.5" customHeight="1">
      <c r="C274" s="108"/>
      <c r="D274" s="108"/>
      <c r="E274" s="108"/>
    </row>
    <row r="275" spans="3:5" ht="13.5" customHeight="1">
      <c r="C275" s="108"/>
      <c r="D275" s="108"/>
      <c r="E275" s="108"/>
    </row>
  </sheetData>
  <mergeCells count="8">
    <mergeCell ref="A1:F1"/>
    <mergeCell ref="B6:B7"/>
    <mergeCell ref="A6:A7"/>
    <mergeCell ref="C6:F6"/>
    <mergeCell ref="A2:F2"/>
    <mergeCell ref="A3:F3"/>
    <mergeCell ref="A4:F4"/>
    <mergeCell ref="A5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2"/>
  <sheetViews>
    <sheetView workbookViewId="0" topLeftCell="A22">
      <selection activeCell="C38" sqref="C38"/>
    </sheetView>
  </sheetViews>
  <sheetFormatPr defaultColWidth="9.140625" defaultRowHeight="12.75"/>
  <cols>
    <col min="1" max="1" width="34.00390625" style="0" customWidth="1"/>
    <col min="2" max="4" width="10.00390625" style="0" customWidth="1"/>
    <col min="5" max="5" width="4.421875" style="0" customWidth="1"/>
    <col min="6" max="6" width="42.57421875" style="0" customWidth="1"/>
    <col min="7" max="7" width="10.00390625" style="0" customWidth="1"/>
  </cols>
  <sheetData>
    <row r="1" spans="6:9" ht="15.75">
      <c r="F1" s="669" t="s">
        <v>2254</v>
      </c>
      <c r="G1" s="669"/>
      <c r="H1" s="669"/>
      <c r="I1" s="669"/>
    </row>
    <row r="2" spans="1:7" ht="15.75">
      <c r="A2" s="667" t="s">
        <v>1797</v>
      </c>
      <c r="B2" s="668"/>
      <c r="C2" s="668"/>
      <c r="D2" s="668"/>
      <c r="E2" s="668"/>
      <c r="F2" s="668"/>
      <c r="G2" s="668"/>
    </row>
    <row r="3" spans="1:7" ht="15.75">
      <c r="A3" s="667" t="s">
        <v>886</v>
      </c>
      <c r="B3" s="667"/>
      <c r="C3" s="667"/>
      <c r="D3" s="667"/>
      <c r="E3" s="667"/>
      <c r="F3" s="667"/>
      <c r="G3" s="667"/>
    </row>
    <row r="4" spans="1:7" ht="15.75">
      <c r="A4" s="667" t="s">
        <v>2617</v>
      </c>
      <c r="B4" s="667"/>
      <c r="C4" s="667"/>
      <c r="D4" s="667"/>
      <c r="E4" s="667"/>
      <c r="F4" s="667"/>
      <c r="G4" s="667"/>
    </row>
    <row r="5" spans="1:9" ht="15.75" customHeight="1">
      <c r="A5" s="671" t="s">
        <v>2642</v>
      </c>
      <c r="B5" s="670" t="s">
        <v>888</v>
      </c>
      <c r="C5" s="670"/>
      <c r="D5" s="670"/>
      <c r="E5" s="672" t="s">
        <v>2643</v>
      </c>
      <c r="F5" s="672"/>
      <c r="G5" s="670" t="s">
        <v>888</v>
      </c>
      <c r="H5" s="670"/>
      <c r="I5" s="670"/>
    </row>
    <row r="6" spans="1:9" s="128" customFormat="1" ht="28.5" customHeight="1">
      <c r="A6" s="671"/>
      <c r="B6" s="124" t="s">
        <v>889</v>
      </c>
      <c r="C6" s="124" t="s">
        <v>890</v>
      </c>
      <c r="D6" s="124" t="s">
        <v>2253</v>
      </c>
      <c r="E6" s="672"/>
      <c r="F6" s="672"/>
      <c r="G6" s="124" t="s">
        <v>889</v>
      </c>
      <c r="H6" s="124" t="s">
        <v>890</v>
      </c>
      <c r="I6" s="124" t="s">
        <v>2253</v>
      </c>
    </row>
    <row r="7" spans="1:7" s="128" customFormat="1" ht="15" customHeight="1">
      <c r="A7" s="131" t="s">
        <v>2644</v>
      </c>
      <c r="F7" s="131" t="s">
        <v>2645</v>
      </c>
      <c r="G7" s="130"/>
    </row>
    <row r="8" spans="1:9" s="128" customFormat="1" ht="15" customHeight="1">
      <c r="A8" s="128" t="s">
        <v>226</v>
      </c>
      <c r="B8" s="130">
        <v>32684</v>
      </c>
      <c r="C8" s="130">
        <v>33584</v>
      </c>
      <c r="D8" s="130">
        <v>23289</v>
      </c>
      <c r="E8" s="130"/>
      <c r="F8" s="128" t="s">
        <v>556</v>
      </c>
      <c r="G8" s="130">
        <v>84500</v>
      </c>
      <c r="H8" s="130">
        <v>97260</v>
      </c>
      <c r="I8" s="130">
        <v>22674</v>
      </c>
    </row>
    <row r="9" spans="1:9" s="128" customFormat="1" ht="15" customHeight="1">
      <c r="A9" s="128" t="s">
        <v>227</v>
      </c>
      <c r="B9" s="130">
        <v>1500</v>
      </c>
      <c r="C9" s="130">
        <v>1500</v>
      </c>
      <c r="D9" s="130">
        <v>1323</v>
      </c>
      <c r="E9" s="130"/>
      <c r="F9" s="128" t="s">
        <v>557</v>
      </c>
      <c r="G9" s="130">
        <v>152417</v>
      </c>
      <c r="H9" s="130">
        <v>257693</v>
      </c>
      <c r="I9" s="130">
        <v>137434</v>
      </c>
    </row>
    <row r="10" spans="1:9" s="128" customFormat="1" ht="15" customHeight="1">
      <c r="A10" s="128" t="s">
        <v>228</v>
      </c>
      <c r="B10" s="130">
        <v>500</v>
      </c>
      <c r="C10" s="130">
        <v>500</v>
      </c>
      <c r="D10" s="130">
        <v>218</v>
      </c>
      <c r="E10" s="130"/>
      <c r="F10" s="128" t="s">
        <v>468</v>
      </c>
      <c r="G10" s="130">
        <v>1484</v>
      </c>
      <c r="H10" s="130">
        <v>5900</v>
      </c>
      <c r="I10" s="130">
        <v>4800</v>
      </c>
    </row>
    <row r="11" spans="1:9" s="128" customFormat="1" ht="15" customHeight="1">
      <c r="A11" s="128" t="s">
        <v>229</v>
      </c>
      <c r="B11" s="130">
        <v>7000</v>
      </c>
      <c r="C11" s="130">
        <v>18150</v>
      </c>
      <c r="D11" s="130">
        <v>3668</v>
      </c>
      <c r="E11" s="130"/>
      <c r="F11" s="128" t="s">
        <v>469</v>
      </c>
      <c r="G11" s="130">
        <v>6630</v>
      </c>
      <c r="H11" s="130">
        <v>13010</v>
      </c>
      <c r="I11" s="130">
        <v>10760</v>
      </c>
    </row>
    <row r="12" spans="1:9" s="128" customFormat="1" ht="15" customHeight="1">
      <c r="A12" s="128" t="s">
        <v>230</v>
      </c>
      <c r="B12" s="130">
        <v>400</v>
      </c>
      <c r="C12" s="130">
        <v>5273</v>
      </c>
      <c r="D12" s="130">
        <v>5032</v>
      </c>
      <c r="E12" s="130"/>
      <c r="F12" s="128" t="s">
        <v>470</v>
      </c>
      <c r="G12" s="130">
        <v>3000</v>
      </c>
      <c r="H12" s="130">
        <v>3000</v>
      </c>
      <c r="I12" s="130">
        <v>1600</v>
      </c>
    </row>
    <row r="13" spans="1:9" s="128" customFormat="1" ht="15" customHeight="1">
      <c r="A13" s="128" t="s">
        <v>231</v>
      </c>
      <c r="B13" s="130">
        <v>4039</v>
      </c>
      <c r="C13" s="130">
        <v>4039</v>
      </c>
      <c r="D13" s="130">
        <v>4159</v>
      </c>
      <c r="E13" s="130"/>
      <c r="F13" s="128" t="s">
        <v>471</v>
      </c>
      <c r="G13" s="130"/>
      <c r="H13" s="130"/>
      <c r="I13" s="130"/>
    </row>
    <row r="14" spans="1:9" s="128" customFormat="1" ht="15" customHeight="1">
      <c r="A14" s="128" t="s">
        <v>2507</v>
      </c>
      <c r="B14" s="130">
        <v>9780</v>
      </c>
      <c r="C14" s="130">
        <v>12141</v>
      </c>
      <c r="D14" s="130">
        <v>12141</v>
      </c>
      <c r="E14" s="130"/>
      <c r="F14" s="129" t="s">
        <v>233</v>
      </c>
      <c r="G14" s="129">
        <f>SUM(G8:G13)</f>
        <v>248031</v>
      </c>
      <c r="H14" s="129">
        <f>SUM(H8:H13)</f>
        <v>376863</v>
      </c>
      <c r="I14" s="129">
        <f>SUM(I8:I13)</f>
        <v>177268</v>
      </c>
    </row>
    <row r="15" spans="1:5" s="128" customFormat="1" ht="15" customHeight="1">
      <c r="A15" s="128" t="s">
        <v>49</v>
      </c>
      <c r="B15" s="130"/>
      <c r="C15" s="130"/>
      <c r="D15" s="130">
        <v>8166</v>
      </c>
      <c r="E15" s="130"/>
    </row>
    <row r="16" spans="1:9" s="128" customFormat="1" ht="15" customHeight="1">
      <c r="A16" s="131" t="s">
        <v>232</v>
      </c>
      <c r="B16" s="129">
        <f>SUM(B7:B14)</f>
        <v>55903</v>
      </c>
      <c r="C16" s="129">
        <f>SUM(C7:C14)</f>
        <v>75187</v>
      </c>
      <c r="D16" s="129">
        <f>SUM(D7:D15)</f>
        <v>57996</v>
      </c>
      <c r="E16" s="130"/>
      <c r="F16" s="131" t="s">
        <v>235</v>
      </c>
      <c r="G16" s="129"/>
      <c r="H16" s="130"/>
      <c r="I16" s="130"/>
    </row>
    <row r="17" spans="1:9" s="128" customFormat="1" ht="15" customHeight="1">
      <c r="A17" s="131"/>
      <c r="B17" s="129"/>
      <c r="C17" s="129"/>
      <c r="D17" s="129"/>
      <c r="E17" s="129"/>
      <c r="F17" s="128" t="s">
        <v>558</v>
      </c>
      <c r="G17" s="130">
        <v>881351</v>
      </c>
      <c r="H17" s="130">
        <v>954539</v>
      </c>
      <c r="I17" s="130">
        <v>921076</v>
      </c>
    </row>
    <row r="18" spans="1:9" s="128" customFormat="1" ht="15" customHeight="1">
      <c r="A18" s="131"/>
      <c r="B18" s="129"/>
      <c r="C18" s="129"/>
      <c r="D18" s="129"/>
      <c r="E18" s="129"/>
      <c r="F18" s="128" t="s">
        <v>559</v>
      </c>
      <c r="G18" s="130">
        <v>254872</v>
      </c>
      <c r="H18" s="130">
        <v>270163</v>
      </c>
      <c r="I18" s="130">
        <v>264082</v>
      </c>
    </row>
    <row r="19" spans="1:9" s="128" customFormat="1" ht="15" customHeight="1">
      <c r="A19" s="131" t="s">
        <v>234</v>
      </c>
      <c r="B19" s="130"/>
      <c r="C19" s="130"/>
      <c r="D19" s="130"/>
      <c r="E19" s="130"/>
      <c r="F19" s="128" t="s">
        <v>560</v>
      </c>
      <c r="G19" s="130">
        <v>502885</v>
      </c>
      <c r="H19" s="130">
        <v>523127</v>
      </c>
      <c r="I19" s="130">
        <v>456510</v>
      </c>
    </row>
    <row r="20" spans="1:9" s="128" customFormat="1" ht="15" customHeight="1">
      <c r="A20" s="128" t="s">
        <v>236</v>
      </c>
      <c r="B20" s="130">
        <v>252535</v>
      </c>
      <c r="C20" s="130">
        <v>273670</v>
      </c>
      <c r="D20" s="130">
        <v>307296</v>
      </c>
      <c r="E20" s="130"/>
      <c r="F20" s="128" t="s">
        <v>561</v>
      </c>
      <c r="G20" s="130">
        <v>55000</v>
      </c>
      <c r="H20" s="130">
        <v>49088</v>
      </c>
      <c r="I20" s="130">
        <v>49079</v>
      </c>
    </row>
    <row r="21" spans="1:9" s="128" customFormat="1" ht="15" customHeight="1">
      <c r="A21" s="128" t="s">
        <v>550</v>
      </c>
      <c r="B21" s="130">
        <v>791768</v>
      </c>
      <c r="C21" s="130">
        <v>790772</v>
      </c>
      <c r="D21" s="130">
        <v>825223</v>
      </c>
      <c r="E21" s="130"/>
      <c r="F21" s="128" t="s">
        <v>2608</v>
      </c>
      <c r="G21" s="130">
        <v>74386</v>
      </c>
      <c r="H21" s="130">
        <v>82620</v>
      </c>
      <c r="I21" s="130">
        <v>82280</v>
      </c>
    </row>
    <row r="22" spans="1:9" s="128" customFormat="1" ht="15" customHeight="1">
      <c r="A22" s="128" t="s">
        <v>237</v>
      </c>
      <c r="B22" s="130"/>
      <c r="C22" s="130"/>
      <c r="D22" s="130"/>
      <c r="E22" s="130"/>
      <c r="F22" s="128" t="s">
        <v>2610</v>
      </c>
      <c r="G22" s="130">
        <v>39</v>
      </c>
      <c r="H22" s="130">
        <v>2441</v>
      </c>
      <c r="I22" s="130">
        <v>2439</v>
      </c>
    </row>
    <row r="23" spans="1:9" s="128" customFormat="1" ht="15" customHeight="1">
      <c r="A23" s="128" t="s">
        <v>2606</v>
      </c>
      <c r="B23" s="130">
        <v>823013</v>
      </c>
      <c r="C23" s="130">
        <v>896809</v>
      </c>
      <c r="D23" s="130">
        <v>888643</v>
      </c>
      <c r="E23" s="130"/>
      <c r="F23" s="128" t="s">
        <v>564</v>
      </c>
      <c r="G23" s="130">
        <v>34105</v>
      </c>
      <c r="H23" s="130">
        <v>33480</v>
      </c>
      <c r="I23" s="130">
        <v>30809</v>
      </c>
    </row>
    <row r="24" spans="1:9" s="128" customFormat="1" ht="15" customHeight="1">
      <c r="A24" s="128" t="s">
        <v>2607</v>
      </c>
      <c r="B24" s="130">
        <v>66270</v>
      </c>
      <c r="C24" s="130">
        <v>65217</v>
      </c>
      <c r="D24" s="130">
        <v>65067</v>
      </c>
      <c r="E24" s="130"/>
      <c r="F24" s="131" t="s">
        <v>287</v>
      </c>
      <c r="G24" s="129">
        <f>SUM(G17:G23)</f>
        <v>1802638</v>
      </c>
      <c r="H24" s="129">
        <f>SUM(H17:H23)</f>
        <v>1915458</v>
      </c>
      <c r="I24" s="129">
        <f>SUM(I17:I23)</f>
        <v>1806275</v>
      </c>
    </row>
    <row r="25" spans="1:9" s="128" customFormat="1" ht="15" customHeight="1">
      <c r="A25" s="128" t="s">
        <v>2609</v>
      </c>
      <c r="B25" s="130">
        <v>2400</v>
      </c>
      <c r="C25" s="130">
        <v>3580</v>
      </c>
      <c r="D25" s="130">
        <v>4444</v>
      </c>
      <c r="E25" s="130"/>
      <c r="F25" s="135" t="s">
        <v>115</v>
      </c>
      <c r="G25" s="129">
        <v>37500</v>
      </c>
      <c r="H25" s="129">
        <v>37500</v>
      </c>
      <c r="I25" s="129">
        <v>37500</v>
      </c>
    </row>
    <row r="26" spans="1:9" s="128" customFormat="1" ht="15" customHeight="1">
      <c r="A26" s="134" t="s">
        <v>2611</v>
      </c>
      <c r="B26" s="132">
        <f>SUM(B23:B25)</f>
        <v>891683</v>
      </c>
      <c r="C26" s="132">
        <f>SUM(C23:C25)</f>
        <v>965606</v>
      </c>
      <c r="D26" s="132">
        <f>SUM(D23:D25)</f>
        <v>958154</v>
      </c>
      <c r="E26" s="130"/>
      <c r="F26" s="135" t="s">
        <v>2618</v>
      </c>
      <c r="G26" s="129"/>
      <c r="H26" s="130"/>
      <c r="I26" s="130"/>
    </row>
    <row r="27" spans="1:9" s="128" customFormat="1" ht="15" customHeight="1">
      <c r="A27" s="131" t="s">
        <v>2612</v>
      </c>
      <c r="B27" s="129">
        <f>B20+B21+B26</f>
        <v>1935986</v>
      </c>
      <c r="C27" s="129">
        <f>C20+C21+C26</f>
        <v>2030048</v>
      </c>
      <c r="D27" s="129">
        <f>D20+D21+D26</f>
        <v>2090673</v>
      </c>
      <c r="E27" s="130"/>
      <c r="F27" s="129" t="s">
        <v>2623</v>
      </c>
      <c r="G27" s="129">
        <v>784747</v>
      </c>
      <c r="H27" s="129">
        <v>668305</v>
      </c>
      <c r="I27" s="130"/>
    </row>
    <row r="28" spans="5:9" s="128" customFormat="1" ht="15" customHeight="1">
      <c r="E28" s="132"/>
      <c r="F28" s="129" t="s">
        <v>2624</v>
      </c>
      <c r="G28" s="129">
        <f>G24+G26+G27</f>
        <v>2587385</v>
      </c>
      <c r="H28" s="129">
        <f>H24+H26+H27</f>
        <v>2583763</v>
      </c>
      <c r="I28" s="129">
        <f>I24+I26+I27</f>
        <v>1806275</v>
      </c>
    </row>
    <row r="29" spans="1:9" s="128" customFormat="1" ht="15" customHeight="1">
      <c r="A29" s="131" t="s">
        <v>2530</v>
      </c>
      <c r="B29" s="129">
        <v>849002</v>
      </c>
      <c r="C29" s="129">
        <v>860866</v>
      </c>
      <c r="D29" s="129">
        <v>258534</v>
      </c>
      <c r="E29" s="130"/>
      <c r="F29" s="129" t="s">
        <v>567</v>
      </c>
      <c r="G29" s="129">
        <f>G28+G14+G25</f>
        <v>2872916</v>
      </c>
      <c r="H29" s="129">
        <f>H28+H14+H25</f>
        <v>2998126</v>
      </c>
      <c r="I29" s="129">
        <f>I28+I14+I25</f>
        <v>2021043</v>
      </c>
    </row>
    <row r="30" spans="1:9" s="131" customFormat="1" ht="15" customHeight="1">
      <c r="A30" s="131" t="s">
        <v>113</v>
      </c>
      <c r="B30" s="129">
        <v>9420</v>
      </c>
      <c r="C30" s="129">
        <v>9420</v>
      </c>
      <c r="D30" s="129">
        <v>9420</v>
      </c>
      <c r="E30" s="130"/>
      <c r="F30" s="130"/>
      <c r="G30" s="128"/>
      <c r="H30" s="128"/>
      <c r="I30" s="128"/>
    </row>
    <row r="31" spans="1:9" s="128" customFormat="1" ht="15" customHeight="1">
      <c r="A31" s="131" t="s">
        <v>2613</v>
      </c>
      <c r="B31" s="129">
        <v>22605</v>
      </c>
      <c r="C31" s="129">
        <v>22605</v>
      </c>
      <c r="D31" s="129">
        <v>22605</v>
      </c>
      <c r="E31" s="130"/>
      <c r="F31" s="130" t="s">
        <v>2619</v>
      </c>
      <c r="G31" s="130"/>
      <c r="H31" s="130"/>
      <c r="I31" s="130">
        <f>D16+D30</f>
        <v>67416</v>
      </c>
    </row>
    <row r="32" spans="1:9" s="128" customFormat="1" ht="15" customHeight="1">
      <c r="A32" s="131" t="s">
        <v>2614</v>
      </c>
      <c r="B32" s="129">
        <f>B27+B29+B31</f>
        <v>2807593</v>
      </c>
      <c r="C32" s="129">
        <f>C27+C29+C31</f>
        <v>2913519</v>
      </c>
      <c r="D32" s="129">
        <f>D27+D29+D31</f>
        <v>2371812</v>
      </c>
      <c r="E32" s="130"/>
      <c r="F32" s="130" t="s">
        <v>2620</v>
      </c>
      <c r="G32" s="130"/>
      <c r="H32" s="130"/>
      <c r="I32" s="130">
        <f>I14+I25</f>
        <v>214768</v>
      </c>
    </row>
    <row r="33" spans="1:9" s="128" customFormat="1" ht="15" customHeight="1">
      <c r="A33" s="131" t="s">
        <v>554</v>
      </c>
      <c r="B33" s="129">
        <f>B32+B16+B30</f>
        <v>2872916</v>
      </c>
      <c r="C33" s="129">
        <f>C32+C16+C30</f>
        <v>2998126</v>
      </c>
      <c r="D33" s="129">
        <f>D32+D16+D30</f>
        <v>2439228</v>
      </c>
      <c r="E33" s="132"/>
      <c r="F33" s="129" t="s">
        <v>2615</v>
      </c>
      <c r="G33" s="130"/>
      <c r="H33" s="130"/>
      <c r="I33" s="130">
        <f>I31-I32</f>
        <v>-147352</v>
      </c>
    </row>
    <row r="34" spans="1:9" s="128" customFormat="1" ht="15" customHeight="1">
      <c r="A34" s="133"/>
      <c r="B34" s="132"/>
      <c r="C34" s="132"/>
      <c r="D34" s="132"/>
      <c r="E34" s="130"/>
      <c r="F34" s="130" t="s">
        <v>2621</v>
      </c>
      <c r="G34" s="136"/>
      <c r="H34" s="136"/>
      <c r="I34" s="136">
        <f>D32</f>
        <v>2371812</v>
      </c>
    </row>
    <row r="35" spans="2:9" s="128" customFormat="1" ht="15" customHeight="1">
      <c r="B35" s="130"/>
      <c r="C35" s="130"/>
      <c r="D35" s="130"/>
      <c r="E35" s="132"/>
      <c r="F35" s="130" t="s">
        <v>2622</v>
      </c>
      <c r="G35" s="130"/>
      <c r="H35" s="130"/>
      <c r="I35" s="130">
        <f>I28</f>
        <v>1806275</v>
      </c>
    </row>
    <row r="36" spans="1:9" s="128" customFormat="1" ht="15" customHeight="1">
      <c r="A36" s="664"/>
      <c r="B36" s="664"/>
      <c r="C36" s="163"/>
      <c r="D36" s="163"/>
      <c r="E36" s="130"/>
      <c r="F36" s="129" t="s">
        <v>2517</v>
      </c>
      <c r="G36" s="129"/>
      <c r="H36" s="129"/>
      <c r="I36" s="129">
        <f>I34-I35</f>
        <v>565537</v>
      </c>
    </row>
    <row r="37" spans="1:9" s="131" customFormat="1" ht="15" customHeight="1">
      <c r="A37" s="665"/>
      <c r="B37" s="665"/>
      <c r="C37" s="164"/>
      <c r="D37" s="164"/>
      <c r="E37" s="129"/>
      <c r="F37" s="130" t="s">
        <v>319</v>
      </c>
      <c r="G37" s="130"/>
      <c r="H37" s="130"/>
      <c r="I37" s="130">
        <f>I33*-1</f>
        <v>147352</v>
      </c>
    </row>
    <row r="38" spans="1:9" s="128" customFormat="1" ht="15" customHeight="1">
      <c r="A38" s="666"/>
      <c r="B38" s="666"/>
      <c r="C38" s="165"/>
      <c r="D38" s="165"/>
      <c r="E38" s="122"/>
      <c r="F38" s="129" t="s">
        <v>2616</v>
      </c>
      <c r="G38" s="123"/>
      <c r="H38" s="123"/>
      <c r="I38" s="123">
        <f>I36-I37</f>
        <v>418185</v>
      </c>
    </row>
    <row r="39" s="1" customFormat="1" ht="15" customHeight="1"/>
    <row r="40" s="1" customFormat="1" ht="15" customHeight="1">
      <c r="F40" s="129"/>
    </row>
    <row r="41" ht="15" customHeight="1">
      <c r="F41" s="130"/>
    </row>
    <row r="42" ht="15" customHeight="1">
      <c r="F42" s="129"/>
    </row>
    <row r="43" ht="15" customHeight="1"/>
  </sheetData>
  <mergeCells count="11">
    <mergeCell ref="F1:I1"/>
    <mergeCell ref="B5:D5"/>
    <mergeCell ref="A5:A6"/>
    <mergeCell ref="G5:I5"/>
    <mergeCell ref="E5:F6"/>
    <mergeCell ref="A36:B36"/>
    <mergeCell ref="A37:B37"/>
    <mergeCell ref="A38:B38"/>
    <mergeCell ref="A2:G2"/>
    <mergeCell ref="A3:G3"/>
    <mergeCell ref="A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V18"/>
  <sheetViews>
    <sheetView workbookViewId="0" topLeftCell="D4">
      <selection activeCell="E28" sqref="E28"/>
    </sheetView>
  </sheetViews>
  <sheetFormatPr defaultColWidth="9.140625" defaultRowHeight="12.75"/>
  <cols>
    <col min="1" max="1" width="23.28125" style="0" customWidth="1"/>
    <col min="2" max="13" width="8.421875" style="0" customWidth="1"/>
    <col min="14" max="14" width="5.57421875" style="0" customWidth="1"/>
    <col min="15" max="15" width="7.00390625" style="0" bestFit="1" customWidth="1"/>
    <col min="16" max="16" width="6.140625" style="0" bestFit="1" customWidth="1"/>
    <col min="17" max="19" width="7.28125" style="0" bestFit="1" customWidth="1"/>
    <col min="20" max="22" width="10.140625" style="0" bestFit="1" customWidth="1"/>
  </cols>
  <sheetData>
    <row r="1" spans="17:22" ht="15.75">
      <c r="Q1" s="669" t="s">
        <v>2460</v>
      </c>
      <c r="R1" s="669"/>
      <c r="S1" s="669"/>
      <c r="T1" s="669"/>
      <c r="U1" s="669"/>
      <c r="V1" s="669"/>
    </row>
    <row r="2" spans="1:22" s="1" customFormat="1" ht="15.75">
      <c r="A2" s="667" t="s">
        <v>1797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</row>
    <row r="3" spans="1:22" s="1" customFormat="1" ht="15.75">
      <c r="A3" s="667" t="s">
        <v>886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2" s="1" customFormat="1" ht="15.75">
      <c r="A4" s="667" t="s">
        <v>2536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</row>
    <row r="5" spans="1:22" s="1" customFormat="1" ht="15.75">
      <c r="A5" s="667" t="s">
        <v>1791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</row>
    <row r="6" spans="1:16" s="1" customFormat="1" ht="15.75">
      <c r="A6" s="8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6" customFormat="1" ht="24.75" customHeight="1">
      <c r="A7" s="681" t="s">
        <v>1792</v>
      </c>
      <c r="B7" s="681" t="s">
        <v>2537</v>
      </c>
      <c r="C7" s="681"/>
      <c r="D7" s="681"/>
      <c r="E7" s="623" t="s">
        <v>2539</v>
      </c>
      <c r="F7" s="624"/>
      <c r="G7" s="625"/>
      <c r="H7" s="623" t="s">
        <v>2532</v>
      </c>
      <c r="I7" s="624"/>
      <c r="J7" s="625"/>
      <c r="K7" s="623" t="s">
        <v>2538</v>
      </c>
      <c r="L7" s="624"/>
      <c r="M7" s="625"/>
      <c r="N7" s="623" t="s">
        <v>2533</v>
      </c>
      <c r="O7" s="624"/>
      <c r="P7" s="625"/>
      <c r="Q7" s="623" t="s">
        <v>2534</v>
      </c>
      <c r="R7" s="624"/>
      <c r="S7" s="625"/>
      <c r="T7" s="681" t="s">
        <v>1799</v>
      </c>
      <c r="U7" s="681"/>
      <c r="V7" s="681"/>
    </row>
    <row r="8" spans="1:22" s="16" customFormat="1" ht="39.75" customHeight="1">
      <c r="A8" s="681"/>
      <c r="B8" s="6" t="s">
        <v>2256</v>
      </c>
      <c r="C8" s="6" t="s">
        <v>890</v>
      </c>
      <c r="D8" s="6" t="s">
        <v>2253</v>
      </c>
      <c r="E8" s="6" t="s">
        <v>2256</v>
      </c>
      <c r="F8" s="6" t="s">
        <v>890</v>
      </c>
      <c r="G8" s="6" t="s">
        <v>2253</v>
      </c>
      <c r="H8" s="6" t="s">
        <v>2256</v>
      </c>
      <c r="I8" s="6" t="s">
        <v>890</v>
      </c>
      <c r="J8" s="6" t="s">
        <v>2253</v>
      </c>
      <c r="K8" s="6" t="s">
        <v>2256</v>
      </c>
      <c r="L8" s="6" t="s">
        <v>890</v>
      </c>
      <c r="M8" s="6" t="s">
        <v>2253</v>
      </c>
      <c r="N8" s="6" t="s">
        <v>2256</v>
      </c>
      <c r="O8" s="6" t="s">
        <v>890</v>
      </c>
      <c r="P8" s="6" t="s">
        <v>2253</v>
      </c>
      <c r="Q8" s="6" t="s">
        <v>2256</v>
      </c>
      <c r="R8" s="6" t="s">
        <v>890</v>
      </c>
      <c r="S8" s="6" t="s">
        <v>2253</v>
      </c>
      <c r="T8" s="6" t="s">
        <v>2256</v>
      </c>
      <c r="U8" s="6" t="s">
        <v>890</v>
      </c>
      <c r="V8" s="6" t="s">
        <v>2253</v>
      </c>
    </row>
    <row r="9" spans="2:20" s="16" customFormat="1" ht="15" customHeight="1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</row>
    <row r="10" spans="1:22" s="1" customFormat="1" ht="24.75" customHeight="1">
      <c r="A10" s="88" t="s">
        <v>2288</v>
      </c>
      <c r="B10" s="55">
        <v>262840</v>
      </c>
      <c r="C10" s="55">
        <v>277392</v>
      </c>
      <c r="D10" s="55">
        <v>251407</v>
      </c>
      <c r="E10" s="55">
        <v>78632</v>
      </c>
      <c r="F10" s="55">
        <v>74005</v>
      </c>
      <c r="G10" s="55">
        <v>72430</v>
      </c>
      <c r="H10" s="55">
        <v>250439</v>
      </c>
      <c r="I10" s="55">
        <v>246338</v>
      </c>
      <c r="J10" s="55">
        <v>182465</v>
      </c>
      <c r="K10" s="55">
        <v>129386</v>
      </c>
      <c r="L10" s="55">
        <v>131608</v>
      </c>
      <c r="M10" s="55">
        <v>131259</v>
      </c>
      <c r="N10" s="55"/>
      <c r="O10" s="55"/>
      <c r="P10" s="55"/>
      <c r="Q10" s="55">
        <v>34105</v>
      </c>
      <c r="R10" s="55">
        <v>33480</v>
      </c>
      <c r="S10" s="55">
        <v>30809</v>
      </c>
      <c r="T10" s="55">
        <f>B10+E10+H10+K10+N10+Q10</f>
        <v>755402</v>
      </c>
      <c r="U10" s="55">
        <f aca="true" t="shared" si="0" ref="U10:V18">C10+F10+I10+L10+O10+R10</f>
        <v>762823</v>
      </c>
      <c r="V10" s="55">
        <f t="shared" si="0"/>
        <v>668370</v>
      </c>
    </row>
    <row r="11" spans="1:22" s="1" customFormat="1" ht="24.75" customHeight="1">
      <c r="A11" s="16" t="s">
        <v>2290</v>
      </c>
      <c r="B11" s="54">
        <v>148775</v>
      </c>
      <c r="C11" s="54">
        <v>166874</v>
      </c>
      <c r="D11" s="54">
        <v>164853</v>
      </c>
      <c r="E11" s="54">
        <v>41699</v>
      </c>
      <c r="F11" s="54">
        <v>47115</v>
      </c>
      <c r="G11" s="54">
        <v>46158</v>
      </c>
      <c r="H11" s="54">
        <v>117936</v>
      </c>
      <c r="I11" s="54">
        <v>118136</v>
      </c>
      <c r="J11" s="54">
        <v>117662</v>
      </c>
      <c r="K11" s="54"/>
      <c r="L11" s="54"/>
      <c r="M11" s="54"/>
      <c r="N11" s="54"/>
      <c r="O11" s="54"/>
      <c r="P11" s="54"/>
      <c r="Q11" s="54"/>
      <c r="R11" s="54"/>
      <c r="S11" s="54"/>
      <c r="T11" s="55">
        <f aca="true" t="shared" si="1" ref="T11:T18">B11+E11+H11+K11+N11+Q11</f>
        <v>308410</v>
      </c>
      <c r="U11" s="55">
        <f t="shared" si="0"/>
        <v>332125</v>
      </c>
      <c r="V11" s="55">
        <f t="shared" si="0"/>
        <v>328673</v>
      </c>
    </row>
    <row r="12" spans="1:22" s="1" customFormat="1" ht="24.75" customHeight="1">
      <c r="A12" s="16" t="s">
        <v>2291</v>
      </c>
      <c r="B12" s="54">
        <v>101266</v>
      </c>
      <c r="C12" s="54">
        <v>109086</v>
      </c>
      <c r="D12" s="54">
        <v>107469</v>
      </c>
      <c r="E12" s="54">
        <v>29381</v>
      </c>
      <c r="F12" s="54">
        <v>32253</v>
      </c>
      <c r="G12" s="54">
        <v>30878</v>
      </c>
      <c r="H12" s="54">
        <v>15065</v>
      </c>
      <c r="I12" s="54">
        <v>18113</v>
      </c>
      <c r="J12" s="54">
        <v>17771</v>
      </c>
      <c r="K12" s="54"/>
      <c r="L12" s="54"/>
      <c r="M12" s="54"/>
      <c r="N12" s="54">
        <v>39</v>
      </c>
      <c r="O12" s="54">
        <v>1229</v>
      </c>
      <c r="P12" s="54">
        <v>1227</v>
      </c>
      <c r="Q12" s="54"/>
      <c r="R12" s="54"/>
      <c r="S12" s="54"/>
      <c r="T12" s="55">
        <f t="shared" si="1"/>
        <v>145751</v>
      </c>
      <c r="U12" s="55">
        <f t="shared" si="0"/>
        <v>160681</v>
      </c>
      <c r="V12" s="55">
        <f t="shared" si="0"/>
        <v>157345</v>
      </c>
    </row>
    <row r="13" spans="1:22" s="1" customFormat="1" ht="24.75" customHeight="1">
      <c r="A13" s="16" t="s">
        <v>1597</v>
      </c>
      <c r="B13" s="54">
        <v>166145</v>
      </c>
      <c r="C13" s="54">
        <v>182936</v>
      </c>
      <c r="D13" s="54">
        <v>182518</v>
      </c>
      <c r="E13" s="54">
        <v>48044</v>
      </c>
      <c r="F13" s="54">
        <v>53040</v>
      </c>
      <c r="G13" s="54">
        <v>52571</v>
      </c>
      <c r="H13" s="54">
        <v>32762</v>
      </c>
      <c r="I13" s="54">
        <v>33478</v>
      </c>
      <c r="J13" s="54">
        <v>33321</v>
      </c>
      <c r="K13" s="54"/>
      <c r="L13" s="54"/>
      <c r="M13" s="54"/>
      <c r="N13" s="54"/>
      <c r="O13" s="54">
        <v>1212</v>
      </c>
      <c r="P13" s="54">
        <v>1212</v>
      </c>
      <c r="Q13" s="54"/>
      <c r="R13" s="54"/>
      <c r="S13" s="54"/>
      <c r="T13" s="55">
        <f t="shared" si="1"/>
        <v>246951</v>
      </c>
      <c r="U13" s="55">
        <f t="shared" si="0"/>
        <v>270666</v>
      </c>
      <c r="V13" s="55">
        <f t="shared" si="0"/>
        <v>269622</v>
      </c>
    </row>
    <row r="14" spans="1:22" s="1" customFormat="1" ht="24.75" customHeight="1">
      <c r="A14" s="16" t="s">
        <v>2525</v>
      </c>
      <c r="B14" s="54">
        <v>69881</v>
      </c>
      <c r="C14" s="54">
        <v>79139</v>
      </c>
      <c r="D14" s="54">
        <v>77724</v>
      </c>
      <c r="E14" s="54">
        <v>20123</v>
      </c>
      <c r="F14" s="54">
        <v>22360</v>
      </c>
      <c r="G14" s="54">
        <v>22150</v>
      </c>
      <c r="H14" s="54">
        <v>13509</v>
      </c>
      <c r="I14" s="54">
        <v>15273</v>
      </c>
      <c r="J14" s="54">
        <v>14443</v>
      </c>
      <c r="K14" s="54"/>
      <c r="L14" s="54"/>
      <c r="M14" s="54"/>
      <c r="N14" s="54"/>
      <c r="O14" s="54"/>
      <c r="P14" s="54"/>
      <c r="Q14" s="54"/>
      <c r="R14" s="54"/>
      <c r="S14" s="54"/>
      <c r="T14" s="55">
        <f t="shared" si="1"/>
        <v>103513</v>
      </c>
      <c r="U14" s="55">
        <f t="shared" si="0"/>
        <v>116772</v>
      </c>
      <c r="V14" s="55">
        <f t="shared" si="0"/>
        <v>114317</v>
      </c>
    </row>
    <row r="15" spans="1:22" s="1" customFormat="1" ht="24.75" customHeight="1">
      <c r="A15" s="16" t="s">
        <v>1598</v>
      </c>
      <c r="B15" s="54">
        <v>98132</v>
      </c>
      <c r="C15" s="54">
        <v>102655</v>
      </c>
      <c r="D15" s="54">
        <v>101829</v>
      </c>
      <c r="E15" s="54">
        <v>27173</v>
      </c>
      <c r="F15" s="54">
        <v>30888</v>
      </c>
      <c r="G15" s="54">
        <v>29843</v>
      </c>
      <c r="H15" s="54">
        <v>46637</v>
      </c>
      <c r="I15" s="54">
        <v>58742</v>
      </c>
      <c r="J15" s="54">
        <v>58405</v>
      </c>
      <c r="K15" s="54"/>
      <c r="L15" s="54">
        <v>100</v>
      </c>
      <c r="M15" s="54">
        <v>100</v>
      </c>
      <c r="N15" s="54"/>
      <c r="O15" s="54"/>
      <c r="P15" s="54"/>
      <c r="Q15" s="54"/>
      <c r="R15" s="54"/>
      <c r="S15" s="54"/>
      <c r="T15" s="55">
        <f t="shared" si="1"/>
        <v>171942</v>
      </c>
      <c r="U15" s="55">
        <f t="shared" si="0"/>
        <v>192385</v>
      </c>
      <c r="V15" s="55">
        <f t="shared" si="0"/>
        <v>190177</v>
      </c>
    </row>
    <row r="16" spans="1:22" s="1" customFormat="1" ht="24.75" customHeight="1">
      <c r="A16" s="16" t="s">
        <v>1599</v>
      </c>
      <c r="B16" s="54">
        <v>34312</v>
      </c>
      <c r="C16" s="54">
        <v>36457</v>
      </c>
      <c r="D16" s="54">
        <v>35276</v>
      </c>
      <c r="E16" s="54">
        <v>9820</v>
      </c>
      <c r="F16" s="54">
        <v>10502</v>
      </c>
      <c r="G16" s="54">
        <v>10052</v>
      </c>
      <c r="H16" s="54">
        <v>26537</v>
      </c>
      <c r="I16" s="54">
        <v>33047</v>
      </c>
      <c r="J16" s="54">
        <v>32443</v>
      </c>
      <c r="K16" s="54"/>
      <c r="L16" s="54"/>
      <c r="M16" s="54"/>
      <c r="N16" s="54"/>
      <c r="O16" s="54"/>
      <c r="P16" s="54"/>
      <c r="Q16" s="54"/>
      <c r="R16" s="54"/>
      <c r="S16" s="54"/>
      <c r="T16" s="55">
        <f t="shared" si="1"/>
        <v>70669</v>
      </c>
      <c r="U16" s="55">
        <f t="shared" si="0"/>
        <v>80006</v>
      </c>
      <c r="V16" s="55">
        <f t="shared" si="0"/>
        <v>77771</v>
      </c>
    </row>
    <row r="17" spans="1:22" s="1" customFormat="1" ht="30.75" customHeight="1">
      <c r="A17" s="191" t="s">
        <v>2535</v>
      </c>
      <c r="B17" s="55">
        <f>SUM(B11:B16)</f>
        <v>618511</v>
      </c>
      <c r="C17" s="55">
        <f aca="true" t="shared" si="2" ref="C17:S17">SUM(C11:C16)</f>
        <v>677147</v>
      </c>
      <c r="D17" s="55">
        <f t="shared" si="2"/>
        <v>669669</v>
      </c>
      <c r="E17" s="55">
        <f t="shared" si="2"/>
        <v>176240</v>
      </c>
      <c r="F17" s="55">
        <f t="shared" si="2"/>
        <v>196158</v>
      </c>
      <c r="G17" s="55">
        <f t="shared" si="2"/>
        <v>191652</v>
      </c>
      <c r="H17" s="55">
        <f t="shared" si="2"/>
        <v>252446</v>
      </c>
      <c r="I17" s="55">
        <f t="shared" si="2"/>
        <v>276789</v>
      </c>
      <c r="J17" s="55">
        <f t="shared" si="2"/>
        <v>274045</v>
      </c>
      <c r="K17" s="55">
        <f t="shared" si="2"/>
        <v>0</v>
      </c>
      <c r="L17" s="55">
        <f t="shared" si="2"/>
        <v>100</v>
      </c>
      <c r="M17" s="55">
        <f t="shared" si="2"/>
        <v>100</v>
      </c>
      <c r="N17" s="55">
        <f t="shared" si="2"/>
        <v>39</v>
      </c>
      <c r="O17" s="55">
        <f t="shared" si="2"/>
        <v>2441</v>
      </c>
      <c r="P17" s="55">
        <f t="shared" si="2"/>
        <v>2439</v>
      </c>
      <c r="Q17" s="55">
        <f t="shared" si="2"/>
        <v>0</v>
      </c>
      <c r="R17" s="55">
        <f t="shared" si="2"/>
        <v>0</v>
      </c>
      <c r="S17" s="55">
        <f t="shared" si="2"/>
        <v>0</v>
      </c>
      <c r="T17" s="55">
        <f t="shared" si="1"/>
        <v>1047236</v>
      </c>
      <c r="U17" s="55">
        <f t="shared" si="0"/>
        <v>1152635</v>
      </c>
      <c r="V17" s="55">
        <f t="shared" si="0"/>
        <v>1137905</v>
      </c>
    </row>
    <row r="18" spans="1:22" s="1" customFormat="1" ht="24.75" customHeight="1">
      <c r="A18" s="88" t="s">
        <v>546</v>
      </c>
      <c r="B18" s="55">
        <f aca="true" t="shared" si="3" ref="B18:S18">B10+B17</f>
        <v>881351</v>
      </c>
      <c r="C18" s="55">
        <f t="shared" si="3"/>
        <v>954539</v>
      </c>
      <c r="D18" s="55">
        <f t="shared" si="3"/>
        <v>921076</v>
      </c>
      <c r="E18" s="55">
        <f t="shared" si="3"/>
        <v>254872</v>
      </c>
      <c r="F18" s="55">
        <f t="shared" si="3"/>
        <v>270163</v>
      </c>
      <c r="G18" s="55">
        <f t="shared" si="3"/>
        <v>264082</v>
      </c>
      <c r="H18" s="55">
        <f t="shared" si="3"/>
        <v>502885</v>
      </c>
      <c r="I18" s="55">
        <f t="shared" si="3"/>
        <v>523127</v>
      </c>
      <c r="J18" s="55">
        <f t="shared" si="3"/>
        <v>456510</v>
      </c>
      <c r="K18" s="55">
        <f t="shared" si="3"/>
        <v>129386</v>
      </c>
      <c r="L18" s="55">
        <f t="shared" si="3"/>
        <v>131708</v>
      </c>
      <c r="M18" s="55">
        <f t="shared" si="3"/>
        <v>131359</v>
      </c>
      <c r="N18" s="55">
        <f t="shared" si="3"/>
        <v>39</v>
      </c>
      <c r="O18" s="55">
        <f t="shared" si="3"/>
        <v>2441</v>
      </c>
      <c r="P18" s="55">
        <f t="shared" si="3"/>
        <v>2439</v>
      </c>
      <c r="Q18" s="55">
        <f t="shared" si="3"/>
        <v>34105</v>
      </c>
      <c r="R18" s="55">
        <f t="shared" si="3"/>
        <v>33480</v>
      </c>
      <c r="S18" s="55">
        <f t="shared" si="3"/>
        <v>30809</v>
      </c>
      <c r="T18" s="55">
        <f t="shared" si="1"/>
        <v>1802638</v>
      </c>
      <c r="U18" s="55">
        <f t="shared" si="0"/>
        <v>1915458</v>
      </c>
      <c r="V18" s="55">
        <f t="shared" si="0"/>
        <v>1806275</v>
      </c>
    </row>
  </sheetData>
  <mergeCells count="13">
    <mergeCell ref="A2:V2"/>
    <mergeCell ref="A3:V3"/>
    <mergeCell ref="A4:V4"/>
    <mergeCell ref="Q1:V1"/>
    <mergeCell ref="A5:V5"/>
    <mergeCell ref="A7:A8"/>
    <mergeCell ref="B7:D7"/>
    <mergeCell ref="Q7:S7"/>
    <mergeCell ref="T7:V7"/>
    <mergeCell ref="E7:G7"/>
    <mergeCell ref="H7:J7"/>
    <mergeCell ref="K7:M7"/>
    <mergeCell ref="N7:P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37"/>
  <sheetViews>
    <sheetView workbookViewId="0" topLeftCell="A7">
      <selection activeCell="G23" sqref="G23"/>
    </sheetView>
  </sheetViews>
  <sheetFormatPr defaultColWidth="9.140625" defaultRowHeight="12.75"/>
  <cols>
    <col min="1" max="1" width="45.8515625" style="7" customWidth="1"/>
    <col min="2" max="2" width="12.140625" style="1" customWidth="1"/>
    <col min="3" max="3" width="14.8515625" style="1" customWidth="1"/>
    <col min="4" max="4" width="14.421875" style="1" customWidth="1"/>
    <col min="5" max="5" width="14.57421875" style="1" customWidth="1"/>
    <col min="6" max="6" width="13.140625" style="1" customWidth="1"/>
    <col min="7" max="7" width="15.28125" style="1" customWidth="1"/>
    <col min="8" max="8" width="15.7109375" style="1" customWidth="1"/>
    <col min="9" max="16384" width="9.140625" style="1" customWidth="1"/>
  </cols>
  <sheetData>
    <row r="1" spans="5:8" ht="15.75">
      <c r="E1" s="669" t="s">
        <v>2461</v>
      </c>
      <c r="F1" s="669"/>
      <c r="G1" s="669"/>
      <c r="H1" s="669"/>
    </row>
    <row r="2" spans="1:8" ht="15.75">
      <c r="A2" s="667" t="s">
        <v>1790</v>
      </c>
      <c r="B2" s="667"/>
      <c r="C2" s="667"/>
      <c r="D2" s="667"/>
      <c r="E2" s="667"/>
      <c r="F2" s="667"/>
      <c r="G2" s="667"/>
      <c r="H2" s="667"/>
    </row>
    <row r="3" spans="1:8" ht="15.75">
      <c r="A3" s="667" t="s">
        <v>1026</v>
      </c>
      <c r="B3" s="667"/>
      <c r="C3" s="667"/>
      <c r="D3" s="667"/>
      <c r="E3" s="667"/>
      <c r="F3" s="667"/>
      <c r="G3" s="667"/>
      <c r="H3" s="667"/>
    </row>
    <row r="4" spans="1:8" ht="15.75">
      <c r="A4" s="667" t="s">
        <v>824</v>
      </c>
      <c r="B4" s="667"/>
      <c r="C4" s="667"/>
      <c r="D4" s="667"/>
      <c r="E4" s="667"/>
      <c r="F4" s="667"/>
      <c r="G4" s="667"/>
      <c r="H4" s="667"/>
    </row>
    <row r="5" spans="1:8" ht="15.75">
      <c r="A5" s="667" t="s">
        <v>1791</v>
      </c>
      <c r="B5" s="667"/>
      <c r="C5" s="667"/>
      <c r="D5" s="667"/>
      <c r="E5" s="667"/>
      <c r="F5" s="667"/>
      <c r="G5" s="667"/>
      <c r="H5" s="667"/>
    </row>
    <row r="6" spans="1:8" ht="15.75">
      <c r="A6" s="551"/>
      <c r="B6" s="3"/>
      <c r="C6" s="3"/>
      <c r="D6" s="3"/>
      <c r="E6" s="3"/>
      <c r="F6" s="3"/>
      <c r="G6" s="3"/>
      <c r="H6" s="3"/>
    </row>
    <row r="7" spans="1:9" s="16" customFormat="1" ht="24.75" customHeight="1">
      <c r="A7" s="651" t="s">
        <v>1792</v>
      </c>
      <c r="B7" s="651" t="s">
        <v>273</v>
      </c>
      <c r="C7" s="651" t="s">
        <v>288</v>
      </c>
      <c r="D7" s="651" t="s">
        <v>289</v>
      </c>
      <c r="E7" s="651" t="s">
        <v>290</v>
      </c>
      <c r="F7" s="651" t="s">
        <v>291</v>
      </c>
      <c r="G7" s="651" t="s">
        <v>274</v>
      </c>
      <c r="H7" s="651" t="s">
        <v>1799</v>
      </c>
      <c r="I7" s="61"/>
    </row>
    <row r="8" spans="1:9" s="16" customFormat="1" ht="27.75" customHeight="1">
      <c r="A8" s="637"/>
      <c r="B8" s="637"/>
      <c r="C8" s="637"/>
      <c r="D8" s="637"/>
      <c r="E8" s="637"/>
      <c r="F8" s="637"/>
      <c r="G8" s="637"/>
      <c r="H8" s="637"/>
      <c r="I8" s="61"/>
    </row>
    <row r="9" spans="1:9" s="16" customFormat="1" ht="15" customHeight="1">
      <c r="A9" s="80" t="s">
        <v>2277</v>
      </c>
      <c r="B9" s="62"/>
      <c r="C9" s="62"/>
      <c r="D9" s="62">
        <v>609</v>
      </c>
      <c r="E9" s="62"/>
      <c r="F9" s="62"/>
      <c r="G9" s="62"/>
      <c r="H9" s="81">
        <f aca="true" t="shared" si="0" ref="H9:H15">SUM(B9:G9)</f>
        <v>609</v>
      </c>
      <c r="I9" s="65"/>
    </row>
    <row r="10" spans="1:9" s="16" customFormat="1" ht="15" customHeight="1">
      <c r="A10" s="61" t="s">
        <v>253</v>
      </c>
      <c r="B10" s="63">
        <v>423</v>
      </c>
      <c r="C10" s="63">
        <v>83</v>
      </c>
      <c r="D10" s="63">
        <v>5498</v>
      </c>
      <c r="E10" s="63"/>
      <c r="F10" s="63"/>
      <c r="G10" s="63"/>
      <c r="H10" s="64">
        <f t="shared" si="0"/>
        <v>6004</v>
      </c>
      <c r="I10" s="65"/>
    </row>
    <row r="11" spans="1:9" s="16" customFormat="1" ht="15" customHeight="1">
      <c r="A11" s="61" t="s">
        <v>254</v>
      </c>
      <c r="B11" s="63"/>
      <c r="C11" s="63"/>
      <c r="D11" s="63">
        <v>20</v>
      </c>
      <c r="E11" s="63"/>
      <c r="F11" s="63"/>
      <c r="G11" s="63"/>
      <c r="H11" s="64">
        <f t="shared" si="0"/>
        <v>20</v>
      </c>
      <c r="I11" s="65"/>
    </row>
    <row r="12" spans="1:9" s="16" customFormat="1" ht="15" customHeight="1">
      <c r="A12" s="61" t="s">
        <v>1878</v>
      </c>
      <c r="B12" s="63"/>
      <c r="C12" s="63"/>
      <c r="D12" s="63">
        <v>4052</v>
      </c>
      <c r="E12" s="63"/>
      <c r="F12" s="63"/>
      <c r="G12" s="63"/>
      <c r="H12" s="64">
        <f t="shared" si="0"/>
        <v>4052</v>
      </c>
      <c r="I12" s="65"/>
    </row>
    <row r="13" spans="1:9" s="16" customFormat="1" ht="15" customHeight="1">
      <c r="A13" s="61" t="s">
        <v>1879</v>
      </c>
      <c r="B13" s="63"/>
      <c r="C13" s="63"/>
      <c r="D13" s="63">
        <v>11946</v>
      </c>
      <c r="E13" s="63"/>
      <c r="F13" s="63"/>
      <c r="G13" s="63"/>
      <c r="H13" s="64">
        <f t="shared" si="0"/>
        <v>11946</v>
      </c>
      <c r="I13" s="65"/>
    </row>
    <row r="14" spans="1:9" s="16" customFormat="1" ht="15" customHeight="1">
      <c r="A14" s="61" t="s">
        <v>1880</v>
      </c>
      <c r="B14" s="63"/>
      <c r="C14" s="63"/>
      <c r="D14" s="63">
        <v>5336</v>
      </c>
      <c r="E14" s="63"/>
      <c r="F14" s="63">
        <v>35000</v>
      </c>
      <c r="G14" s="63"/>
      <c r="H14" s="64">
        <f t="shared" si="0"/>
        <v>40336</v>
      </c>
      <c r="I14" s="65"/>
    </row>
    <row r="15" spans="1:9" s="16" customFormat="1" ht="15" customHeight="1">
      <c r="A15" s="61" t="s">
        <v>452</v>
      </c>
      <c r="B15" s="63"/>
      <c r="C15" s="63"/>
      <c r="D15" s="63">
        <v>13688</v>
      </c>
      <c r="E15" s="63"/>
      <c r="F15" s="63"/>
      <c r="G15" s="63"/>
      <c r="H15" s="64">
        <f t="shared" si="0"/>
        <v>13688</v>
      </c>
      <c r="I15" s="65"/>
    </row>
    <row r="16" spans="1:9" s="16" customFormat="1" ht="15" customHeight="1">
      <c r="A16" s="61" t="s">
        <v>453</v>
      </c>
      <c r="B16" s="63"/>
      <c r="C16" s="63"/>
      <c r="D16" s="63"/>
      <c r="E16" s="63"/>
      <c r="F16" s="63"/>
      <c r="G16" s="63"/>
      <c r="H16" s="64"/>
      <c r="I16" s="65"/>
    </row>
    <row r="17" spans="1:9" s="16" customFormat="1" ht="15" customHeight="1">
      <c r="A17" s="61" t="s">
        <v>279</v>
      </c>
      <c r="B17" s="63">
        <v>11792</v>
      </c>
      <c r="C17" s="63">
        <v>3322</v>
      </c>
      <c r="D17" s="63">
        <v>29</v>
      </c>
      <c r="E17" s="63"/>
      <c r="F17" s="63"/>
      <c r="G17" s="63"/>
      <c r="H17" s="64">
        <f aca="true" t="shared" si="1" ref="H17:H34">SUM(B17:G17)</f>
        <v>15143</v>
      </c>
      <c r="I17" s="65"/>
    </row>
    <row r="18" spans="1:9" s="16" customFormat="1" ht="15" customHeight="1">
      <c r="A18" s="61" t="s">
        <v>1364</v>
      </c>
      <c r="B18" s="63">
        <v>30501</v>
      </c>
      <c r="C18" s="63">
        <v>8686</v>
      </c>
      <c r="D18" s="63">
        <v>4025</v>
      </c>
      <c r="E18" s="63"/>
      <c r="F18" s="63"/>
      <c r="G18" s="63"/>
      <c r="H18" s="64">
        <f t="shared" si="1"/>
        <v>43212</v>
      </c>
      <c r="I18" s="65"/>
    </row>
    <row r="19" spans="1:9" s="51" customFormat="1" ht="15" customHeight="1">
      <c r="A19" s="66" t="s">
        <v>454</v>
      </c>
      <c r="B19" s="67">
        <f>SUM(B17:B18)</f>
        <v>42293</v>
      </c>
      <c r="C19" s="67">
        <f>SUM(C17:C18)</f>
        <v>12008</v>
      </c>
      <c r="D19" s="67">
        <f>SUM(D17:D18)</f>
        <v>4054</v>
      </c>
      <c r="E19" s="67"/>
      <c r="F19" s="67"/>
      <c r="G19" s="67"/>
      <c r="H19" s="64">
        <f t="shared" si="1"/>
        <v>58355</v>
      </c>
      <c r="I19" s="68"/>
    </row>
    <row r="20" spans="1:9" s="16" customFormat="1" ht="15" customHeight="1">
      <c r="A20" s="61" t="s">
        <v>455</v>
      </c>
      <c r="B20" s="63">
        <v>183390</v>
      </c>
      <c r="C20" s="63">
        <v>51427</v>
      </c>
      <c r="D20" s="63">
        <v>105716</v>
      </c>
      <c r="E20" s="63">
        <v>48585</v>
      </c>
      <c r="F20" s="63">
        <v>14876</v>
      </c>
      <c r="G20" s="63"/>
      <c r="H20" s="64">
        <f t="shared" si="1"/>
        <v>403994</v>
      </c>
      <c r="I20" s="65"/>
    </row>
    <row r="21" spans="1:9" s="16" customFormat="1" ht="15" customHeight="1">
      <c r="A21" s="61" t="s">
        <v>1877</v>
      </c>
      <c r="B21" s="63">
        <v>578</v>
      </c>
      <c r="C21" s="63">
        <v>161</v>
      </c>
      <c r="D21" s="63">
        <v>450</v>
      </c>
      <c r="E21" s="63"/>
      <c r="F21" s="63"/>
      <c r="G21" s="63"/>
      <c r="H21" s="64">
        <f t="shared" si="1"/>
        <v>1189</v>
      </c>
      <c r="I21" s="65"/>
    </row>
    <row r="22" spans="1:9" s="16" customFormat="1" ht="15" customHeight="1">
      <c r="A22" s="61" t="s">
        <v>456</v>
      </c>
      <c r="B22" s="63">
        <v>12453</v>
      </c>
      <c r="C22" s="63">
        <v>2460</v>
      </c>
      <c r="D22" s="63">
        <v>302</v>
      </c>
      <c r="E22" s="63"/>
      <c r="F22" s="63"/>
      <c r="G22" s="63"/>
      <c r="H22" s="64">
        <f t="shared" si="1"/>
        <v>15215</v>
      </c>
      <c r="I22" s="65"/>
    </row>
    <row r="23" spans="1:9" s="16" customFormat="1" ht="15" customHeight="1">
      <c r="A23" s="61" t="s">
        <v>457</v>
      </c>
      <c r="B23" s="63">
        <v>9393</v>
      </c>
      <c r="C23" s="63">
        <v>3554</v>
      </c>
      <c r="D23" s="63">
        <v>164</v>
      </c>
      <c r="E23" s="63"/>
      <c r="F23" s="63"/>
      <c r="G23" s="63"/>
      <c r="H23" s="64">
        <f t="shared" si="1"/>
        <v>13111</v>
      </c>
      <c r="I23" s="65"/>
    </row>
    <row r="24" spans="1:9" s="16" customFormat="1" ht="15" customHeight="1">
      <c r="A24" s="61" t="s">
        <v>458</v>
      </c>
      <c r="B24" s="63">
        <v>1015</v>
      </c>
      <c r="C24" s="63">
        <v>262</v>
      </c>
      <c r="D24" s="63">
        <v>7573</v>
      </c>
      <c r="E24" s="63"/>
      <c r="F24" s="63"/>
      <c r="G24" s="63"/>
      <c r="H24" s="64">
        <f t="shared" si="1"/>
        <v>8850</v>
      </c>
      <c r="I24" s="65"/>
    </row>
    <row r="25" spans="1:9" s="16" customFormat="1" ht="15" customHeight="1">
      <c r="A25" s="61" t="s">
        <v>459</v>
      </c>
      <c r="B25" s="63"/>
      <c r="C25" s="63"/>
      <c r="D25" s="63">
        <v>13901</v>
      </c>
      <c r="E25" s="63"/>
      <c r="F25" s="63"/>
      <c r="G25" s="63"/>
      <c r="H25" s="64">
        <v>13901</v>
      </c>
      <c r="I25" s="65"/>
    </row>
    <row r="26" spans="1:9" s="16" customFormat="1" ht="15" customHeight="1">
      <c r="A26" s="61" t="s">
        <v>1194</v>
      </c>
      <c r="B26" s="63"/>
      <c r="C26" s="63"/>
      <c r="D26" s="63"/>
      <c r="E26" s="63">
        <v>394</v>
      </c>
      <c r="F26" s="63"/>
      <c r="G26" s="63"/>
      <c r="H26" s="64">
        <f>SUM(B26:G26)</f>
        <v>394</v>
      </c>
      <c r="I26" s="65"/>
    </row>
    <row r="27" spans="1:9" s="16" customFormat="1" ht="15" customHeight="1">
      <c r="A27" s="61" t="s">
        <v>595</v>
      </c>
      <c r="B27" s="63"/>
      <c r="C27" s="63"/>
      <c r="D27" s="63">
        <v>726</v>
      </c>
      <c r="E27" s="63"/>
      <c r="F27" s="63"/>
      <c r="G27" s="63"/>
      <c r="H27" s="64">
        <v>726</v>
      </c>
      <c r="I27" s="65"/>
    </row>
    <row r="28" spans="1:9" s="16" customFormat="1" ht="15" customHeight="1">
      <c r="A28" s="61" t="s">
        <v>2310</v>
      </c>
      <c r="B28" s="63"/>
      <c r="C28" s="63"/>
      <c r="D28" s="63"/>
      <c r="E28" s="63"/>
      <c r="F28" s="63">
        <v>4</v>
      </c>
      <c r="G28" s="63"/>
      <c r="H28" s="64">
        <v>4</v>
      </c>
      <c r="I28" s="65"/>
    </row>
    <row r="29" spans="1:9" s="16" customFormat="1" ht="15" customHeight="1">
      <c r="A29" s="61" t="s">
        <v>463</v>
      </c>
      <c r="B29" s="63">
        <v>1862</v>
      </c>
      <c r="C29" s="63">
        <v>652</v>
      </c>
      <c r="D29" s="63"/>
      <c r="E29" s="63"/>
      <c r="F29" s="63"/>
      <c r="G29" s="63"/>
      <c r="H29" s="64">
        <f>SUM(B29:G29)</f>
        <v>2514</v>
      </c>
      <c r="I29" s="65"/>
    </row>
    <row r="30" spans="1:9" s="16" customFormat="1" ht="15" customHeight="1">
      <c r="A30" s="61" t="s">
        <v>1196</v>
      </c>
      <c r="B30" s="63"/>
      <c r="C30" s="63"/>
      <c r="D30" s="63">
        <v>2</v>
      </c>
      <c r="E30" s="63"/>
      <c r="F30" s="63"/>
      <c r="G30" s="63">
        <v>3279</v>
      </c>
      <c r="H30" s="64">
        <f t="shared" si="1"/>
        <v>3281</v>
      </c>
      <c r="I30" s="65"/>
    </row>
    <row r="31" spans="1:9" s="16" customFormat="1" ht="15" customHeight="1">
      <c r="A31" s="61" t="s">
        <v>462</v>
      </c>
      <c r="B31" s="63"/>
      <c r="C31" s="63">
        <v>1823</v>
      </c>
      <c r="D31" s="63">
        <v>40</v>
      </c>
      <c r="E31" s="61"/>
      <c r="F31" s="61"/>
      <c r="G31" s="63">
        <v>19582</v>
      </c>
      <c r="H31" s="64">
        <f t="shared" si="1"/>
        <v>21445</v>
      </c>
      <c r="I31" s="65"/>
    </row>
    <row r="32" spans="1:9" s="16" customFormat="1" ht="15" customHeight="1">
      <c r="A32" s="61" t="s">
        <v>461</v>
      </c>
      <c r="B32" s="63"/>
      <c r="C32" s="63"/>
      <c r="D32" s="63"/>
      <c r="E32" s="61"/>
      <c r="F32" s="61"/>
      <c r="G32" s="63">
        <v>7948</v>
      </c>
      <c r="H32" s="64">
        <f t="shared" si="1"/>
        <v>7948</v>
      </c>
      <c r="I32" s="65"/>
    </row>
    <row r="33" spans="1:9" s="16" customFormat="1" ht="15" customHeight="1">
      <c r="A33" s="61" t="s">
        <v>286</v>
      </c>
      <c r="B33" s="63"/>
      <c r="C33" s="63"/>
      <c r="D33" s="63">
        <v>8388</v>
      </c>
      <c r="E33" s="63"/>
      <c r="F33" s="63"/>
      <c r="G33" s="63"/>
      <c r="H33" s="64">
        <f t="shared" si="1"/>
        <v>8388</v>
      </c>
      <c r="I33" s="65"/>
    </row>
    <row r="34" spans="1:9" s="16" customFormat="1" ht="15" customHeight="1">
      <c r="A34" s="61" t="s">
        <v>460</v>
      </c>
      <c r="B34" s="63"/>
      <c r="C34" s="63"/>
      <c r="D34" s="63"/>
      <c r="E34" s="63"/>
      <c r="F34" s="63">
        <v>32400</v>
      </c>
      <c r="G34" s="63"/>
      <c r="H34" s="64">
        <f t="shared" si="1"/>
        <v>32400</v>
      </c>
      <c r="I34" s="65"/>
    </row>
    <row r="35" spans="1:9" s="16" customFormat="1" ht="15" customHeight="1">
      <c r="A35" s="65" t="s">
        <v>287</v>
      </c>
      <c r="B35" s="64">
        <f aca="true" t="shared" si="2" ref="B35:G35">SUM(B19:B34)+B10+B11+B14+B13+B15+B16+B12</f>
        <v>251407</v>
      </c>
      <c r="C35" s="64">
        <f t="shared" si="2"/>
        <v>72430</v>
      </c>
      <c r="D35" s="64">
        <f>SUM(D19:D34)+D10+D11+D14+D13+D15+D16+D12+D9</f>
        <v>182465</v>
      </c>
      <c r="E35" s="64">
        <f t="shared" si="2"/>
        <v>48979</v>
      </c>
      <c r="F35" s="64">
        <f t="shared" si="2"/>
        <v>82280</v>
      </c>
      <c r="G35" s="64">
        <f t="shared" si="2"/>
        <v>30809</v>
      </c>
      <c r="H35" s="64">
        <f>SUM(H19:H34)+H9+H11+H14+H13+H15+H16+H12+H10</f>
        <v>668370</v>
      </c>
      <c r="I35" s="65"/>
    </row>
    <row r="36" spans="1:8" ht="15.75">
      <c r="A36" s="37"/>
      <c r="B36" s="10"/>
      <c r="C36" s="10"/>
      <c r="D36" s="10"/>
      <c r="E36" s="10"/>
      <c r="F36" s="10"/>
      <c r="G36" s="10"/>
      <c r="H36" s="8"/>
    </row>
    <row r="37" ht="15.75">
      <c r="H37" s="8"/>
    </row>
  </sheetData>
  <mergeCells count="13">
    <mergeCell ref="A5:H5"/>
    <mergeCell ref="A7:A8"/>
    <mergeCell ref="B7:B8"/>
    <mergeCell ref="C7:C8"/>
    <mergeCell ref="D7:D8"/>
    <mergeCell ref="E7:E8"/>
    <mergeCell ref="G7:G8"/>
    <mergeCell ref="H7:H8"/>
    <mergeCell ref="F7:F8"/>
    <mergeCell ref="E1:H1"/>
    <mergeCell ref="A2:H2"/>
    <mergeCell ref="A3:H3"/>
    <mergeCell ref="A4:H4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L111"/>
  <sheetViews>
    <sheetView workbookViewId="0" topLeftCell="A1">
      <selection activeCell="E19" sqref="E19"/>
    </sheetView>
  </sheetViews>
  <sheetFormatPr defaultColWidth="9.140625" defaultRowHeight="12.75"/>
  <cols>
    <col min="1" max="1" width="40.00390625" style="261" customWidth="1"/>
    <col min="2" max="2" width="13.28125" style="261" customWidth="1"/>
    <col min="3" max="3" width="13.140625" style="261" customWidth="1"/>
    <col min="4" max="16384" width="10.28125" style="261" customWidth="1"/>
  </cols>
  <sheetData>
    <row r="1" spans="3:12" ht="15.75">
      <c r="C1" s="626" t="s">
        <v>908</v>
      </c>
      <c r="D1" s="626"/>
      <c r="E1" s="626"/>
      <c r="F1" s="318"/>
      <c r="G1" s="318"/>
      <c r="H1" s="318"/>
      <c r="I1" s="318"/>
      <c r="J1" s="318"/>
      <c r="K1" s="318"/>
      <c r="L1" s="318"/>
    </row>
    <row r="2" spans="1:12" s="72" customFormat="1" ht="15" customHeight="1">
      <c r="A2" s="657" t="s">
        <v>1790</v>
      </c>
      <c r="B2" s="657"/>
      <c r="C2" s="657"/>
      <c r="D2" s="657"/>
      <c r="E2" s="657"/>
      <c r="F2" s="318"/>
      <c r="G2" s="318"/>
      <c r="H2" s="318"/>
      <c r="I2" s="318"/>
      <c r="J2" s="318"/>
      <c r="K2" s="318"/>
      <c r="L2" s="318"/>
    </row>
    <row r="3" spans="1:12" s="72" customFormat="1" ht="15" customHeight="1">
      <c r="A3" s="657" t="s">
        <v>886</v>
      </c>
      <c r="B3" s="657"/>
      <c r="C3" s="657"/>
      <c r="D3" s="657"/>
      <c r="E3" s="657"/>
      <c r="F3" s="318"/>
      <c r="G3" s="318"/>
      <c r="H3" s="318"/>
      <c r="I3" s="318"/>
      <c r="J3" s="318"/>
      <c r="K3" s="318"/>
      <c r="L3" s="318"/>
    </row>
    <row r="4" spans="1:12" s="72" customFormat="1" ht="15" customHeight="1">
      <c r="A4" s="657" t="s">
        <v>909</v>
      </c>
      <c r="B4" s="657"/>
      <c r="C4" s="657"/>
      <c r="D4" s="657"/>
      <c r="E4" s="657"/>
      <c r="F4" s="318"/>
      <c r="G4" s="318"/>
      <c r="H4" s="318"/>
      <c r="I4" s="318"/>
      <c r="J4" s="318"/>
      <c r="K4" s="318"/>
      <c r="L4" s="318"/>
    </row>
    <row r="5" spans="1:12" s="72" customFormat="1" ht="15" customHeight="1">
      <c r="A5" s="657" t="s">
        <v>1791</v>
      </c>
      <c r="B5" s="657"/>
      <c r="C5" s="657"/>
      <c r="D5" s="657"/>
      <c r="E5" s="657"/>
      <c r="F5" s="318"/>
      <c r="G5" s="318"/>
      <c r="H5" s="318"/>
      <c r="I5" s="318"/>
      <c r="J5" s="318"/>
      <c r="K5" s="318"/>
      <c r="L5" s="318"/>
    </row>
    <row r="6" spans="1:12" s="72" customFormat="1" ht="15" customHeight="1">
      <c r="A6" s="73"/>
      <c r="B6" s="73"/>
      <c r="C6" s="73"/>
      <c r="D6" s="73"/>
      <c r="E6" s="73"/>
      <c r="F6" s="318"/>
      <c r="G6" s="318"/>
      <c r="H6" s="318"/>
      <c r="I6" s="318"/>
      <c r="J6" s="318"/>
      <c r="K6" s="318"/>
      <c r="L6" s="318"/>
    </row>
    <row r="7" spans="1:12" s="72" customFormat="1" ht="15" customHeight="1">
      <c r="A7" s="628" t="s">
        <v>1792</v>
      </c>
      <c r="B7" s="628" t="s">
        <v>889</v>
      </c>
      <c r="C7" s="628" t="s">
        <v>890</v>
      </c>
      <c r="D7" s="628" t="s">
        <v>891</v>
      </c>
      <c r="E7" s="630" t="s">
        <v>892</v>
      </c>
      <c r="F7" s="318"/>
      <c r="G7" s="318"/>
      <c r="H7" s="318"/>
      <c r="I7" s="318"/>
      <c r="J7" s="318"/>
      <c r="K7" s="318"/>
      <c r="L7" s="318"/>
    </row>
    <row r="8" spans="1:12" s="72" customFormat="1" ht="15" customHeight="1">
      <c r="A8" s="629"/>
      <c r="B8" s="629"/>
      <c r="C8" s="629"/>
      <c r="D8" s="629"/>
      <c r="E8" s="630"/>
      <c r="F8" s="318"/>
      <c r="G8" s="318"/>
      <c r="H8" s="318"/>
      <c r="I8" s="318"/>
      <c r="J8" s="318"/>
      <c r="K8" s="318"/>
      <c r="L8" s="318"/>
    </row>
    <row r="9" spans="1:12" s="72" customFormat="1" ht="15" customHeight="1">
      <c r="A9" s="319"/>
      <c r="B9" s="319"/>
      <c r="C9" s="319"/>
      <c r="D9" s="319"/>
      <c r="E9" s="319"/>
      <c r="F9" s="318"/>
      <c r="G9" s="318"/>
      <c r="H9" s="318"/>
      <c r="I9" s="318"/>
      <c r="J9" s="318"/>
      <c r="K9" s="318"/>
      <c r="L9" s="318"/>
    </row>
    <row r="10" spans="1:12" s="72" customFormat="1" ht="15" customHeight="1">
      <c r="A10" s="320" t="s">
        <v>910</v>
      </c>
      <c r="F10" s="318"/>
      <c r="G10" s="318"/>
      <c r="H10" s="318"/>
      <c r="I10" s="318"/>
      <c r="J10" s="318"/>
      <c r="K10" s="318"/>
      <c r="L10" s="318"/>
    </row>
    <row r="11" spans="1:12" s="72" customFormat="1" ht="15" customHeight="1">
      <c r="A11" s="72" t="s">
        <v>2554</v>
      </c>
      <c r="B11" s="269">
        <v>177908</v>
      </c>
      <c r="C11" s="269">
        <v>155521</v>
      </c>
      <c r="D11" s="269">
        <v>145591</v>
      </c>
      <c r="E11" s="269">
        <v>94.81489078043278</v>
      </c>
      <c r="F11" s="318"/>
      <c r="G11" s="318"/>
      <c r="H11" s="318"/>
      <c r="I11" s="318"/>
      <c r="J11" s="318"/>
      <c r="K11" s="318"/>
      <c r="L11" s="318"/>
    </row>
    <row r="12" spans="1:12" s="72" customFormat="1" ht="15" customHeight="1">
      <c r="A12" s="72" t="s">
        <v>1766</v>
      </c>
      <c r="B12" s="269">
        <v>44474</v>
      </c>
      <c r="C12" s="269">
        <v>74631</v>
      </c>
      <c r="D12" s="269">
        <v>61588</v>
      </c>
      <c r="E12" s="269">
        <v>88.14017259456408</v>
      </c>
      <c r="F12" s="318"/>
      <c r="G12" s="318"/>
      <c r="H12" s="318"/>
      <c r="I12" s="318"/>
      <c r="J12" s="318"/>
      <c r="K12" s="318"/>
      <c r="L12" s="318"/>
    </row>
    <row r="13" spans="1:12" s="72" customFormat="1" ht="15" customHeight="1">
      <c r="A13" s="72" t="s">
        <v>2556</v>
      </c>
      <c r="B13" s="269">
        <v>40458</v>
      </c>
      <c r="C13" s="269">
        <v>47240</v>
      </c>
      <c r="D13" s="269">
        <v>44228</v>
      </c>
      <c r="E13" s="269">
        <v>79.85569818318797</v>
      </c>
      <c r="F13" s="318"/>
      <c r="G13" s="318"/>
      <c r="H13" s="318"/>
      <c r="I13" s="318"/>
      <c r="J13" s="318"/>
      <c r="K13" s="318"/>
      <c r="L13" s="318"/>
    </row>
    <row r="14" spans="1:12" s="266" customFormat="1" ht="15" customHeight="1">
      <c r="A14" s="266" t="s">
        <v>911</v>
      </c>
      <c r="B14" s="270">
        <f>SUM(B11:B13)</f>
        <v>262840</v>
      </c>
      <c r="C14" s="270">
        <f>SUM(C11:C13)</f>
        <v>277392</v>
      </c>
      <c r="D14" s="270">
        <f>SUM(D11:D13)</f>
        <v>251407</v>
      </c>
      <c r="E14" s="270">
        <v>91.13694372580001</v>
      </c>
      <c r="F14" s="318"/>
      <c r="G14" s="318"/>
      <c r="H14" s="318"/>
      <c r="I14" s="318"/>
      <c r="J14" s="318"/>
      <c r="K14" s="318"/>
      <c r="L14" s="318"/>
    </row>
    <row r="15" spans="1:12" s="72" customFormat="1" ht="15" customHeight="1">
      <c r="A15" s="72" t="s">
        <v>2539</v>
      </c>
      <c r="B15" s="269"/>
      <c r="C15" s="269"/>
      <c r="D15" s="269"/>
      <c r="E15" s="269"/>
      <c r="F15" s="318"/>
      <c r="G15" s="318"/>
      <c r="H15" s="318"/>
      <c r="I15" s="318"/>
      <c r="J15" s="318"/>
      <c r="K15" s="318"/>
      <c r="L15" s="318"/>
    </row>
    <row r="16" spans="1:12" s="72" customFormat="1" ht="15" customHeight="1">
      <c r="A16" s="72" t="s">
        <v>912</v>
      </c>
      <c r="B16" s="269">
        <v>67858</v>
      </c>
      <c r="C16" s="269">
        <v>64594</v>
      </c>
      <c r="D16" s="269">
        <v>63421</v>
      </c>
      <c r="E16" s="269">
        <v>93.69090037001507</v>
      </c>
      <c r="F16" s="318"/>
      <c r="G16" s="318"/>
      <c r="H16" s="318"/>
      <c r="I16" s="318"/>
      <c r="J16" s="318"/>
      <c r="K16" s="318"/>
      <c r="L16" s="318"/>
    </row>
    <row r="17" spans="1:12" s="72" customFormat="1" ht="15" customHeight="1">
      <c r="A17" s="72" t="s">
        <v>913</v>
      </c>
      <c r="B17" s="269">
        <v>5952</v>
      </c>
      <c r="C17" s="269">
        <v>5376</v>
      </c>
      <c r="D17" s="269">
        <v>5203</v>
      </c>
      <c r="E17" s="269">
        <v>93.69090037001507</v>
      </c>
      <c r="F17" s="318"/>
      <c r="G17" s="318"/>
      <c r="H17" s="318"/>
      <c r="I17" s="318"/>
      <c r="J17" s="318"/>
      <c r="K17" s="318"/>
      <c r="L17" s="318"/>
    </row>
    <row r="18" spans="1:12" s="72" customFormat="1" ht="15" customHeight="1">
      <c r="A18" s="72" t="s">
        <v>914</v>
      </c>
      <c r="B18" s="269">
        <v>2170</v>
      </c>
      <c r="C18" s="269">
        <v>1990</v>
      </c>
      <c r="D18" s="269">
        <v>1950</v>
      </c>
      <c r="E18" s="269">
        <v>99.03640256959315</v>
      </c>
      <c r="F18" s="318"/>
      <c r="G18" s="318"/>
      <c r="H18" s="318"/>
      <c r="I18" s="318"/>
      <c r="J18" s="318"/>
      <c r="K18" s="318"/>
      <c r="L18" s="318"/>
    </row>
    <row r="19" spans="1:12" s="72" customFormat="1" ht="15" customHeight="1">
      <c r="A19" s="72" t="s">
        <v>915</v>
      </c>
      <c r="B19" s="269">
        <v>690</v>
      </c>
      <c r="C19" s="269">
        <v>83</v>
      </c>
      <c r="D19" s="269">
        <v>33</v>
      </c>
      <c r="E19" s="269">
        <v>73.97769516728626</v>
      </c>
      <c r="F19" s="318"/>
      <c r="G19" s="318"/>
      <c r="H19" s="318"/>
      <c r="I19" s="318"/>
      <c r="J19" s="318"/>
      <c r="K19" s="318"/>
      <c r="L19" s="318"/>
    </row>
    <row r="20" spans="1:12" s="72" customFormat="1" ht="15" customHeight="1">
      <c r="A20" s="72" t="s">
        <v>916</v>
      </c>
      <c r="B20" s="269">
        <v>1962</v>
      </c>
      <c r="C20" s="269">
        <v>1962</v>
      </c>
      <c r="D20" s="269">
        <v>1823</v>
      </c>
      <c r="E20" s="269">
        <v>86.86186186186187</v>
      </c>
      <c r="F20" s="318"/>
      <c r="G20" s="318"/>
      <c r="H20" s="318"/>
      <c r="I20" s="318"/>
      <c r="J20" s="318"/>
      <c r="K20" s="318"/>
      <c r="L20" s="318"/>
    </row>
    <row r="21" spans="1:12" s="266" customFormat="1" ht="15" customHeight="1">
      <c r="A21" s="266" t="s">
        <v>917</v>
      </c>
      <c r="B21" s="270">
        <f>SUM(B16:B20)</f>
        <v>78632</v>
      </c>
      <c r="C21" s="270">
        <f>SUM(C16:C20)</f>
        <v>74005</v>
      </c>
      <c r="D21" s="270">
        <f>SUM(D16:D20)</f>
        <v>72430</v>
      </c>
      <c r="E21" s="270">
        <v>93.89278647238713</v>
      </c>
      <c r="F21" s="318"/>
      <c r="G21" s="318"/>
      <c r="H21" s="318"/>
      <c r="I21" s="318"/>
      <c r="J21" s="318"/>
      <c r="K21" s="318"/>
      <c r="L21" s="318"/>
    </row>
    <row r="22" spans="2:12" s="72" customFormat="1" ht="15" customHeight="1">
      <c r="B22" s="269"/>
      <c r="C22" s="269"/>
      <c r="D22" s="269"/>
      <c r="E22" s="269"/>
      <c r="F22" s="318"/>
      <c r="G22" s="318"/>
      <c r="H22" s="318"/>
      <c r="I22" s="318"/>
      <c r="J22" s="318"/>
      <c r="K22" s="318"/>
      <c r="L22" s="318"/>
    </row>
    <row r="23" spans="1:12" s="72" customFormat="1" ht="15" customHeight="1">
      <c r="A23" s="320" t="s">
        <v>918</v>
      </c>
      <c r="B23" s="269"/>
      <c r="C23" s="269"/>
      <c r="D23" s="269"/>
      <c r="E23" s="269"/>
      <c r="F23" s="318"/>
      <c r="G23" s="318"/>
      <c r="H23" s="318"/>
      <c r="I23" s="318"/>
      <c r="J23" s="318"/>
      <c r="K23" s="318"/>
      <c r="L23" s="318"/>
    </row>
    <row r="24" spans="1:12" s="72" customFormat="1" ht="15" customHeight="1">
      <c r="A24" s="72" t="s">
        <v>919</v>
      </c>
      <c r="B24" s="269">
        <v>22160</v>
      </c>
      <c r="C24" s="269">
        <v>23200</v>
      </c>
      <c r="D24" s="269">
        <v>20688</v>
      </c>
      <c r="E24" s="269">
        <v>93.81782160385428</v>
      </c>
      <c r="F24" s="318"/>
      <c r="G24" s="318"/>
      <c r="H24" s="318"/>
      <c r="I24" s="318"/>
      <c r="J24" s="318"/>
      <c r="K24" s="318"/>
      <c r="L24" s="318"/>
    </row>
    <row r="25" spans="1:12" s="72" customFormat="1" ht="15" customHeight="1">
      <c r="A25" s="72" t="s">
        <v>920</v>
      </c>
      <c r="B25" s="269">
        <v>9760</v>
      </c>
      <c r="C25" s="269">
        <v>9348</v>
      </c>
      <c r="D25" s="269">
        <v>6781</v>
      </c>
      <c r="E25" s="269">
        <v>91.00274725274726</v>
      </c>
      <c r="F25" s="318"/>
      <c r="G25" s="318"/>
      <c r="H25" s="318"/>
      <c r="I25" s="318"/>
      <c r="J25" s="318"/>
      <c r="K25" s="318"/>
      <c r="L25" s="318"/>
    </row>
    <row r="26" spans="1:12" s="72" customFormat="1" ht="15" customHeight="1">
      <c r="A26" s="72" t="s">
        <v>921</v>
      </c>
      <c r="B26" s="269">
        <v>127703</v>
      </c>
      <c r="C26" s="269">
        <v>122329</v>
      </c>
      <c r="D26" s="269">
        <v>91235</v>
      </c>
      <c r="E26" s="269">
        <v>90.18705151172449</v>
      </c>
      <c r="F26" s="318"/>
      <c r="G26" s="318"/>
      <c r="H26" s="318"/>
      <c r="I26" s="318"/>
      <c r="J26" s="318"/>
      <c r="K26" s="318"/>
      <c r="L26" s="318"/>
    </row>
    <row r="27" spans="1:12" s="72" customFormat="1" ht="15" customHeight="1">
      <c r="A27" s="72" t="s">
        <v>922</v>
      </c>
      <c r="B27" s="269">
        <v>41855</v>
      </c>
      <c r="C27" s="269">
        <v>41355</v>
      </c>
      <c r="D27" s="269">
        <v>24859</v>
      </c>
      <c r="E27" s="269">
        <v>95.23073138157663</v>
      </c>
      <c r="F27" s="318"/>
      <c r="G27" s="318"/>
      <c r="H27" s="318"/>
      <c r="I27" s="318"/>
      <c r="J27" s="318"/>
      <c r="K27" s="318"/>
      <c r="L27" s="318"/>
    </row>
    <row r="28" spans="1:12" s="72" customFormat="1" ht="15" customHeight="1">
      <c r="A28" s="72" t="s">
        <v>923</v>
      </c>
      <c r="B28" s="269">
        <v>3890</v>
      </c>
      <c r="C28" s="269">
        <v>4417</v>
      </c>
      <c r="D28" s="269">
        <v>4066</v>
      </c>
      <c r="E28" s="269">
        <v>93.49397590361446</v>
      </c>
      <c r="F28" s="318"/>
      <c r="G28" s="318"/>
      <c r="H28" s="318"/>
      <c r="I28" s="318"/>
      <c r="J28" s="318"/>
      <c r="K28" s="318"/>
      <c r="L28" s="318"/>
    </row>
    <row r="29" spans="1:12" s="72" customFormat="1" ht="15" customHeight="1">
      <c r="A29" s="72" t="s">
        <v>924</v>
      </c>
      <c r="B29" s="269">
        <v>20528</v>
      </c>
      <c r="C29" s="269">
        <v>20065</v>
      </c>
      <c r="D29" s="269">
        <v>14847</v>
      </c>
      <c r="E29" s="269">
        <v>95.06058290579631</v>
      </c>
      <c r="F29" s="318"/>
      <c r="G29" s="318"/>
      <c r="H29" s="318"/>
      <c r="I29" s="318"/>
      <c r="J29" s="318"/>
      <c r="K29" s="318"/>
      <c r="L29" s="318"/>
    </row>
    <row r="30" spans="1:12" s="72" customFormat="1" ht="15" customHeight="1">
      <c r="A30" s="72" t="s">
        <v>925</v>
      </c>
      <c r="B30" s="269">
        <v>8543</v>
      </c>
      <c r="C30" s="269">
        <v>9624</v>
      </c>
      <c r="D30" s="269">
        <v>6358</v>
      </c>
      <c r="E30" s="269">
        <v>72.77693474962064</v>
      </c>
      <c r="F30" s="318"/>
      <c r="G30" s="318"/>
      <c r="H30" s="318"/>
      <c r="I30" s="318"/>
      <c r="J30" s="318"/>
      <c r="K30" s="318"/>
      <c r="L30" s="318"/>
    </row>
    <row r="31" spans="1:12" s="72" customFormat="1" ht="15" customHeight="1">
      <c r="A31" s="72" t="s">
        <v>926</v>
      </c>
      <c r="B31" s="269">
        <v>16000</v>
      </c>
      <c r="C31" s="269">
        <v>16000</v>
      </c>
      <c r="D31" s="269">
        <v>13631</v>
      </c>
      <c r="E31" s="269">
        <v>73.66885136104865</v>
      </c>
      <c r="F31" s="318"/>
      <c r="G31" s="318"/>
      <c r="H31" s="318"/>
      <c r="I31" s="318"/>
      <c r="J31" s="318"/>
      <c r="K31" s="318"/>
      <c r="L31" s="318"/>
    </row>
    <row r="32" spans="1:12" s="266" customFormat="1" ht="15" customHeight="1">
      <c r="A32" s="266" t="s">
        <v>927</v>
      </c>
      <c r="B32" s="270">
        <f>SUM(B24:B31)</f>
        <v>250439</v>
      </c>
      <c r="C32" s="270">
        <f>SUM(C24:C31)</f>
        <v>246338</v>
      </c>
      <c r="D32" s="270">
        <f>SUM(D24:D31)</f>
        <v>182465</v>
      </c>
      <c r="E32" s="270">
        <v>89.64202670000616</v>
      </c>
      <c r="F32" s="318"/>
      <c r="G32" s="318"/>
      <c r="H32" s="318"/>
      <c r="I32" s="318"/>
      <c r="J32" s="318"/>
      <c r="K32" s="318"/>
      <c r="L32" s="318"/>
    </row>
    <row r="33" spans="2:12" s="266" customFormat="1" ht="15" customHeight="1">
      <c r="B33" s="270"/>
      <c r="C33" s="270"/>
      <c r="D33" s="270"/>
      <c r="E33" s="269"/>
      <c r="F33" s="318"/>
      <c r="G33" s="318"/>
      <c r="H33" s="318"/>
      <c r="I33" s="318"/>
      <c r="J33" s="318"/>
      <c r="K33" s="318"/>
      <c r="L33" s="318"/>
    </row>
    <row r="34" spans="1:12" s="72" customFormat="1" ht="15" customHeight="1">
      <c r="A34" s="74" t="s">
        <v>928</v>
      </c>
      <c r="B34" s="627"/>
      <c r="C34" s="627"/>
      <c r="D34" s="627"/>
      <c r="E34" s="627"/>
      <c r="F34" s="318"/>
      <c r="G34" s="318"/>
      <c r="H34" s="318"/>
      <c r="I34" s="318"/>
      <c r="J34" s="318"/>
      <c r="K34" s="318"/>
      <c r="L34" s="318"/>
    </row>
    <row r="35" spans="1:12" s="72" customFormat="1" ht="15" customHeight="1">
      <c r="A35" s="72" t="s">
        <v>929</v>
      </c>
      <c r="B35" s="269">
        <v>55000</v>
      </c>
      <c r="C35" s="269">
        <v>48988</v>
      </c>
      <c r="D35" s="269">
        <v>48979</v>
      </c>
      <c r="E35" s="269">
        <v>96.80584918957011</v>
      </c>
      <c r="F35" s="318"/>
      <c r="G35" s="318"/>
      <c r="H35" s="318"/>
      <c r="I35" s="318"/>
      <c r="J35" s="318"/>
      <c r="K35" s="318"/>
      <c r="L35" s="318"/>
    </row>
    <row r="36" spans="1:12" s="75" customFormat="1" ht="15" customHeight="1">
      <c r="A36" s="72" t="s">
        <v>930</v>
      </c>
      <c r="B36" s="269">
        <v>74386</v>
      </c>
      <c r="C36" s="269">
        <v>82620</v>
      </c>
      <c r="D36" s="269">
        <v>82280</v>
      </c>
      <c r="E36" s="269">
        <v>97.70175903827455</v>
      </c>
      <c r="F36" s="318"/>
      <c r="G36" s="318"/>
      <c r="H36" s="318"/>
      <c r="I36" s="318"/>
      <c r="J36" s="318"/>
      <c r="K36" s="318"/>
      <c r="L36" s="318"/>
    </row>
    <row r="37" spans="1:12" s="266" customFormat="1" ht="15" customHeight="1">
      <c r="A37" s="266" t="s">
        <v>931</v>
      </c>
      <c r="B37" s="270">
        <f>SUM(B35:B36)</f>
        <v>129386</v>
      </c>
      <c r="C37" s="270">
        <f>SUM(C35:C36)</f>
        <v>131608</v>
      </c>
      <c r="D37" s="270">
        <f>SUM(D35:D36)</f>
        <v>131259</v>
      </c>
      <c r="E37" s="270">
        <v>97.25303331127289</v>
      </c>
      <c r="F37" s="318"/>
      <c r="G37" s="318"/>
      <c r="H37" s="318"/>
      <c r="I37" s="318"/>
      <c r="J37" s="318"/>
      <c r="K37" s="318"/>
      <c r="L37" s="318"/>
    </row>
    <row r="38" spans="2:12" s="266" customFormat="1" ht="15" customHeight="1">
      <c r="B38" s="270"/>
      <c r="C38" s="270"/>
      <c r="D38" s="270"/>
      <c r="E38" s="270"/>
      <c r="F38" s="318"/>
      <c r="G38" s="318"/>
      <c r="H38" s="318"/>
      <c r="I38" s="318"/>
      <c r="J38" s="318"/>
      <c r="K38" s="318"/>
      <c r="L38" s="318"/>
    </row>
    <row r="39" spans="1:12" s="72" customFormat="1" ht="15" customHeight="1">
      <c r="A39" s="266" t="s">
        <v>932</v>
      </c>
      <c r="B39" s="270">
        <v>34105</v>
      </c>
      <c r="C39" s="270">
        <v>33480</v>
      </c>
      <c r="D39" s="270">
        <v>30809</v>
      </c>
      <c r="E39" s="270">
        <v>82.3862087762333</v>
      </c>
      <c r="F39" s="318"/>
      <c r="G39" s="318"/>
      <c r="H39" s="318"/>
      <c r="I39" s="318"/>
      <c r="J39" s="318"/>
      <c r="K39" s="318"/>
      <c r="L39" s="318"/>
    </row>
    <row r="40" spans="2:12" s="266" customFormat="1" ht="15" customHeight="1">
      <c r="B40" s="270"/>
      <c r="C40" s="270"/>
      <c r="D40" s="270"/>
      <c r="E40" s="270"/>
      <c r="F40" s="318"/>
      <c r="G40" s="318"/>
      <c r="H40" s="318"/>
      <c r="I40" s="318"/>
      <c r="J40" s="318"/>
      <c r="K40" s="318"/>
      <c r="L40" s="318"/>
    </row>
    <row r="41" spans="1:12" s="72" customFormat="1" ht="15" customHeight="1">
      <c r="A41" s="266" t="s">
        <v>933</v>
      </c>
      <c r="B41" s="270">
        <f>B14+B21+B32+B37+B39</f>
        <v>755402</v>
      </c>
      <c r="C41" s="270">
        <f>C14+C21+C32+C37+C39</f>
        <v>762823</v>
      </c>
      <c r="D41" s="270">
        <f>D14+D21+D32+D37+D39</f>
        <v>668370</v>
      </c>
      <c r="E41" s="270">
        <v>91.60462608193352</v>
      </c>
      <c r="F41" s="318"/>
      <c r="G41" s="318"/>
      <c r="H41" s="318"/>
      <c r="I41" s="318"/>
      <c r="J41" s="318"/>
      <c r="K41" s="318"/>
      <c r="L41" s="318"/>
    </row>
    <row r="42" spans="1:12" s="72" customFormat="1" ht="15" customHeight="1">
      <c r="A42" s="266"/>
      <c r="B42" s="270"/>
      <c r="C42" s="270"/>
      <c r="D42" s="270"/>
      <c r="E42" s="270"/>
      <c r="F42" s="318"/>
      <c r="G42" s="318"/>
      <c r="H42" s="318"/>
      <c r="I42" s="318"/>
      <c r="J42" s="318"/>
      <c r="K42" s="318"/>
      <c r="L42" s="318"/>
    </row>
    <row r="43" spans="1:12" s="72" customFormat="1" ht="15.75">
      <c r="A43" s="321" t="s">
        <v>934</v>
      </c>
      <c r="B43" s="269"/>
      <c r="C43" s="269"/>
      <c r="D43" s="269"/>
      <c r="E43" s="269"/>
      <c r="F43" s="318"/>
      <c r="G43" s="318"/>
      <c r="H43" s="318"/>
      <c r="I43" s="318"/>
      <c r="J43" s="318"/>
      <c r="K43" s="318"/>
      <c r="L43" s="318"/>
    </row>
    <row r="44" spans="1:12" s="72" customFormat="1" ht="15.75">
      <c r="A44" s="321" t="s">
        <v>935</v>
      </c>
      <c r="B44" s="269"/>
      <c r="C44" s="269"/>
      <c r="D44" s="269"/>
      <c r="E44" s="269"/>
      <c r="F44" s="318"/>
      <c r="G44" s="318"/>
      <c r="H44" s="318"/>
      <c r="I44" s="318"/>
      <c r="J44" s="318"/>
      <c r="K44" s="318"/>
      <c r="L44" s="318"/>
    </row>
    <row r="45" spans="2:12" s="72" customFormat="1" ht="15.75">
      <c r="B45" s="269"/>
      <c r="C45" s="269"/>
      <c r="D45" s="269"/>
      <c r="E45" s="269"/>
      <c r="F45" s="318"/>
      <c r="G45" s="318"/>
      <c r="H45" s="318"/>
      <c r="I45" s="318"/>
      <c r="J45" s="318"/>
      <c r="K45" s="318"/>
      <c r="L45" s="318"/>
    </row>
    <row r="46" spans="2:12" s="72" customFormat="1" ht="15.75">
      <c r="B46" s="269"/>
      <c r="C46" s="269"/>
      <c r="D46" s="269"/>
      <c r="E46" s="269"/>
      <c r="F46" s="318"/>
      <c r="G46" s="318"/>
      <c r="H46" s="318"/>
      <c r="I46" s="318"/>
      <c r="J46" s="318"/>
      <c r="K46" s="318"/>
      <c r="L46" s="318"/>
    </row>
    <row r="47" spans="2:12" s="72" customFormat="1" ht="15.75">
      <c r="B47" s="269"/>
      <c r="C47" s="269"/>
      <c r="D47" s="269"/>
      <c r="E47" s="269"/>
      <c r="F47" s="318"/>
      <c r="G47" s="318"/>
      <c r="H47" s="318"/>
      <c r="I47" s="318"/>
      <c r="J47" s="318"/>
      <c r="K47" s="318"/>
      <c r="L47" s="318"/>
    </row>
    <row r="48" spans="2:12" s="72" customFormat="1" ht="15.75">
      <c r="B48" s="269"/>
      <c r="C48" s="269"/>
      <c r="D48" s="269"/>
      <c r="E48" s="269"/>
      <c r="F48" s="318"/>
      <c r="G48" s="318"/>
      <c r="H48" s="318"/>
      <c r="I48" s="318"/>
      <c r="J48" s="318"/>
      <c r="K48" s="318"/>
      <c r="L48" s="318"/>
    </row>
    <row r="49" spans="1:12" s="72" customFormat="1" ht="15.75">
      <c r="A49" s="318"/>
      <c r="B49" s="269"/>
      <c r="C49" s="269"/>
      <c r="D49" s="269"/>
      <c r="E49" s="269"/>
      <c r="F49" s="318"/>
      <c r="G49" s="318"/>
      <c r="H49" s="318"/>
      <c r="I49" s="318"/>
      <c r="J49" s="318"/>
      <c r="K49" s="318"/>
      <c r="L49" s="318"/>
    </row>
    <row r="50" spans="1:12" s="72" customFormat="1" ht="15.75">
      <c r="A50" s="318"/>
      <c r="B50" s="269"/>
      <c r="C50" s="269"/>
      <c r="D50" s="269"/>
      <c r="E50" s="269"/>
      <c r="F50" s="318"/>
      <c r="G50" s="318"/>
      <c r="H50" s="318"/>
      <c r="I50" s="318"/>
      <c r="J50" s="318"/>
      <c r="K50" s="318"/>
      <c r="L50" s="318"/>
    </row>
    <row r="51" spans="1:12" s="72" customFormat="1" ht="15.75">
      <c r="A51" s="318"/>
      <c r="B51" s="269"/>
      <c r="C51" s="269"/>
      <c r="D51" s="269"/>
      <c r="E51" s="269"/>
      <c r="F51" s="318"/>
      <c r="G51" s="318"/>
      <c r="H51" s="318"/>
      <c r="I51" s="318"/>
      <c r="J51" s="318"/>
      <c r="K51" s="318"/>
      <c r="L51" s="318"/>
    </row>
    <row r="52" spans="1:12" s="72" customFormat="1" ht="15.75">
      <c r="A52" s="318"/>
      <c r="B52" s="269"/>
      <c r="C52" s="269"/>
      <c r="D52" s="269"/>
      <c r="E52" s="269"/>
      <c r="F52" s="318"/>
      <c r="G52" s="318"/>
      <c r="H52" s="318"/>
      <c r="I52" s="318"/>
      <c r="J52" s="318"/>
      <c r="K52" s="318"/>
      <c r="L52" s="318"/>
    </row>
    <row r="53" spans="1:12" s="72" customFormat="1" ht="15.75">
      <c r="A53" s="318"/>
      <c r="B53" s="269"/>
      <c r="C53" s="269"/>
      <c r="D53" s="269"/>
      <c r="E53" s="269"/>
      <c r="F53" s="318"/>
      <c r="G53" s="318"/>
      <c r="H53" s="318"/>
      <c r="I53" s="318"/>
      <c r="J53" s="318"/>
      <c r="K53" s="318"/>
      <c r="L53" s="318"/>
    </row>
    <row r="54" spans="1:12" s="72" customFormat="1" ht="15.75">
      <c r="A54" s="318"/>
      <c r="B54" s="269"/>
      <c r="C54" s="269"/>
      <c r="D54" s="269"/>
      <c r="E54" s="269"/>
      <c r="F54" s="318"/>
      <c r="G54" s="318"/>
      <c r="H54" s="318"/>
      <c r="I54" s="318"/>
      <c r="J54" s="318"/>
      <c r="K54" s="318"/>
      <c r="L54" s="318"/>
    </row>
    <row r="55" spans="1:12" s="72" customFormat="1" ht="15.75">
      <c r="A55" s="318"/>
      <c r="B55" s="269"/>
      <c r="C55" s="269"/>
      <c r="D55" s="269"/>
      <c r="E55" s="269"/>
      <c r="F55" s="318"/>
      <c r="G55" s="318"/>
      <c r="H55" s="318"/>
      <c r="I55" s="318"/>
      <c r="J55" s="318"/>
      <c r="K55" s="318"/>
      <c r="L55" s="318"/>
    </row>
    <row r="56" spans="1:12" s="72" customFormat="1" ht="15.75">
      <c r="A56" s="318"/>
      <c r="B56" s="269"/>
      <c r="C56" s="269"/>
      <c r="D56" s="269"/>
      <c r="E56" s="269"/>
      <c r="F56" s="318"/>
      <c r="G56" s="318"/>
      <c r="H56" s="318"/>
      <c r="I56" s="318"/>
      <c r="J56" s="318"/>
      <c r="K56" s="318"/>
      <c r="L56" s="318"/>
    </row>
    <row r="57" spans="1:12" s="72" customFormat="1" ht="15.75">
      <c r="A57" s="318"/>
      <c r="B57" s="269"/>
      <c r="C57" s="269"/>
      <c r="D57" s="269"/>
      <c r="E57" s="269"/>
      <c r="F57" s="318"/>
      <c r="G57" s="318"/>
      <c r="H57" s="318"/>
      <c r="I57" s="318"/>
      <c r="J57" s="318"/>
      <c r="K57" s="318"/>
      <c r="L57" s="318"/>
    </row>
    <row r="58" spans="1:12" s="72" customFormat="1" ht="15.75">
      <c r="A58" s="318"/>
      <c r="B58" s="269"/>
      <c r="C58" s="269"/>
      <c r="D58" s="269"/>
      <c r="E58" s="269"/>
      <c r="F58" s="318"/>
      <c r="G58" s="318"/>
      <c r="H58" s="318"/>
      <c r="I58" s="318"/>
      <c r="J58" s="318"/>
      <c r="K58" s="318"/>
      <c r="L58" s="318"/>
    </row>
    <row r="59" spans="1:12" s="72" customFormat="1" ht="15.75">
      <c r="A59" s="318"/>
      <c r="B59" s="269"/>
      <c r="C59" s="269"/>
      <c r="D59" s="269"/>
      <c r="E59" s="269"/>
      <c r="F59" s="318"/>
      <c r="G59" s="318"/>
      <c r="H59" s="318"/>
      <c r="I59" s="318"/>
      <c r="J59" s="318"/>
      <c r="K59" s="318"/>
      <c r="L59" s="318"/>
    </row>
    <row r="60" spans="1:12" s="72" customFormat="1" ht="15.75">
      <c r="A60" s="318"/>
      <c r="B60" s="269"/>
      <c r="C60" s="269"/>
      <c r="D60" s="269"/>
      <c r="E60" s="269"/>
      <c r="F60" s="318"/>
      <c r="G60" s="318"/>
      <c r="H60" s="318"/>
      <c r="I60" s="318"/>
      <c r="J60" s="318"/>
      <c r="K60" s="318"/>
      <c r="L60" s="318"/>
    </row>
    <row r="61" spans="1:12" s="72" customFormat="1" ht="15.75">
      <c r="A61" s="318"/>
      <c r="B61" s="269"/>
      <c r="C61" s="269"/>
      <c r="D61" s="269"/>
      <c r="E61" s="269"/>
      <c r="F61" s="318"/>
      <c r="G61" s="318"/>
      <c r="H61" s="318"/>
      <c r="I61" s="318"/>
      <c r="J61" s="318"/>
      <c r="K61" s="318"/>
      <c r="L61" s="318"/>
    </row>
    <row r="62" spans="1:12" s="72" customFormat="1" ht="15.75">
      <c r="A62" s="318"/>
      <c r="B62" s="269"/>
      <c r="C62" s="269"/>
      <c r="D62" s="269"/>
      <c r="E62" s="269"/>
      <c r="F62" s="318"/>
      <c r="G62" s="318"/>
      <c r="H62" s="318"/>
      <c r="I62" s="318"/>
      <c r="J62" s="318"/>
      <c r="K62" s="318"/>
      <c r="L62" s="318"/>
    </row>
    <row r="63" spans="1:12" s="72" customFormat="1" ht="15.75">
      <c r="A63" s="318"/>
      <c r="B63" s="269"/>
      <c r="C63" s="269"/>
      <c r="D63" s="269"/>
      <c r="E63" s="269"/>
      <c r="F63" s="318"/>
      <c r="G63" s="318"/>
      <c r="H63" s="318"/>
      <c r="I63" s="318"/>
      <c r="J63" s="318"/>
      <c r="K63" s="318"/>
      <c r="L63" s="318"/>
    </row>
    <row r="64" spans="1:12" s="72" customFormat="1" ht="15.75">
      <c r="A64" s="318"/>
      <c r="B64" s="269"/>
      <c r="C64" s="269"/>
      <c r="D64" s="269"/>
      <c r="E64" s="269"/>
      <c r="F64" s="318"/>
      <c r="G64" s="318"/>
      <c r="H64" s="318"/>
      <c r="I64" s="318"/>
      <c r="J64" s="318"/>
      <c r="K64" s="318"/>
      <c r="L64" s="318"/>
    </row>
    <row r="65" spans="1:12" s="72" customFormat="1" ht="15.75">
      <c r="A65" s="318"/>
      <c r="B65" s="269"/>
      <c r="C65" s="269"/>
      <c r="D65" s="269"/>
      <c r="E65" s="269"/>
      <c r="F65" s="318"/>
      <c r="G65" s="318"/>
      <c r="H65" s="318"/>
      <c r="I65" s="318"/>
      <c r="J65" s="318"/>
      <c r="K65" s="318"/>
      <c r="L65" s="318"/>
    </row>
    <row r="66" spans="1:12" s="72" customFormat="1" ht="15.75">
      <c r="A66" s="318"/>
      <c r="B66" s="269"/>
      <c r="C66" s="269"/>
      <c r="D66" s="269"/>
      <c r="E66" s="269"/>
      <c r="F66" s="318"/>
      <c r="G66" s="318"/>
      <c r="H66" s="318"/>
      <c r="I66" s="318"/>
      <c r="J66" s="318"/>
      <c r="K66" s="318"/>
      <c r="L66" s="318"/>
    </row>
    <row r="67" spans="1:12" s="72" customFormat="1" ht="15.75">
      <c r="A67" s="318"/>
      <c r="B67" s="269"/>
      <c r="C67" s="269"/>
      <c r="D67" s="269"/>
      <c r="E67" s="269"/>
      <c r="F67" s="318"/>
      <c r="G67" s="318"/>
      <c r="H67" s="318"/>
      <c r="I67" s="318"/>
      <c r="J67" s="318"/>
      <c r="K67" s="318"/>
      <c r="L67" s="318"/>
    </row>
    <row r="68" spans="1:12" s="72" customFormat="1" ht="15.75">
      <c r="A68" s="318"/>
      <c r="B68" s="269"/>
      <c r="C68" s="269"/>
      <c r="D68" s="269"/>
      <c r="E68" s="269"/>
      <c r="F68" s="318"/>
      <c r="G68" s="318"/>
      <c r="H68" s="318"/>
      <c r="I68" s="318"/>
      <c r="J68" s="318"/>
      <c r="K68" s="318"/>
      <c r="L68" s="318"/>
    </row>
    <row r="69" spans="1:12" s="72" customFormat="1" ht="15.75">
      <c r="A69" s="318"/>
      <c r="B69" s="269"/>
      <c r="C69" s="269"/>
      <c r="D69" s="269"/>
      <c r="E69" s="269"/>
      <c r="F69" s="318"/>
      <c r="G69" s="318"/>
      <c r="H69" s="318"/>
      <c r="I69" s="318"/>
      <c r="J69" s="318"/>
      <c r="K69" s="318"/>
      <c r="L69" s="318"/>
    </row>
    <row r="70" spans="1:12" s="72" customFormat="1" ht="15.75">
      <c r="A70" s="318"/>
      <c r="F70" s="318"/>
      <c r="G70" s="318"/>
      <c r="H70" s="318"/>
      <c r="I70" s="318"/>
      <c r="J70" s="318"/>
      <c r="K70" s="318"/>
      <c r="L70" s="318"/>
    </row>
    <row r="71" spans="1:12" s="72" customFormat="1" ht="15.75">
      <c r="A71" s="318"/>
      <c r="F71" s="318"/>
      <c r="G71" s="318"/>
      <c r="H71" s="318"/>
      <c r="I71" s="318"/>
      <c r="J71" s="318"/>
      <c r="K71" s="318"/>
      <c r="L71" s="318"/>
    </row>
    <row r="72" spans="1:12" s="72" customFormat="1" ht="15.75">
      <c r="A72" s="318"/>
      <c r="F72" s="318"/>
      <c r="G72" s="318"/>
      <c r="H72" s="318"/>
      <c r="I72" s="318"/>
      <c r="J72" s="318"/>
      <c r="K72" s="318"/>
      <c r="L72" s="318"/>
    </row>
    <row r="73" spans="1:12" s="72" customFormat="1" ht="15.75">
      <c r="A73" s="318"/>
      <c r="F73" s="318"/>
      <c r="G73" s="318"/>
      <c r="H73" s="318"/>
      <c r="I73" s="318"/>
      <c r="J73" s="318"/>
      <c r="K73" s="318"/>
      <c r="L73" s="318"/>
    </row>
    <row r="74" spans="1:12" s="72" customFormat="1" ht="15.75">
      <c r="A74" s="318"/>
      <c r="F74" s="318"/>
      <c r="G74" s="318"/>
      <c r="H74" s="318"/>
      <c r="I74" s="318"/>
      <c r="J74" s="318"/>
      <c r="K74" s="318"/>
      <c r="L74" s="318"/>
    </row>
    <row r="75" spans="1:12" s="72" customFormat="1" ht="15.75">
      <c r="A75" s="318"/>
      <c r="F75" s="318"/>
      <c r="G75" s="318"/>
      <c r="H75" s="318"/>
      <c r="I75" s="318"/>
      <c r="J75" s="318"/>
      <c r="K75" s="318"/>
      <c r="L75" s="318"/>
    </row>
    <row r="76" spans="1:12" s="72" customFormat="1" ht="15.75">
      <c r="A76" s="318"/>
      <c r="F76" s="318"/>
      <c r="G76" s="318"/>
      <c r="H76" s="318"/>
      <c r="I76" s="318"/>
      <c r="J76" s="318"/>
      <c r="K76" s="318"/>
      <c r="L76" s="318"/>
    </row>
    <row r="77" spans="1:12" s="72" customFormat="1" ht="15.75">
      <c r="A77" s="318"/>
      <c r="F77" s="318"/>
      <c r="G77" s="318"/>
      <c r="H77" s="318"/>
      <c r="I77" s="318"/>
      <c r="J77" s="318"/>
      <c r="K77" s="318"/>
      <c r="L77" s="318"/>
    </row>
    <row r="78" spans="1:12" s="72" customFormat="1" ht="15.75">
      <c r="A78" s="318"/>
      <c r="F78" s="318"/>
      <c r="G78" s="318"/>
      <c r="H78" s="318"/>
      <c r="I78" s="318"/>
      <c r="J78" s="318"/>
      <c r="K78" s="318"/>
      <c r="L78" s="318"/>
    </row>
    <row r="79" spans="1:12" s="72" customFormat="1" ht="15.75">
      <c r="A79" s="318"/>
      <c r="F79" s="318"/>
      <c r="G79" s="318"/>
      <c r="H79" s="318"/>
      <c r="I79" s="318"/>
      <c r="J79" s="318"/>
      <c r="K79" s="318"/>
      <c r="L79" s="318"/>
    </row>
    <row r="80" spans="1:12" s="72" customFormat="1" ht="15.75">
      <c r="A80" s="318"/>
      <c r="F80" s="318"/>
      <c r="G80" s="318"/>
      <c r="H80" s="318"/>
      <c r="I80" s="318"/>
      <c r="J80" s="318"/>
      <c r="K80" s="318"/>
      <c r="L80" s="318"/>
    </row>
    <row r="81" spans="1:12" s="72" customFormat="1" ht="15.75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</row>
    <row r="82" spans="1:12" s="72" customFormat="1" ht="15.7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</row>
    <row r="83" spans="1:12" s="72" customFormat="1" ht="15.75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</row>
    <row r="84" spans="1:12" s="72" customFormat="1" ht="15.75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</row>
    <row r="85" spans="1:12" s="72" customFormat="1" ht="15.75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</row>
    <row r="86" spans="1:12" s="72" customFormat="1" ht="15.75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</row>
    <row r="87" spans="1:12" s="72" customFormat="1" ht="15.7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</row>
    <row r="88" spans="1:12" s="72" customFormat="1" ht="15.7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</row>
    <row r="89" spans="1:12" s="72" customFormat="1" ht="15.7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</row>
    <row r="90" spans="1:12" s="72" customFormat="1" ht="15.7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</row>
    <row r="91" spans="1:12" s="72" customFormat="1" ht="15.7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</row>
    <row r="92" spans="1:12" s="72" customFormat="1" ht="15.7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</row>
    <row r="93" spans="1:12" s="72" customFormat="1" ht="15.7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</row>
    <row r="94" spans="1:12" s="72" customFormat="1" ht="15.7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</row>
    <row r="95" spans="1:12" s="72" customFormat="1" ht="15.7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</row>
    <row r="96" spans="1:12" s="72" customFormat="1" ht="15.75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</row>
    <row r="97" spans="1:12" s="72" customFormat="1" ht="15.7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</row>
    <row r="98" spans="1:12" s="72" customFormat="1" ht="15.7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</row>
    <row r="99" spans="1:12" s="72" customFormat="1" ht="15.7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</row>
    <row r="100" spans="1:12" s="72" customFormat="1" ht="15.7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</row>
    <row r="101" spans="1:12" s="72" customFormat="1" ht="15.7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</row>
    <row r="102" spans="1:12" s="72" customFormat="1" ht="15.7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</row>
    <row r="103" spans="1:12" s="72" customFormat="1" ht="15.75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</row>
    <row r="104" spans="1:12" s="72" customFormat="1" ht="15.7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</row>
    <row r="105" spans="1:12" s="72" customFormat="1" ht="15.7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</row>
    <row r="106" spans="1:12" s="72" customFormat="1" ht="15.7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</row>
    <row r="107" spans="1:12" s="72" customFormat="1" ht="15.7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</row>
    <row r="108" spans="1:12" s="72" customFormat="1" ht="15.7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</row>
    <row r="109" spans="1:12" s="72" customFormat="1" ht="15.7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</row>
    <row r="110" spans="1:12" s="72" customFormat="1" ht="15.7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</row>
    <row r="111" spans="1:12" s="72" customFormat="1" ht="15.7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</row>
  </sheetData>
  <mergeCells count="11">
    <mergeCell ref="B34:E34"/>
    <mergeCell ref="A5:E5"/>
    <mergeCell ref="A7:A8"/>
    <mergeCell ref="B7:B8"/>
    <mergeCell ref="C7:C8"/>
    <mergeCell ref="D7:D8"/>
    <mergeCell ref="E7:E8"/>
    <mergeCell ref="C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H91"/>
  <sheetViews>
    <sheetView workbookViewId="0" topLeftCell="A76">
      <selection activeCell="B86" sqref="B86"/>
    </sheetView>
  </sheetViews>
  <sheetFormatPr defaultColWidth="9.140625" defaultRowHeight="12.75"/>
  <cols>
    <col min="1" max="1" width="4.28125" style="1" customWidth="1"/>
    <col min="2" max="2" width="65.7109375" style="1" customWidth="1"/>
    <col min="3" max="3" width="8.421875" style="1" customWidth="1"/>
    <col min="4" max="4" width="8.7109375" style="1" customWidth="1"/>
    <col min="5" max="6" width="8.140625" style="1" customWidth="1"/>
    <col min="7" max="7" width="4.421875" style="1" customWidth="1"/>
    <col min="8" max="16384" width="9.140625" style="1" customWidth="1"/>
  </cols>
  <sheetData>
    <row r="1" spans="1:7" ht="15.75" customHeight="1">
      <c r="A1" s="631" t="s">
        <v>2658</v>
      </c>
      <c r="B1" s="631"/>
      <c r="C1" s="631"/>
      <c r="D1" s="631"/>
      <c r="E1" s="631"/>
      <c r="F1" s="631"/>
      <c r="G1" s="631"/>
    </row>
    <row r="2" spans="1:4" ht="15.75" customHeight="1">
      <c r="A2" s="4"/>
      <c r="B2" s="4"/>
      <c r="C2" s="4"/>
      <c r="D2" s="4"/>
    </row>
    <row r="3" spans="1:7" ht="15.75">
      <c r="A3" s="667" t="s">
        <v>1797</v>
      </c>
      <c r="B3" s="667"/>
      <c r="C3" s="667"/>
      <c r="D3" s="667"/>
      <c r="E3" s="667"/>
      <c r="F3" s="667"/>
      <c r="G3" s="667"/>
    </row>
    <row r="4" spans="1:7" ht="15.75">
      <c r="A4" s="667" t="s">
        <v>2659</v>
      </c>
      <c r="B4" s="667"/>
      <c r="C4" s="667"/>
      <c r="D4" s="667"/>
      <c r="E4" s="667"/>
      <c r="F4" s="667"/>
      <c r="G4" s="667"/>
    </row>
    <row r="5" spans="1:7" ht="15.75">
      <c r="A5" s="667" t="s">
        <v>1789</v>
      </c>
      <c r="B5" s="667"/>
      <c r="C5" s="667"/>
      <c r="D5" s="667"/>
      <c r="E5" s="667"/>
      <c r="F5" s="667"/>
      <c r="G5" s="667"/>
    </row>
    <row r="6" spans="1:7" ht="15.75">
      <c r="A6" s="674" t="s">
        <v>1791</v>
      </c>
      <c r="B6" s="674"/>
      <c r="C6" s="674"/>
      <c r="D6" s="674"/>
      <c r="E6" s="674"/>
      <c r="F6" s="674"/>
      <c r="G6" s="674"/>
    </row>
    <row r="7" spans="1:7" ht="15.75">
      <c r="A7" s="675" t="s">
        <v>1792</v>
      </c>
      <c r="B7" s="675"/>
      <c r="C7" s="681" t="s">
        <v>887</v>
      </c>
      <c r="D7" s="634" t="s">
        <v>888</v>
      </c>
      <c r="E7" s="634"/>
      <c r="F7" s="634"/>
      <c r="G7" s="634"/>
    </row>
    <row r="8" spans="1:7" ht="25.5" customHeight="1">
      <c r="A8" s="675"/>
      <c r="B8" s="675"/>
      <c r="C8" s="681"/>
      <c r="D8" s="6" t="s">
        <v>889</v>
      </c>
      <c r="E8" s="6" t="s">
        <v>890</v>
      </c>
      <c r="F8" s="6" t="s">
        <v>2253</v>
      </c>
      <c r="G8" s="6" t="s">
        <v>2260</v>
      </c>
    </row>
    <row r="9" spans="1:3" ht="15.75">
      <c r="A9" s="632"/>
      <c r="B9" s="632"/>
      <c r="C9" s="314"/>
    </row>
    <row r="10" spans="1:7" ht="15.75">
      <c r="A10" s="633" t="s">
        <v>2044</v>
      </c>
      <c r="B10" s="633"/>
      <c r="C10" s="56"/>
      <c r="D10" s="14"/>
      <c r="E10" s="14"/>
      <c r="F10" s="14"/>
      <c r="G10" s="14"/>
    </row>
    <row r="11" spans="1:7" ht="15.75">
      <c r="A11" s="14"/>
      <c r="B11" s="14" t="s">
        <v>2045</v>
      </c>
      <c r="C11" s="14"/>
      <c r="D11" s="14"/>
      <c r="E11" s="14"/>
      <c r="F11" s="14"/>
      <c r="G11" s="14"/>
    </row>
    <row r="12" spans="1:7" ht="15.75">
      <c r="A12" s="312" t="s">
        <v>1918</v>
      </c>
      <c r="B12" s="14" t="s">
        <v>382</v>
      </c>
      <c r="C12" s="54">
        <v>20768</v>
      </c>
      <c r="D12" s="54">
        <v>22000</v>
      </c>
      <c r="E12" s="54">
        <v>19568</v>
      </c>
      <c r="F12" s="54">
        <v>19562</v>
      </c>
      <c r="G12" s="54">
        <f>F12/E12*100</f>
        <v>99.9693376941946</v>
      </c>
    </row>
    <row r="13" spans="1:7" ht="15.75">
      <c r="A13" s="312" t="s">
        <v>1919</v>
      </c>
      <c r="B13" s="14" t="s">
        <v>383</v>
      </c>
      <c r="C13" s="54">
        <v>27691</v>
      </c>
      <c r="D13" s="54">
        <v>29840</v>
      </c>
      <c r="E13" s="54">
        <v>26085</v>
      </c>
      <c r="F13" s="54">
        <v>26083</v>
      </c>
      <c r="G13" s="54">
        <f aca="true" t="shared" si="0" ref="G13:G86">F13/E13*100</f>
        <v>99.9923327582902</v>
      </c>
    </row>
    <row r="14" spans="1:7" ht="15.75">
      <c r="A14" s="312" t="s">
        <v>1920</v>
      </c>
      <c r="B14" s="14" t="s">
        <v>2462</v>
      </c>
      <c r="C14" s="54">
        <v>2350</v>
      </c>
      <c r="D14" s="95">
        <v>3000</v>
      </c>
      <c r="E14" s="54">
        <v>2000</v>
      </c>
      <c r="F14" s="54">
        <v>2000</v>
      </c>
      <c r="G14" s="54">
        <f t="shared" si="0"/>
        <v>100</v>
      </c>
    </row>
    <row r="15" spans="1:7" ht="15.75">
      <c r="A15" s="312" t="s">
        <v>1921</v>
      </c>
      <c r="B15" s="98" t="s">
        <v>2660</v>
      </c>
      <c r="C15" s="315">
        <v>584</v>
      </c>
      <c r="D15" s="95">
        <v>160</v>
      </c>
      <c r="E15" s="54">
        <v>160</v>
      </c>
      <c r="F15" s="54">
        <v>159</v>
      </c>
      <c r="G15" s="54">
        <f t="shared" si="0"/>
        <v>99.375</v>
      </c>
    </row>
    <row r="16" spans="1:7" ht="15.75" customHeight="1">
      <c r="A16" s="312" t="s">
        <v>1922</v>
      </c>
      <c r="B16" s="98" t="s">
        <v>2463</v>
      </c>
      <c r="C16" s="315"/>
      <c r="D16" s="95"/>
      <c r="E16" s="54">
        <v>50</v>
      </c>
      <c r="F16" s="54">
        <v>50</v>
      </c>
      <c r="G16" s="54">
        <f t="shared" si="0"/>
        <v>100</v>
      </c>
    </row>
    <row r="17" spans="1:7" ht="15.75">
      <c r="A17" s="312" t="s">
        <v>1923</v>
      </c>
      <c r="B17" s="98" t="s">
        <v>2466</v>
      </c>
      <c r="C17" s="315"/>
      <c r="D17" s="95"/>
      <c r="E17" s="54">
        <v>61</v>
      </c>
      <c r="F17" s="54">
        <v>61</v>
      </c>
      <c r="G17" s="54">
        <f t="shared" si="0"/>
        <v>100</v>
      </c>
    </row>
    <row r="18" spans="1:7" ht="15.75">
      <c r="A18" s="312" t="s">
        <v>1924</v>
      </c>
      <c r="B18" s="98" t="s">
        <v>2467</v>
      </c>
      <c r="C18" s="315">
        <v>507</v>
      </c>
      <c r="D18" s="95"/>
      <c r="E18" s="54">
        <v>394</v>
      </c>
      <c r="F18" s="54">
        <v>394</v>
      </c>
      <c r="G18" s="54">
        <f t="shared" si="0"/>
        <v>100</v>
      </c>
    </row>
    <row r="19" spans="1:7" ht="15.75">
      <c r="A19" s="312" t="s">
        <v>1925</v>
      </c>
      <c r="B19" s="98" t="s">
        <v>2468</v>
      </c>
      <c r="C19" s="315"/>
      <c r="D19" s="95"/>
      <c r="E19" s="54">
        <v>10</v>
      </c>
      <c r="F19" s="54">
        <v>10</v>
      </c>
      <c r="G19" s="54">
        <f t="shared" si="0"/>
        <v>100</v>
      </c>
    </row>
    <row r="20" spans="1:7" ht="15.75">
      <c r="A20" s="312" t="s">
        <v>1926</v>
      </c>
      <c r="B20" s="98" t="s">
        <v>2469</v>
      </c>
      <c r="C20" s="315"/>
      <c r="D20" s="95"/>
      <c r="E20" s="54">
        <v>100</v>
      </c>
      <c r="F20" s="54">
        <v>100</v>
      </c>
      <c r="G20" s="54">
        <f t="shared" si="0"/>
        <v>100</v>
      </c>
    </row>
    <row r="21" spans="1:7" ht="15.75">
      <c r="A21" s="312" t="s">
        <v>1927</v>
      </c>
      <c r="B21" s="98" t="s">
        <v>2470</v>
      </c>
      <c r="C21" s="315"/>
      <c r="D21" s="95"/>
      <c r="E21" s="54">
        <v>500</v>
      </c>
      <c r="F21" s="54">
        <v>500</v>
      </c>
      <c r="G21" s="54">
        <f t="shared" si="0"/>
        <v>100</v>
      </c>
    </row>
    <row r="22" spans="1:7" ht="15.75">
      <c r="A22" s="312" t="s">
        <v>1928</v>
      </c>
      <c r="B22" s="98" t="s">
        <v>905</v>
      </c>
      <c r="C22" s="315"/>
      <c r="D22" s="95"/>
      <c r="E22" s="54">
        <v>20</v>
      </c>
      <c r="F22" s="54">
        <v>20</v>
      </c>
      <c r="G22" s="54">
        <f t="shared" si="0"/>
        <v>100</v>
      </c>
    </row>
    <row r="23" spans="1:7" ht="15.75">
      <c r="A23" s="312" t="s">
        <v>1929</v>
      </c>
      <c r="B23" s="98" t="s">
        <v>906</v>
      </c>
      <c r="C23" s="315"/>
      <c r="D23" s="95"/>
      <c r="E23" s="54">
        <v>40</v>
      </c>
      <c r="F23" s="54">
        <v>40</v>
      </c>
      <c r="G23" s="54">
        <f t="shared" si="0"/>
        <v>100</v>
      </c>
    </row>
    <row r="24" spans="1:7" ht="21" customHeight="1">
      <c r="A24" s="23" t="s">
        <v>384</v>
      </c>
      <c r="B24" s="14"/>
      <c r="C24" s="55">
        <f>SUM(C12:C23)</f>
        <v>51900</v>
      </c>
      <c r="D24" s="55">
        <f>SUM(D12:D23)</f>
        <v>55000</v>
      </c>
      <c r="E24" s="55">
        <f>SUM(E12:E23)</f>
        <v>48988</v>
      </c>
      <c r="F24" s="55">
        <f>SUM(F12:F23)</f>
        <v>48979</v>
      </c>
      <c r="G24" s="55">
        <f t="shared" si="0"/>
        <v>99.9816281538336</v>
      </c>
    </row>
    <row r="25" spans="1:7" ht="15.75">
      <c r="A25" s="23"/>
      <c r="B25" s="14"/>
      <c r="C25" s="54"/>
      <c r="D25" s="54"/>
      <c r="E25" s="190"/>
      <c r="F25" s="190"/>
      <c r="G25" s="54"/>
    </row>
    <row r="26" spans="1:7" ht="15.75">
      <c r="A26" s="633" t="s">
        <v>385</v>
      </c>
      <c r="B26" s="633"/>
      <c r="C26" s="316"/>
      <c r="D26" s="54"/>
      <c r="E26" s="54"/>
      <c r="F26" s="54"/>
      <c r="G26" s="54"/>
    </row>
    <row r="27" spans="1:7" ht="15.75">
      <c r="A27" s="300" t="s">
        <v>1918</v>
      </c>
      <c r="B27" s="313" t="s">
        <v>2471</v>
      </c>
      <c r="C27" s="317">
        <v>28400</v>
      </c>
      <c r="D27" s="54"/>
      <c r="E27" s="54">
        <v>32400</v>
      </c>
      <c r="F27" s="54">
        <v>32400</v>
      </c>
      <c r="G27" s="54">
        <f t="shared" si="0"/>
        <v>100</v>
      </c>
    </row>
    <row r="28" spans="1:7" ht="15.75">
      <c r="A28" s="300" t="s">
        <v>1919</v>
      </c>
      <c r="B28" s="313" t="s">
        <v>2472</v>
      </c>
      <c r="C28" s="317">
        <v>4700</v>
      </c>
      <c r="D28" s="54">
        <v>4475</v>
      </c>
      <c r="E28" s="54">
        <v>3340</v>
      </c>
      <c r="F28" s="54">
        <v>3060</v>
      </c>
      <c r="G28" s="54">
        <f t="shared" si="0"/>
        <v>91.61676646706587</v>
      </c>
    </row>
    <row r="29" spans="1:7" ht="15.75">
      <c r="A29" s="300" t="s">
        <v>1920</v>
      </c>
      <c r="B29" s="313" t="s">
        <v>2473</v>
      </c>
      <c r="C29" s="317">
        <v>500</v>
      </c>
      <c r="D29" s="54"/>
      <c r="E29" s="54">
        <v>1000</v>
      </c>
      <c r="F29" s="54">
        <v>1000</v>
      </c>
      <c r="G29" s="54">
        <f t="shared" si="0"/>
        <v>100</v>
      </c>
    </row>
    <row r="30" spans="1:7" ht="15.75">
      <c r="A30" s="300" t="s">
        <v>1921</v>
      </c>
      <c r="B30" s="313" t="s">
        <v>2474</v>
      </c>
      <c r="C30" s="317">
        <v>1250</v>
      </c>
      <c r="D30" s="54"/>
      <c r="E30" s="54">
        <v>1070</v>
      </c>
      <c r="F30" s="54">
        <v>1070</v>
      </c>
      <c r="G30" s="54">
        <f t="shared" si="0"/>
        <v>100</v>
      </c>
    </row>
    <row r="31" spans="1:7" ht="15.75">
      <c r="A31" s="300" t="s">
        <v>1922</v>
      </c>
      <c r="B31" s="313" t="s">
        <v>2475</v>
      </c>
      <c r="C31" s="317">
        <v>1450</v>
      </c>
      <c r="D31" s="54"/>
      <c r="E31" s="54">
        <v>1300</v>
      </c>
      <c r="F31" s="54">
        <v>1300</v>
      </c>
      <c r="G31" s="54">
        <f t="shared" si="0"/>
        <v>100</v>
      </c>
    </row>
    <row r="32" spans="1:7" ht="15.75">
      <c r="A32" s="300" t="s">
        <v>1923</v>
      </c>
      <c r="B32" s="313" t="s">
        <v>2476</v>
      </c>
      <c r="C32" s="317">
        <v>200</v>
      </c>
      <c r="D32" s="54"/>
      <c r="E32" s="54">
        <v>200</v>
      </c>
      <c r="F32" s="54">
        <v>200</v>
      </c>
      <c r="G32" s="54">
        <f t="shared" si="0"/>
        <v>100</v>
      </c>
    </row>
    <row r="33" spans="1:7" ht="15.75">
      <c r="A33" s="300" t="s">
        <v>1924</v>
      </c>
      <c r="B33" s="313" t="s">
        <v>853</v>
      </c>
      <c r="C33" s="317">
        <v>250</v>
      </c>
      <c r="D33" s="54"/>
      <c r="E33" s="54">
        <v>250</v>
      </c>
      <c r="F33" s="54">
        <v>250</v>
      </c>
      <c r="G33" s="54">
        <f t="shared" si="0"/>
        <v>100</v>
      </c>
    </row>
    <row r="34" spans="1:7" ht="15.75">
      <c r="A34" s="300" t="s">
        <v>1925</v>
      </c>
      <c r="B34" s="98" t="s">
        <v>854</v>
      </c>
      <c r="C34" s="317">
        <v>500</v>
      </c>
      <c r="D34" s="54"/>
      <c r="E34" s="54">
        <v>550</v>
      </c>
      <c r="F34" s="54">
        <v>550</v>
      </c>
      <c r="G34" s="54">
        <f t="shared" si="0"/>
        <v>100</v>
      </c>
    </row>
    <row r="35" spans="1:7" ht="15.75">
      <c r="A35" s="300" t="s">
        <v>1926</v>
      </c>
      <c r="B35" s="98" t="s">
        <v>855</v>
      </c>
      <c r="C35" s="317">
        <v>100</v>
      </c>
      <c r="D35" s="54"/>
      <c r="E35" s="54">
        <v>100</v>
      </c>
      <c r="F35" s="54">
        <v>100</v>
      </c>
      <c r="G35" s="54">
        <f t="shared" si="0"/>
        <v>100</v>
      </c>
    </row>
    <row r="36" spans="1:7" ht="15.75">
      <c r="A36" s="300" t="s">
        <v>1927</v>
      </c>
      <c r="B36" s="98" t="s">
        <v>856</v>
      </c>
      <c r="C36" s="317">
        <v>510</v>
      </c>
      <c r="D36" s="54"/>
      <c r="E36" s="54">
        <v>500</v>
      </c>
      <c r="F36" s="54">
        <v>500</v>
      </c>
      <c r="G36" s="54">
        <f t="shared" si="0"/>
        <v>100</v>
      </c>
    </row>
    <row r="37" spans="1:7" s="137" customFormat="1" ht="15.75">
      <c r="A37" s="300" t="s">
        <v>1928</v>
      </c>
      <c r="B37" s="98" t="s">
        <v>857</v>
      </c>
      <c r="C37" s="317">
        <v>700</v>
      </c>
      <c r="D37" s="54"/>
      <c r="E37" s="54">
        <v>700</v>
      </c>
      <c r="F37" s="54">
        <v>700</v>
      </c>
      <c r="G37" s="54">
        <f t="shared" si="0"/>
        <v>100</v>
      </c>
    </row>
    <row r="38" spans="1:7" ht="15.75">
      <c r="A38" s="300" t="s">
        <v>1929</v>
      </c>
      <c r="B38" s="98" t="s">
        <v>858</v>
      </c>
      <c r="C38" s="317">
        <v>50</v>
      </c>
      <c r="D38" s="54"/>
      <c r="E38" s="54">
        <v>50</v>
      </c>
      <c r="F38" s="54">
        <v>50</v>
      </c>
      <c r="G38" s="54">
        <f t="shared" si="0"/>
        <v>100</v>
      </c>
    </row>
    <row r="39" spans="1:7" ht="15.75">
      <c r="A39" s="300" t="s">
        <v>1930</v>
      </c>
      <c r="B39" s="98" t="s">
        <v>859</v>
      </c>
      <c r="C39" s="317">
        <v>600</v>
      </c>
      <c r="D39" s="54"/>
      <c r="E39" s="54">
        <v>600</v>
      </c>
      <c r="F39" s="54">
        <v>600</v>
      </c>
      <c r="G39" s="54">
        <f t="shared" si="0"/>
        <v>100</v>
      </c>
    </row>
    <row r="40" spans="1:7" ht="15.75">
      <c r="A40" s="300" t="s">
        <v>1931</v>
      </c>
      <c r="B40" s="98" t="s">
        <v>860</v>
      </c>
      <c r="C40" s="317">
        <v>100</v>
      </c>
      <c r="D40" s="54"/>
      <c r="E40" s="54">
        <v>200</v>
      </c>
      <c r="F40" s="54">
        <v>200</v>
      </c>
      <c r="G40" s="54">
        <f t="shared" si="0"/>
        <v>100</v>
      </c>
    </row>
    <row r="41" spans="1:7" ht="15.75">
      <c r="A41" s="300" t="s">
        <v>1932</v>
      </c>
      <c r="B41" s="98" t="s">
        <v>2464</v>
      </c>
      <c r="C41" s="317">
        <v>50</v>
      </c>
      <c r="D41" s="54"/>
      <c r="E41" s="54">
        <v>50</v>
      </c>
      <c r="F41" s="54">
        <v>50</v>
      </c>
      <c r="G41" s="54">
        <f t="shared" si="0"/>
        <v>100</v>
      </c>
    </row>
    <row r="42" spans="1:7" ht="15.75">
      <c r="A42" s="300" t="s">
        <v>1933</v>
      </c>
      <c r="B42" s="98" t="s">
        <v>2661</v>
      </c>
      <c r="C42" s="317">
        <v>20</v>
      </c>
      <c r="D42" s="54"/>
      <c r="E42" s="54">
        <v>20</v>
      </c>
      <c r="F42" s="54">
        <v>20</v>
      </c>
      <c r="G42" s="54">
        <f t="shared" si="0"/>
        <v>100</v>
      </c>
    </row>
    <row r="43" spans="1:7" ht="15.75">
      <c r="A43" s="300" t="s">
        <v>1934</v>
      </c>
      <c r="B43" s="98" t="s">
        <v>844</v>
      </c>
      <c r="C43" s="317">
        <v>100</v>
      </c>
      <c r="D43" s="54"/>
      <c r="E43" s="54"/>
      <c r="F43" s="54"/>
      <c r="G43" s="54"/>
    </row>
    <row r="44" spans="1:7" ht="15.75">
      <c r="A44" s="300" t="s">
        <v>1935</v>
      </c>
      <c r="B44" s="98" t="s">
        <v>899</v>
      </c>
      <c r="C44" s="317">
        <v>20</v>
      </c>
      <c r="D44" s="54"/>
      <c r="E44" s="54"/>
      <c r="F44" s="54"/>
      <c r="G44" s="54"/>
    </row>
    <row r="45" spans="1:7" ht="15.75">
      <c r="A45" s="300" t="s">
        <v>820</v>
      </c>
      <c r="B45" s="98" t="s">
        <v>900</v>
      </c>
      <c r="C45" s="317">
        <v>10</v>
      </c>
      <c r="D45" s="54"/>
      <c r="E45" s="54"/>
      <c r="F45" s="54"/>
      <c r="G45" s="54"/>
    </row>
    <row r="46" spans="1:7" ht="15.75">
      <c r="A46" s="300" t="s">
        <v>821</v>
      </c>
      <c r="B46" s="98" t="s">
        <v>901</v>
      </c>
      <c r="C46" s="317">
        <v>20</v>
      </c>
      <c r="D46" s="54"/>
      <c r="E46" s="54"/>
      <c r="F46" s="54"/>
      <c r="G46" s="54"/>
    </row>
    <row r="47" spans="1:7" ht="15.75">
      <c r="A47" s="300" t="s">
        <v>822</v>
      </c>
      <c r="B47" s="98" t="s">
        <v>902</v>
      </c>
      <c r="C47" s="317">
        <v>20</v>
      </c>
      <c r="D47" s="54"/>
      <c r="E47" s="54"/>
      <c r="F47" s="54"/>
      <c r="G47" s="54"/>
    </row>
    <row r="48" spans="1:7" ht="15.75">
      <c r="A48" s="300" t="s">
        <v>823</v>
      </c>
      <c r="B48" s="98" t="s">
        <v>903</v>
      </c>
      <c r="C48" s="317">
        <v>70</v>
      </c>
      <c r="D48" s="54"/>
      <c r="E48" s="54"/>
      <c r="F48" s="54"/>
      <c r="G48" s="54"/>
    </row>
    <row r="49" spans="1:7" ht="15.75">
      <c r="A49" s="300" t="s">
        <v>1380</v>
      </c>
      <c r="B49" s="98" t="s">
        <v>904</v>
      </c>
      <c r="C49" s="317">
        <v>50</v>
      </c>
      <c r="D49" s="54"/>
      <c r="E49" s="54"/>
      <c r="F49" s="54"/>
      <c r="G49" s="54"/>
    </row>
    <row r="50" spans="1:7" ht="15.75">
      <c r="A50" s="300" t="s">
        <v>1383</v>
      </c>
      <c r="B50" s="98" t="s">
        <v>861</v>
      </c>
      <c r="C50" s="317"/>
      <c r="D50" s="54"/>
      <c r="E50" s="54">
        <v>20</v>
      </c>
      <c r="F50" s="54">
        <v>20</v>
      </c>
      <c r="G50" s="54">
        <f t="shared" si="0"/>
        <v>100</v>
      </c>
    </row>
    <row r="51" spans="1:7" ht="15.75">
      <c r="A51" s="300" t="s">
        <v>1386</v>
      </c>
      <c r="B51" s="98" t="s">
        <v>862</v>
      </c>
      <c r="C51" s="317"/>
      <c r="D51" s="54"/>
      <c r="E51" s="54">
        <v>10</v>
      </c>
      <c r="F51" s="54">
        <v>10</v>
      </c>
      <c r="G51" s="54">
        <f t="shared" si="0"/>
        <v>100</v>
      </c>
    </row>
    <row r="52" spans="1:7" ht="15.75">
      <c r="A52" s="300" t="s">
        <v>1389</v>
      </c>
      <c r="B52" s="98" t="s">
        <v>863</v>
      </c>
      <c r="C52" s="317"/>
      <c r="D52" s="54"/>
      <c r="E52" s="54">
        <v>30</v>
      </c>
      <c r="F52" s="54">
        <v>30</v>
      </c>
      <c r="G52" s="54">
        <f t="shared" si="0"/>
        <v>100</v>
      </c>
    </row>
    <row r="53" spans="1:7" ht="30">
      <c r="A53" s="300" t="s">
        <v>1392</v>
      </c>
      <c r="B53" s="98" t="s">
        <v>864</v>
      </c>
      <c r="C53" s="317">
        <v>150</v>
      </c>
      <c r="D53" s="54"/>
      <c r="E53" s="54">
        <v>150</v>
      </c>
      <c r="F53" s="54">
        <v>150</v>
      </c>
      <c r="G53" s="54">
        <f t="shared" si="0"/>
        <v>100</v>
      </c>
    </row>
    <row r="54" spans="1:7" ht="30">
      <c r="A54" s="300" t="s">
        <v>1395</v>
      </c>
      <c r="B54" s="98" t="s">
        <v>865</v>
      </c>
      <c r="C54" s="317"/>
      <c r="D54" s="54"/>
      <c r="E54" s="54">
        <v>80</v>
      </c>
      <c r="F54" s="54">
        <v>80</v>
      </c>
      <c r="G54" s="54">
        <f t="shared" si="0"/>
        <v>100</v>
      </c>
    </row>
    <row r="55" spans="1:7" ht="15.75">
      <c r="A55" s="300" t="s">
        <v>687</v>
      </c>
      <c r="B55" s="98" t="s">
        <v>866</v>
      </c>
      <c r="C55" s="317"/>
      <c r="D55" s="54"/>
      <c r="E55" s="54">
        <v>50</v>
      </c>
      <c r="F55" s="54">
        <v>50</v>
      </c>
      <c r="G55" s="54">
        <f t="shared" si="0"/>
        <v>100</v>
      </c>
    </row>
    <row r="56" spans="1:7" ht="15.75" customHeight="1">
      <c r="A56" s="300" t="s">
        <v>1397</v>
      </c>
      <c r="B56" s="98" t="s">
        <v>867</v>
      </c>
      <c r="C56" s="317"/>
      <c r="D56" s="54"/>
      <c r="E56" s="54">
        <v>50</v>
      </c>
      <c r="F56" s="54">
        <v>50</v>
      </c>
      <c r="G56" s="54">
        <f t="shared" si="0"/>
        <v>100</v>
      </c>
    </row>
    <row r="57" spans="1:7" ht="15.75">
      <c r="A57" s="300" t="s">
        <v>1400</v>
      </c>
      <c r="B57" s="98" t="s">
        <v>868</v>
      </c>
      <c r="C57" s="317"/>
      <c r="D57" s="54"/>
      <c r="E57" s="54">
        <v>50</v>
      </c>
      <c r="F57" s="54">
        <v>50</v>
      </c>
      <c r="G57" s="54">
        <f t="shared" si="0"/>
        <v>100</v>
      </c>
    </row>
    <row r="58" spans="1:7" ht="15.75">
      <c r="A58" s="300" t="s">
        <v>1403</v>
      </c>
      <c r="B58" s="98" t="s">
        <v>869</v>
      </c>
      <c r="C58" s="317">
        <v>200</v>
      </c>
      <c r="D58" s="54"/>
      <c r="E58" s="54">
        <v>200</v>
      </c>
      <c r="F58" s="54">
        <v>200</v>
      </c>
      <c r="G58" s="54">
        <f t="shared" si="0"/>
        <v>100</v>
      </c>
    </row>
    <row r="59" spans="1:7" ht="15.75">
      <c r="A59" s="300" t="s">
        <v>1405</v>
      </c>
      <c r="B59" s="98" t="s">
        <v>870</v>
      </c>
      <c r="C59" s="317">
        <v>30376</v>
      </c>
      <c r="D59" s="54"/>
      <c r="E59" s="54">
        <v>35000</v>
      </c>
      <c r="F59" s="54">
        <v>35000</v>
      </c>
      <c r="G59" s="54">
        <f t="shared" si="0"/>
        <v>100</v>
      </c>
    </row>
    <row r="60" spans="1:7" ht="15.75">
      <c r="A60" s="300" t="s">
        <v>1406</v>
      </c>
      <c r="B60" s="98" t="s">
        <v>871</v>
      </c>
      <c r="C60" s="317"/>
      <c r="D60" s="190"/>
      <c r="E60" s="54">
        <v>4</v>
      </c>
      <c r="F60" s="54">
        <v>4</v>
      </c>
      <c r="G60" s="54">
        <f t="shared" si="0"/>
        <v>100</v>
      </c>
    </row>
    <row r="61" spans="1:7" s="137" customFormat="1" ht="15.75">
      <c r="A61" s="300" t="s">
        <v>1417</v>
      </c>
      <c r="B61" s="98" t="s">
        <v>872</v>
      </c>
      <c r="C61" s="317"/>
      <c r="D61" s="54"/>
      <c r="E61" s="54">
        <v>50</v>
      </c>
      <c r="F61" s="54">
        <v>50</v>
      </c>
      <c r="G61" s="54">
        <f t="shared" si="0"/>
        <v>100</v>
      </c>
    </row>
    <row r="62" spans="1:7" s="137" customFormat="1" ht="16.5" customHeight="1">
      <c r="A62" s="300" t="s">
        <v>1428</v>
      </c>
      <c r="B62" s="98" t="s">
        <v>873</v>
      </c>
      <c r="C62" s="317">
        <v>200</v>
      </c>
      <c r="D62" s="54"/>
      <c r="E62" s="54">
        <v>250</v>
      </c>
      <c r="F62" s="54">
        <v>250</v>
      </c>
      <c r="G62" s="54">
        <f t="shared" si="0"/>
        <v>100</v>
      </c>
    </row>
    <row r="63" spans="1:7" s="137" customFormat="1" ht="15.75">
      <c r="A63" s="300" t="s">
        <v>1432</v>
      </c>
      <c r="B63" s="98" t="s">
        <v>874</v>
      </c>
      <c r="C63" s="317"/>
      <c r="D63" s="54"/>
      <c r="E63" s="54">
        <v>300</v>
      </c>
      <c r="F63" s="54">
        <v>300</v>
      </c>
      <c r="G63" s="54">
        <f t="shared" si="0"/>
        <v>100</v>
      </c>
    </row>
    <row r="64" spans="1:7" s="137" customFormat="1" ht="15.75">
      <c r="A64" s="300" t="s">
        <v>688</v>
      </c>
      <c r="B64" s="98" t="s">
        <v>2465</v>
      </c>
      <c r="C64" s="317"/>
      <c r="D64" s="54"/>
      <c r="E64" s="54">
        <v>5</v>
      </c>
      <c r="F64" s="54">
        <v>5</v>
      </c>
      <c r="G64" s="54">
        <f t="shared" si="0"/>
        <v>100</v>
      </c>
    </row>
    <row r="65" spans="1:7" s="137" customFormat="1" ht="15.75">
      <c r="A65" s="300" t="s">
        <v>689</v>
      </c>
      <c r="B65" s="98" t="s">
        <v>875</v>
      </c>
      <c r="C65" s="317"/>
      <c r="D65" s="54"/>
      <c r="E65" s="54">
        <v>50</v>
      </c>
      <c r="F65" s="54">
        <v>50</v>
      </c>
      <c r="G65" s="54">
        <f t="shared" si="0"/>
        <v>100</v>
      </c>
    </row>
    <row r="66" spans="1:7" s="137" customFormat="1" ht="15.75" customHeight="1">
      <c r="A66" s="300" t="s">
        <v>690</v>
      </c>
      <c r="B66" s="98" t="s">
        <v>876</v>
      </c>
      <c r="C66" s="317"/>
      <c r="D66" s="54"/>
      <c r="E66" s="54">
        <v>50</v>
      </c>
      <c r="F66" s="54">
        <v>50</v>
      </c>
      <c r="G66" s="54">
        <f t="shared" si="0"/>
        <v>100</v>
      </c>
    </row>
    <row r="67" spans="1:7" s="137" customFormat="1" ht="15.75">
      <c r="A67" s="300" t="s">
        <v>691</v>
      </c>
      <c r="B67" s="98" t="s">
        <v>877</v>
      </c>
      <c r="C67" s="317"/>
      <c r="D67" s="54"/>
      <c r="E67" s="54">
        <v>20</v>
      </c>
      <c r="F67" s="54">
        <v>20</v>
      </c>
      <c r="G67" s="54">
        <f t="shared" si="0"/>
        <v>100</v>
      </c>
    </row>
    <row r="68" spans="1:7" s="137" customFormat="1" ht="15.75">
      <c r="A68" s="300" t="s">
        <v>692</v>
      </c>
      <c r="B68" s="98" t="s">
        <v>878</v>
      </c>
      <c r="C68" s="317"/>
      <c r="D68" s="54"/>
      <c r="E68" s="54">
        <v>20</v>
      </c>
      <c r="F68" s="54">
        <v>20</v>
      </c>
      <c r="G68" s="54">
        <f t="shared" si="0"/>
        <v>100</v>
      </c>
    </row>
    <row r="69" spans="1:7" s="137" customFormat="1" ht="30">
      <c r="A69" s="300" t="s">
        <v>693</v>
      </c>
      <c r="B69" s="98" t="s">
        <v>879</v>
      </c>
      <c r="C69" s="317"/>
      <c r="D69" s="54"/>
      <c r="E69" s="54">
        <v>20</v>
      </c>
      <c r="F69" s="54">
        <v>20</v>
      </c>
      <c r="G69" s="54">
        <f t="shared" si="0"/>
        <v>100</v>
      </c>
    </row>
    <row r="70" spans="1:7" s="137" customFormat="1" ht="15" customHeight="1">
      <c r="A70" s="300" t="s">
        <v>694</v>
      </c>
      <c r="B70" s="98" t="s">
        <v>880</v>
      </c>
      <c r="C70" s="317"/>
      <c r="D70" s="54"/>
      <c r="E70" s="54">
        <v>100</v>
      </c>
      <c r="F70" s="54">
        <v>100</v>
      </c>
      <c r="G70" s="54">
        <f t="shared" si="0"/>
        <v>100</v>
      </c>
    </row>
    <row r="71" spans="1:7" s="137" customFormat="1" ht="15.75">
      <c r="A71" s="300" t="s">
        <v>695</v>
      </c>
      <c r="B71" s="98" t="s">
        <v>881</v>
      </c>
      <c r="C71" s="317"/>
      <c r="D71" s="54"/>
      <c r="E71" s="54">
        <v>50</v>
      </c>
      <c r="F71" s="54">
        <v>50</v>
      </c>
      <c r="G71" s="54">
        <f t="shared" si="0"/>
        <v>100</v>
      </c>
    </row>
    <row r="72" spans="1:7" s="137" customFormat="1" ht="15.75">
      <c r="A72" s="300" t="s">
        <v>2384</v>
      </c>
      <c r="B72" s="98" t="s">
        <v>2647</v>
      </c>
      <c r="C72" s="317">
        <v>10</v>
      </c>
      <c r="D72" s="54"/>
      <c r="E72" s="54">
        <v>40</v>
      </c>
      <c r="F72" s="54">
        <v>40</v>
      </c>
      <c r="G72" s="54">
        <f t="shared" si="0"/>
        <v>100</v>
      </c>
    </row>
    <row r="73" spans="1:7" s="137" customFormat="1" ht="15.75">
      <c r="A73" s="300" t="s">
        <v>2385</v>
      </c>
      <c r="B73" s="98" t="s">
        <v>2648</v>
      </c>
      <c r="C73" s="317"/>
      <c r="D73" s="54"/>
      <c r="E73" s="54">
        <v>50</v>
      </c>
      <c r="F73" s="54">
        <v>50</v>
      </c>
      <c r="G73" s="54">
        <f t="shared" si="0"/>
        <v>100</v>
      </c>
    </row>
    <row r="74" spans="1:7" s="137" customFormat="1" ht="15.75">
      <c r="A74" s="300" t="s">
        <v>2386</v>
      </c>
      <c r="B74" s="98" t="s">
        <v>2649</v>
      </c>
      <c r="C74" s="317"/>
      <c r="D74" s="54"/>
      <c r="E74" s="54">
        <v>156</v>
      </c>
      <c r="F74" s="54">
        <v>156</v>
      </c>
      <c r="G74" s="54">
        <f t="shared" si="0"/>
        <v>100</v>
      </c>
    </row>
    <row r="75" spans="1:7" s="137" customFormat="1" ht="15.75">
      <c r="A75" s="300" t="s">
        <v>2387</v>
      </c>
      <c r="B75" s="98" t="s">
        <v>2650</v>
      </c>
      <c r="C75" s="317"/>
      <c r="D75" s="54"/>
      <c r="E75" s="54">
        <v>180</v>
      </c>
      <c r="F75" s="54">
        <v>120</v>
      </c>
      <c r="G75" s="54">
        <f t="shared" si="0"/>
        <v>66.66666666666666</v>
      </c>
    </row>
    <row r="76" spans="1:7" s="137" customFormat="1" ht="15.75">
      <c r="A76" s="300" t="s">
        <v>2388</v>
      </c>
      <c r="B76" s="98" t="s">
        <v>2651</v>
      </c>
      <c r="C76" s="317"/>
      <c r="D76" s="54"/>
      <c r="E76" s="54">
        <v>1600</v>
      </c>
      <c r="F76" s="54">
        <v>1600</v>
      </c>
      <c r="G76" s="54">
        <f t="shared" si="0"/>
        <v>100</v>
      </c>
    </row>
    <row r="77" spans="1:7" s="137" customFormat="1" ht="15.75">
      <c r="A77" s="300" t="s">
        <v>2389</v>
      </c>
      <c r="B77" s="98" t="s">
        <v>2652</v>
      </c>
      <c r="C77" s="317">
        <v>1000</v>
      </c>
      <c r="D77" s="54"/>
      <c r="E77" s="54">
        <v>1080</v>
      </c>
      <c r="F77" s="54">
        <v>1080</v>
      </c>
      <c r="G77" s="54">
        <f t="shared" si="0"/>
        <v>100</v>
      </c>
    </row>
    <row r="78" spans="1:7" s="137" customFormat="1" ht="15.75">
      <c r="A78" s="300" t="s">
        <v>2390</v>
      </c>
      <c r="B78" s="98" t="s">
        <v>2653</v>
      </c>
      <c r="C78" s="317"/>
      <c r="D78" s="54"/>
      <c r="E78" s="54">
        <v>20</v>
      </c>
      <c r="F78" s="54">
        <v>20</v>
      </c>
      <c r="G78" s="54">
        <f t="shared" si="0"/>
        <v>100</v>
      </c>
    </row>
    <row r="79" spans="1:7" s="137" customFormat="1" ht="15.75">
      <c r="A79" s="300" t="s">
        <v>2391</v>
      </c>
      <c r="B79" s="98" t="s">
        <v>2654</v>
      </c>
      <c r="C79" s="317"/>
      <c r="D79" s="54"/>
      <c r="E79" s="54">
        <v>50</v>
      </c>
      <c r="F79" s="54">
        <v>50</v>
      </c>
      <c r="G79" s="54">
        <f t="shared" si="0"/>
        <v>100</v>
      </c>
    </row>
    <row r="80" spans="1:7" s="137" customFormat="1" ht="15.75">
      <c r="A80" s="300" t="s">
        <v>2392</v>
      </c>
      <c r="B80" s="98" t="s">
        <v>2655</v>
      </c>
      <c r="C80" s="317"/>
      <c r="D80" s="54"/>
      <c r="E80" s="54">
        <v>5</v>
      </c>
      <c r="F80" s="54">
        <v>5</v>
      </c>
      <c r="G80" s="54">
        <f t="shared" si="0"/>
        <v>100</v>
      </c>
    </row>
    <row r="81" spans="1:7" s="137" customFormat="1" ht="15.75">
      <c r="A81" s="300" t="s">
        <v>2393</v>
      </c>
      <c r="B81" s="98" t="s">
        <v>2225</v>
      </c>
      <c r="C81" s="317"/>
      <c r="D81" s="54"/>
      <c r="E81" s="54">
        <v>20</v>
      </c>
      <c r="F81" s="54">
        <v>20</v>
      </c>
      <c r="G81" s="54">
        <f t="shared" si="0"/>
        <v>100</v>
      </c>
    </row>
    <row r="82" spans="1:7" s="137" customFormat="1" ht="15.75">
      <c r="A82" s="300" t="s">
        <v>2394</v>
      </c>
      <c r="B82" s="98" t="s">
        <v>2226</v>
      </c>
      <c r="C82" s="317"/>
      <c r="D82" s="54"/>
      <c r="E82" s="54">
        <v>500</v>
      </c>
      <c r="F82" s="54">
        <v>500</v>
      </c>
      <c r="G82" s="54">
        <f t="shared" si="0"/>
        <v>100</v>
      </c>
    </row>
    <row r="83" spans="1:7" s="137" customFormat="1" ht="15.75">
      <c r="A83" s="300" t="s">
        <v>2395</v>
      </c>
      <c r="B83" s="98" t="s">
        <v>907</v>
      </c>
      <c r="C83" s="317"/>
      <c r="D83" s="54"/>
      <c r="E83" s="54">
        <v>30</v>
      </c>
      <c r="F83" s="54">
        <v>30</v>
      </c>
      <c r="G83" s="54">
        <f t="shared" si="0"/>
        <v>100</v>
      </c>
    </row>
    <row r="84" spans="1:7" s="137" customFormat="1" ht="15.75">
      <c r="A84" s="300" t="s">
        <v>2396</v>
      </c>
      <c r="B84" s="98" t="s">
        <v>2656</v>
      </c>
      <c r="C84" s="317"/>
      <c r="D84" s="54">
        <v>69911</v>
      </c>
      <c r="E84" s="54"/>
      <c r="F84" s="54"/>
      <c r="G84" s="54"/>
    </row>
    <row r="85" spans="1:7" s="137" customFormat="1" ht="15.75">
      <c r="A85" s="300"/>
      <c r="B85" s="98"/>
      <c r="C85" s="317"/>
      <c r="D85" s="54"/>
      <c r="E85" s="54"/>
      <c r="F85" s="54"/>
      <c r="G85" s="54"/>
    </row>
    <row r="86" spans="1:8" ht="15.75">
      <c r="A86" s="23" t="s">
        <v>2552</v>
      </c>
      <c r="B86" s="14"/>
      <c r="C86" s="55">
        <f>SUM(C27:C84)</f>
        <v>71606</v>
      </c>
      <c r="D86" s="55">
        <f>SUM(D27:D84)</f>
        <v>74386</v>
      </c>
      <c r="E86" s="55">
        <f>SUM(E27:E84)</f>
        <v>82620</v>
      </c>
      <c r="F86" s="55">
        <f>SUM(F27:F84)</f>
        <v>82280</v>
      </c>
      <c r="G86" s="55">
        <f t="shared" si="0"/>
        <v>99.58847736625515</v>
      </c>
      <c r="H86" s="8"/>
    </row>
    <row r="87" spans="1:7" ht="15.75">
      <c r="A87" s="23"/>
      <c r="B87" s="14"/>
      <c r="C87" s="54"/>
      <c r="D87" s="54"/>
      <c r="E87" s="54"/>
      <c r="F87" s="54"/>
      <c r="G87" s="54"/>
    </row>
    <row r="88" spans="1:7" ht="15.75">
      <c r="A88" s="633" t="s">
        <v>2657</v>
      </c>
      <c r="B88" s="633"/>
      <c r="C88" s="55">
        <f>C24+C86</f>
        <v>123506</v>
      </c>
      <c r="D88" s="55">
        <f>D24+D86</f>
        <v>129386</v>
      </c>
      <c r="E88" s="55">
        <f>E24+E86</f>
        <v>131608</v>
      </c>
      <c r="F88" s="55">
        <f>F24+F86</f>
        <v>131259</v>
      </c>
      <c r="G88" s="55">
        <f>F88/E88*100</f>
        <v>99.73481855206371</v>
      </c>
    </row>
    <row r="89" ht="15.75">
      <c r="G89" s="248"/>
    </row>
    <row r="91" ht="15.75">
      <c r="D91" s="8"/>
    </row>
  </sheetData>
  <mergeCells count="12">
    <mergeCell ref="A26:B26"/>
    <mergeCell ref="A88:B88"/>
    <mergeCell ref="D7:G7"/>
    <mergeCell ref="C7:C8"/>
    <mergeCell ref="A7:B8"/>
    <mergeCell ref="A10:B10"/>
    <mergeCell ref="A1:G1"/>
    <mergeCell ref="A3:G3"/>
    <mergeCell ref="A4:G4"/>
    <mergeCell ref="A9:B9"/>
    <mergeCell ref="A5:G5"/>
    <mergeCell ref="A6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77"/>
  <sheetViews>
    <sheetView workbookViewId="0" topLeftCell="A49">
      <selection activeCell="J53" sqref="J53"/>
    </sheetView>
  </sheetViews>
  <sheetFormatPr defaultColWidth="9.140625" defaultRowHeight="18" customHeight="1"/>
  <cols>
    <col min="1" max="1" width="2.7109375" style="1" customWidth="1"/>
    <col min="2" max="2" width="48.57421875" style="1" customWidth="1"/>
    <col min="3" max="3" width="8.00390625" style="1" bestFit="1" customWidth="1"/>
    <col min="4" max="5" width="8.00390625" style="1" customWidth="1"/>
    <col min="6" max="6" width="7.57421875" style="1" customWidth="1"/>
    <col min="7" max="7" width="8.140625" style="1" customWidth="1"/>
    <col min="8" max="8" width="7.8515625" style="1" customWidth="1"/>
    <col min="9" max="16384" width="9.140625" style="1" customWidth="1"/>
  </cols>
  <sheetData>
    <row r="1" spans="3:8" ht="18" customHeight="1">
      <c r="C1" s="669" t="s">
        <v>472</v>
      </c>
      <c r="D1" s="669"/>
      <c r="E1" s="669"/>
      <c r="F1" s="669"/>
      <c r="G1" s="669"/>
      <c r="H1" s="669"/>
    </row>
    <row r="2" spans="1:8" ht="15.75">
      <c r="A2" s="667" t="s">
        <v>1790</v>
      </c>
      <c r="B2" s="667"/>
      <c r="C2" s="667"/>
      <c r="D2" s="667"/>
      <c r="E2" s="667"/>
      <c r="F2" s="667"/>
      <c r="G2" s="667"/>
      <c r="H2" s="667"/>
    </row>
    <row r="3" spans="1:8" ht="15.75">
      <c r="A3" s="667" t="s">
        <v>1026</v>
      </c>
      <c r="B3" s="667"/>
      <c r="C3" s="667"/>
      <c r="D3" s="667"/>
      <c r="E3" s="667"/>
      <c r="F3" s="667"/>
      <c r="G3" s="667"/>
      <c r="H3" s="667"/>
    </row>
    <row r="4" spans="1:8" ht="15.75">
      <c r="A4" s="667" t="s">
        <v>2576</v>
      </c>
      <c r="B4" s="667"/>
      <c r="C4" s="667"/>
      <c r="D4" s="667"/>
      <c r="E4" s="667"/>
      <c r="F4" s="667"/>
      <c r="G4" s="667"/>
      <c r="H4" s="667"/>
    </row>
    <row r="5" spans="1:8" s="7" customFormat="1" ht="15.75">
      <c r="A5" s="667" t="s">
        <v>1791</v>
      </c>
      <c r="B5" s="667"/>
      <c r="C5" s="667"/>
      <c r="D5" s="667"/>
      <c r="E5" s="667"/>
      <c r="F5" s="667"/>
      <c r="G5" s="667"/>
      <c r="H5" s="667"/>
    </row>
    <row r="6" spans="1:5" ht="9" customHeight="1">
      <c r="A6" s="3"/>
      <c r="B6" s="3"/>
      <c r="C6" s="4"/>
      <c r="D6" s="4"/>
      <c r="E6" s="4"/>
    </row>
    <row r="7" spans="1:8" ht="30" customHeight="1">
      <c r="A7" s="681" t="s">
        <v>1792</v>
      </c>
      <c r="B7" s="681"/>
      <c r="C7" s="681" t="s">
        <v>887</v>
      </c>
      <c r="D7" s="681" t="s">
        <v>888</v>
      </c>
      <c r="E7" s="681"/>
      <c r="F7" s="681"/>
      <c r="G7" s="681"/>
      <c r="H7" s="681"/>
    </row>
    <row r="8" spans="1:8" ht="15.75">
      <c r="A8" s="681"/>
      <c r="B8" s="681"/>
      <c r="C8" s="681"/>
      <c r="D8" s="681" t="s">
        <v>889</v>
      </c>
      <c r="E8" s="681" t="s">
        <v>890</v>
      </c>
      <c r="F8" s="681" t="s">
        <v>891</v>
      </c>
      <c r="G8" s="681"/>
      <c r="H8" s="681"/>
    </row>
    <row r="9" spans="1:8" ht="41.25" customHeight="1">
      <c r="A9" s="681"/>
      <c r="B9" s="681"/>
      <c r="C9" s="681"/>
      <c r="D9" s="681"/>
      <c r="E9" s="681"/>
      <c r="F9" s="6" t="s">
        <v>2637</v>
      </c>
      <c r="G9" s="6" t="s">
        <v>2577</v>
      </c>
      <c r="H9" s="6" t="s">
        <v>936</v>
      </c>
    </row>
    <row r="10" spans="1:8" ht="7.5" customHeight="1">
      <c r="A10" s="18"/>
      <c r="B10" s="18"/>
      <c r="C10" s="18"/>
      <c r="D10" s="18"/>
      <c r="E10" s="18"/>
      <c r="F10" s="18"/>
      <c r="G10" s="18"/>
      <c r="H10" s="18"/>
    </row>
    <row r="11" spans="1:2" ht="18" customHeight="1">
      <c r="A11" s="635" t="s">
        <v>2578</v>
      </c>
      <c r="B11" s="635"/>
    </row>
    <row r="12" spans="1:8" ht="18" customHeight="1">
      <c r="A12" s="41"/>
      <c r="B12" s="22" t="s">
        <v>826</v>
      </c>
      <c r="C12" s="1">
        <v>413</v>
      </c>
      <c r="E12" s="1">
        <v>200</v>
      </c>
      <c r="F12" s="1">
        <v>178</v>
      </c>
      <c r="G12" s="1">
        <v>20</v>
      </c>
      <c r="H12" s="1">
        <v>198</v>
      </c>
    </row>
    <row r="13" spans="2:8" ht="18" customHeight="1">
      <c r="B13" s="1" t="s">
        <v>2579</v>
      </c>
      <c r="C13" s="8"/>
      <c r="D13" s="8"/>
      <c r="E13" s="8"/>
      <c r="F13" s="8"/>
      <c r="G13" s="8"/>
      <c r="H13" s="8"/>
    </row>
    <row r="14" spans="2:8" ht="18" customHeight="1">
      <c r="B14" s="13" t="s">
        <v>827</v>
      </c>
      <c r="C14" s="8">
        <v>4655</v>
      </c>
      <c r="D14" s="8">
        <v>5520</v>
      </c>
      <c r="E14" s="8">
        <v>5044</v>
      </c>
      <c r="F14" s="8">
        <v>4609</v>
      </c>
      <c r="G14" s="8">
        <v>434</v>
      </c>
      <c r="H14" s="8">
        <v>5043</v>
      </c>
    </row>
    <row r="15" spans="2:8" ht="18" customHeight="1">
      <c r="B15" s="1" t="s">
        <v>2635</v>
      </c>
      <c r="C15" s="8"/>
      <c r="D15" s="8"/>
      <c r="E15" s="8"/>
      <c r="F15" s="8"/>
      <c r="G15" s="8"/>
      <c r="H15" s="8"/>
    </row>
    <row r="16" spans="2:8" ht="18" customHeight="1">
      <c r="B16" s="13" t="s">
        <v>828</v>
      </c>
      <c r="C16" s="8">
        <v>6113</v>
      </c>
      <c r="D16" s="8">
        <v>5130</v>
      </c>
      <c r="E16" s="8">
        <v>5197</v>
      </c>
      <c r="F16" s="8">
        <v>4676</v>
      </c>
      <c r="G16" s="8">
        <v>520</v>
      </c>
      <c r="H16" s="8">
        <v>5196</v>
      </c>
    </row>
    <row r="17" spans="2:8" ht="18" customHeight="1">
      <c r="B17" s="13" t="s">
        <v>829</v>
      </c>
      <c r="C17" s="8"/>
      <c r="D17" s="8">
        <v>2223</v>
      </c>
      <c r="E17" s="8">
        <v>1695</v>
      </c>
      <c r="F17" s="8">
        <v>1526</v>
      </c>
      <c r="G17" s="8">
        <v>169</v>
      </c>
      <c r="H17" s="8">
        <v>1695</v>
      </c>
    </row>
    <row r="18" spans="2:8" ht="18" customHeight="1">
      <c r="B18" s="1" t="s">
        <v>2580</v>
      </c>
      <c r="C18" s="8"/>
      <c r="D18" s="8"/>
      <c r="E18" s="8"/>
      <c r="F18" s="8"/>
      <c r="G18" s="8"/>
      <c r="H18" s="8"/>
    </row>
    <row r="19" spans="2:8" ht="18" customHeight="1">
      <c r="B19" s="13" t="s">
        <v>830</v>
      </c>
      <c r="C19" s="8">
        <v>439</v>
      </c>
      <c r="D19" s="8">
        <v>821</v>
      </c>
      <c r="E19" s="8">
        <v>821</v>
      </c>
      <c r="F19" s="8"/>
      <c r="G19" s="8">
        <v>782</v>
      </c>
      <c r="H19" s="8">
        <v>782</v>
      </c>
    </row>
    <row r="20" spans="2:8" ht="18" customHeight="1">
      <c r="B20" s="48" t="s">
        <v>2636</v>
      </c>
      <c r="C20" s="8"/>
      <c r="D20" s="8"/>
      <c r="E20" s="8"/>
      <c r="F20" s="8"/>
      <c r="G20" s="8"/>
      <c r="H20" s="8"/>
    </row>
    <row r="21" spans="2:8" ht="18" customHeight="1">
      <c r="B21" s="14" t="s">
        <v>831</v>
      </c>
      <c r="C21" s="8">
        <v>400</v>
      </c>
      <c r="D21" s="8">
        <v>600</v>
      </c>
      <c r="E21" s="8">
        <v>323</v>
      </c>
      <c r="F21" s="8">
        <v>282</v>
      </c>
      <c r="G21" s="8">
        <v>31</v>
      </c>
      <c r="H21" s="8">
        <v>313</v>
      </c>
    </row>
    <row r="22" spans="2:8" ht="18" customHeight="1">
      <c r="B22" s="1" t="s">
        <v>2638</v>
      </c>
      <c r="C22" s="8"/>
      <c r="D22" s="8"/>
      <c r="E22" s="8"/>
      <c r="F22" s="8"/>
      <c r="G22" s="8"/>
      <c r="H22" s="8"/>
    </row>
    <row r="23" spans="2:8" ht="18" customHeight="1">
      <c r="B23" s="48" t="s">
        <v>839</v>
      </c>
      <c r="C23" s="8"/>
      <c r="D23" s="8"/>
      <c r="E23" s="8"/>
      <c r="F23" s="8"/>
      <c r="G23" s="8"/>
      <c r="H23" s="8"/>
    </row>
    <row r="24" spans="2:8" ht="18" customHeight="1">
      <c r="B24" s="1" t="s">
        <v>840</v>
      </c>
      <c r="C24" s="8"/>
      <c r="D24" s="8">
        <v>537</v>
      </c>
      <c r="E24" s="8">
        <v>537</v>
      </c>
      <c r="F24" s="8"/>
      <c r="G24" s="8">
        <v>483</v>
      </c>
      <c r="H24" s="8">
        <v>483</v>
      </c>
    </row>
    <row r="25" spans="2:8" ht="18" customHeight="1">
      <c r="B25" s="1" t="s">
        <v>838</v>
      </c>
      <c r="C25" s="8"/>
      <c r="D25" s="8">
        <v>504</v>
      </c>
      <c r="E25" s="8">
        <v>654</v>
      </c>
      <c r="F25" s="8"/>
      <c r="G25" s="8">
        <v>649</v>
      </c>
      <c r="H25" s="8">
        <v>649</v>
      </c>
    </row>
    <row r="26" spans="2:8" ht="18" customHeight="1">
      <c r="B26" s="1" t="s">
        <v>841</v>
      </c>
      <c r="C26" s="8"/>
      <c r="D26" s="8">
        <v>96</v>
      </c>
      <c r="E26" s="8">
        <v>220</v>
      </c>
      <c r="F26" s="8"/>
      <c r="G26" s="8">
        <v>108</v>
      </c>
      <c r="H26" s="8">
        <v>108</v>
      </c>
    </row>
    <row r="27" spans="2:8" ht="18" customHeight="1">
      <c r="B27" s="1" t="s">
        <v>842</v>
      </c>
      <c r="C27" s="8"/>
      <c r="D27" s="8">
        <v>2448</v>
      </c>
      <c r="E27" s="8">
        <v>2448</v>
      </c>
      <c r="F27" s="8"/>
      <c r="G27" s="8">
        <v>2039</v>
      </c>
      <c r="H27" s="8">
        <v>2039</v>
      </c>
    </row>
    <row r="28" spans="2:9" ht="18" customHeight="1">
      <c r="B28" s="7" t="s">
        <v>1796</v>
      </c>
      <c r="C28" s="12">
        <f aca="true" t="shared" si="0" ref="C28:H28">SUM(C12:C27)</f>
        <v>12020</v>
      </c>
      <c r="D28" s="12">
        <f t="shared" si="0"/>
        <v>17879</v>
      </c>
      <c r="E28" s="12">
        <f t="shared" si="0"/>
        <v>17139</v>
      </c>
      <c r="F28" s="12">
        <f t="shared" si="0"/>
        <v>11271</v>
      </c>
      <c r="G28" s="12">
        <f t="shared" si="0"/>
        <v>5235</v>
      </c>
      <c r="H28" s="12">
        <f t="shared" si="0"/>
        <v>16506</v>
      </c>
      <c r="I28" s="8"/>
    </row>
    <row r="29" spans="2:8" ht="8.25" customHeight="1">
      <c r="B29" s="7"/>
      <c r="C29" s="12"/>
      <c r="D29" s="12"/>
      <c r="E29" s="12"/>
      <c r="F29" s="8"/>
      <c r="G29" s="8"/>
      <c r="H29" s="12"/>
    </row>
    <row r="30" spans="1:8" ht="18" customHeight="1">
      <c r="A30" s="635" t="s">
        <v>2581</v>
      </c>
      <c r="B30" s="635"/>
      <c r="C30" s="12"/>
      <c r="D30" s="12"/>
      <c r="E30" s="12"/>
      <c r="F30" s="8"/>
      <c r="G30" s="8"/>
      <c r="H30" s="12"/>
    </row>
    <row r="31" spans="2:8" ht="18" customHeight="1">
      <c r="B31" s="1" t="s">
        <v>2572</v>
      </c>
      <c r="C31" s="8"/>
      <c r="D31" s="8"/>
      <c r="E31" s="8"/>
      <c r="F31" s="8"/>
      <c r="G31" s="8"/>
      <c r="H31" s="8"/>
    </row>
    <row r="32" spans="2:8" ht="18" customHeight="1">
      <c r="B32" s="1" t="s">
        <v>2582</v>
      </c>
      <c r="C32" s="8">
        <v>4841</v>
      </c>
      <c r="D32" s="8">
        <v>6000</v>
      </c>
      <c r="E32" s="8">
        <v>6000</v>
      </c>
      <c r="F32" s="8"/>
      <c r="G32" s="8">
        <v>5800</v>
      </c>
      <c r="H32" s="8">
        <v>5800</v>
      </c>
    </row>
    <row r="33" spans="2:8" ht="18" customHeight="1">
      <c r="B33" s="1" t="s">
        <v>2583</v>
      </c>
      <c r="C33" s="52"/>
      <c r="D33" s="52"/>
      <c r="E33" s="52"/>
      <c r="F33" s="8"/>
      <c r="G33" s="8"/>
      <c r="H33" s="8"/>
    </row>
    <row r="34" spans="2:8" ht="18" customHeight="1">
      <c r="B34" s="1" t="s">
        <v>2584</v>
      </c>
      <c r="C34" s="8"/>
      <c r="D34" s="8"/>
      <c r="E34" s="8"/>
      <c r="F34" s="8"/>
      <c r="G34" s="8"/>
      <c r="H34" s="8"/>
    </row>
    <row r="35" spans="2:8" ht="18" customHeight="1">
      <c r="B35" s="1" t="s">
        <v>2585</v>
      </c>
      <c r="C35" s="8"/>
      <c r="D35" s="8"/>
      <c r="E35" s="8"/>
      <c r="F35" s="8"/>
      <c r="G35" s="8"/>
      <c r="H35" s="8"/>
    </row>
    <row r="36" spans="2:8" ht="18" customHeight="1">
      <c r="B36" s="1" t="s">
        <v>2541</v>
      </c>
      <c r="C36" s="8"/>
      <c r="D36" s="8"/>
      <c r="E36" s="8"/>
      <c r="F36" s="8"/>
      <c r="G36" s="8"/>
      <c r="H36" s="8"/>
    </row>
    <row r="37" spans="2:8" ht="18" customHeight="1">
      <c r="B37" s="1" t="s">
        <v>2542</v>
      </c>
      <c r="C37" s="8"/>
      <c r="D37" s="8"/>
      <c r="E37" s="8"/>
      <c r="F37" s="8"/>
      <c r="G37" s="8"/>
      <c r="H37" s="8"/>
    </row>
    <row r="38" spans="2:8" ht="18" customHeight="1">
      <c r="B38" s="1" t="s">
        <v>2543</v>
      </c>
      <c r="C38" s="8"/>
      <c r="D38" s="8"/>
      <c r="E38" s="8"/>
      <c r="F38" s="8"/>
      <c r="G38" s="8"/>
      <c r="H38" s="8"/>
    </row>
    <row r="39" spans="2:8" ht="18" customHeight="1">
      <c r="B39" s="1" t="s">
        <v>2586</v>
      </c>
      <c r="C39" s="12"/>
      <c r="D39" s="12"/>
      <c r="E39" s="12"/>
      <c r="F39" s="8"/>
      <c r="G39" s="8"/>
      <c r="H39" s="8"/>
    </row>
    <row r="40" spans="2:8" ht="18" customHeight="1">
      <c r="B40" s="13" t="s">
        <v>832</v>
      </c>
      <c r="C40" s="8">
        <v>500</v>
      </c>
      <c r="D40" s="8">
        <v>440</v>
      </c>
      <c r="E40" s="8">
        <v>429</v>
      </c>
      <c r="F40" s="8">
        <v>429</v>
      </c>
      <c r="G40" s="8"/>
      <c r="H40" s="8">
        <v>429</v>
      </c>
    </row>
    <row r="41" spans="2:8" ht="18" customHeight="1">
      <c r="B41" s="7" t="s">
        <v>1796</v>
      </c>
      <c r="C41" s="12">
        <f aca="true" t="shared" si="1" ref="C41:H41">SUM(C31:C40)</f>
        <v>5341</v>
      </c>
      <c r="D41" s="12">
        <f t="shared" si="1"/>
        <v>6440</v>
      </c>
      <c r="E41" s="12">
        <f t="shared" si="1"/>
        <v>6429</v>
      </c>
      <c r="F41" s="12">
        <f t="shared" si="1"/>
        <v>429</v>
      </c>
      <c r="G41" s="12">
        <f t="shared" si="1"/>
        <v>5800</v>
      </c>
      <c r="H41" s="12">
        <f t="shared" si="1"/>
        <v>6229</v>
      </c>
    </row>
    <row r="42" spans="2:8" ht="18" customHeight="1">
      <c r="B42" s="7"/>
      <c r="C42" s="12"/>
      <c r="D42" s="12"/>
      <c r="E42" s="12"/>
      <c r="F42" s="12"/>
      <c r="G42" s="12"/>
      <c r="H42" s="12"/>
    </row>
    <row r="43" spans="1:8" ht="18" customHeight="1">
      <c r="A43" s="635" t="s">
        <v>2587</v>
      </c>
      <c r="B43" s="635"/>
      <c r="C43" s="8"/>
      <c r="D43" s="8"/>
      <c r="E43" s="8"/>
      <c r="F43" s="8"/>
      <c r="G43" s="8"/>
      <c r="H43" s="8"/>
    </row>
    <row r="44" spans="2:8" ht="18" customHeight="1">
      <c r="B44" s="1" t="s">
        <v>2588</v>
      </c>
      <c r="C44" s="8"/>
      <c r="D44" s="8"/>
      <c r="E44" s="8"/>
      <c r="F44" s="8"/>
      <c r="G44" s="8"/>
      <c r="H44" s="8"/>
    </row>
    <row r="45" spans="2:8" ht="18" customHeight="1">
      <c r="B45" s="13" t="s">
        <v>833</v>
      </c>
      <c r="C45" s="8"/>
      <c r="D45" s="8">
        <v>2736</v>
      </c>
      <c r="E45" s="8">
        <v>2366</v>
      </c>
      <c r="F45" s="8"/>
      <c r="G45" s="8">
        <v>2366</v>
      </c>
      <c r="H45" s="8">
        <v>2366</v>
      </c>
    </row>
    <row r="46" spans="2:8" ht="18" customHeight="1">
      <c r="B46" s="1" t="s">
        <v>2589</v>
      </c>
      <c r="C46" s="8"/>
      <c r="D46" s="8"/>
      <c r="E46" s="8"/>
      <c r="F46" s="8"/>
      <c r="G46" s="8"/>
      <c r="H46" s="8"/>
    </row>
    <row r="47" spans="2:8" ht="18" customHeight="1">
      <c r="B47" s="13" t="s">
        <v>2590</v>
      </c>
      <c r="C47" s="8"/>
      <c r="D47" s="8"/>
      <c r="E47" s="8"/>
      <c r="F47" s="8"/>
      <c r="G47" s="8"/>
      <c r="H47" s="8"/>
    </row>
    <row r="48" spans="2:8" ht="18" customHeight="1">
      <c r="B48" s="1" t="s">
        <v>2544</v>
      </c>
      <c r="C48" s="8">
        <v>2580</v>
      </c>
      <c r="D48" s="8"/>
      <c r="E48" s="8"/>
      <c r="F48" s="8"/>
      <c r="G48" s="8"/>
      <c r="H48" s="8"/>
    </row>
    <row r="49" spans="2:8" ht="18" customHeight="1">
      <c r="B49" s="1" t="s">
        <v>2591</v>
      </c>
      <c r="C49" s="8"/>
      <c r="D49" s="8"/>
      <c r="E49" s="8"/>
      <c r="F49" s="8"/>
      <c r="G49" s="8"/>
      <c r="H49" s="8"/>
    </row>
    <row r="50" spans="2:8" ht="18" customHeight="1">
      <c r="B50" s="51" t="s">
        <v>2639</v>
      </c>
      <c r="C50" s="8">
        <v>195</v>
      </c>
      <c r="D50" s="8">
        <v>240</v>
      </c>
      <c r="E50" s="8">
        <v>210</v>
      </c>
      <c r="F50" s="8"/>
      <c r="G50" s="8">
        <v>205</v>
      </c>
      <c r="H50" s="8">
        <v>205</v>
      </c>
    </row>
    <row r="51" spans="2:8" ht="18" customHeight="1">
      <c r="B51" s="1" t="s">
        <v>2592</v>
      </c>
      <c r="C51" s="8"/>
      <c r="D51" s="8"/>
      <c r="E51" s="8"/>
      <c r="F51" s="8"/>
      <c r="G51" s="8"/>
      <c r="H51" s="8"/>
    </row>
    <row r="52" spans="2:8" ht="18" customHeight="1">
      <c r="B52" s="13" t="s">
        <v>828</v>
      </c>
      <c r="C52" s="8">
        <v>333</v>
      </c>
      <c r="D52" s="8">
        <v>430</v>
      </c>
      <c r="E52" s="8">
        <v>630</v>
      </c>
      <c r="F52" s="8"/>
      <c r="G52" s="8">
        <v>558</v>
      </c>
      <c r="H52" s="8">
        <v>558</v>
      </c>
    </row>
    <row r="53" ht="18" customHeight="1">
      <c r="B53" s="1" t="s">
        <v>2593</v>
      </c>
    </row>
    <row r="54" spans="2:8" ht="18" customHeight="1">
      <c r="B54" s="13" t="s">
        <v>2640</v>
      </c>
      <c r="C54" s="8">
        <v>1962</v>
      </c>
      <c r="D54" s="8">
        <v>3000</v>
      </c>
      <c r="E54" s="8">
        <v>3000</v>
      </c>
      <c r="F54" s="8"/>
      <c r="G54" s="8">
        <v>1683</v>
      </c>
      <c r="H54" s="8">
        <v>1683</v>
      </c>
    </row>
    <row r="55" spans="2:8" ht="18" customHeight="1">
      <c r="B55" s="1" t="s">
        <v>2641</v>
      </c>
      <c r="C55" s="8"/>
      <c r="D55" s="8"/>
      <c r="E55" s="8"/>
      <c r="F55" s="8"/>
      <c r="G55" s="8"/>
      <c r="H55" s="8"/>
    </row>
    <row r="56" spans="2:8" ht="18" customHeight="1">
      <c r="B56" s="1" t="s">
        <v>834</v>
      </c>
      <c r="C56" s="8">
        <v>497</v>
      </c>
      <c r="D56" s="8">
        <v>560</v>
      </c>
      <c r="E56" s="8">
        <v>560</v>
      </c>
      <c r="F56" s="8">
        <v>340</v>
      </c>
      <c r="G56" s="8"/>
      <c r="H56" s="8">
        <v>340</v>
      </c>
    </row>
    <row r="57" spans="2:8" ht="18" customHeight="1">
      <c r="B57" s="1" t="s">
        <v>2594</v>
      </c>
      <c r="C57" s="8">
        <v>179</v>
      </c>
      <c r="D57" s="8">
        <v>320</v>
      </c>
      <c r="E57" s="8">
        <v>320</v>
      </c>
      <c r="F57" s="8"/>
      <c r="G57" s="8">
        <v>159</v>
      </c>
      <c r="H57" s="8">
        <v>159</v>
      </c>
    </row>
    <row r="58" spans="2:8" ht="18" customHeight="1">
      <c r="B58" s="7" t="s">
        <v>1796</v>
      </c>
      <c r="C58" s="12">
        <f aca="true" t="shared" si="2" ref="C58:H58">SUM(C45:C57)</f>
        <v>5746</v>
      </c>
      <c r="D58" s="12">
        <f t="shared" si="2"/>
        <v>7286</v>
      </c>
      <c r="E58" s="12">
        <f t="shared" si="2"/>
        <v>7086</v>
      </c>
      <c r="F58" s="12">
        <f t="shared" si="2"/>
        <v>340</v>
      </c>
      <c r="G58" s="12">
        <f t="shared" si="2"/>
        <v>4971</v>
      </c>
      <c r="H58" s="12">
        <f t="shared" si="2"/>
        <v>5311</v>
      </c>
    </row>
    <row r="59" spans="3:8" ht="18" customHeight="1">
      <c r="C59" s="8"/>
      <c r="D59" s="8"/>
      <c r="E59" s="8"/>
      <c r="F59" s="8"/>
      <c r="G59" s="8"/>
      <c r="H59" s="8"/>
    </row>
    <row r="60" spans="1:8" ht="18" customHeight="1">
      <c r="A60" s="635" t="s">
        <v>2632</v>
      </c>
      <c r="B60" s="635"/>
      <c r="C60" s="8"/>
      <c r="D60" s="8"/>
      <c r="E60" s="8"/>
      <c r="F60" s="8"/>
      <c r="G60" s="8"/>
      <c r="H60" s="8"/>
    </row>
    <row r="61" spans="2:8" ht="18" customHeight="1">
      <c r="B61" s="1" t="s">
        <v>2633</v>
      </c>
      <c r="C61" s="8"/>
      <c r="D61" s="8"/>
      <c r="E61" s="8"/>
      <c r="F61" s="8"/>
      <c r="G61" s="8"/>
      <c r="H61" s="8"/>
    </row>
    <row r="62" spans="2:8" ht="18" customHeight="1">
      <c r="B62" s="13" t="s">
        <v>835</v>
      </c>
      <c r="C62" s="8">
        <v>440</v>
      </c>
      <c r="D62" s="8">
        <v>500</v>
      </c>
      <c r="E62" s="8">
        <v>450</v>
      </c>
      <c r="F62" s="8"/>
      <c r="G62" s="8">
        <v>387</v>
      </c>
      <c r="H62" s="8">
        <v>387</v>
      </c>
    </row>
    <row r="63" spans="2:8" ht="18" customHeight="1">
      <c r="B63" s="1" t="s">
        <v>2634</v>
      </c>
      <c r="C63" s="8"/>
      <c r="D63" s="8"/>
      <c r="E63" s="8"/>
      <c r="F63" s="8"/>
      <c r="G63" s="8"/>
      <c r="H63" s="8"/>
    </row>
    <row r="64" spans="2:8" ht="18" customHeight="1">
      <c r="B64" s="13" t="s">
        <v>843</v>
      </c>
      <c r="C64" s="8">
        <v>1600</v>
      </c>
      <c r="D64" s="8">
        <v>2000</v>
      </c>
      <c r="E64" s="8">
        <v>2250</v>
      </c>
      <c r="F64" s="8"/>
      <c r="G64" s="8">
        <v>2250</v>
      </c>
      <c r="H64" s="8">
        <v>2250</v>
      </c>
    </row>
    <row r="65" spans="2:8" ht="18" customHeight="1">
      <c r="B65" s="7" t="s">
        <v>1796</v>
      </c>
      <c r="C65" s="12">
        <f aca="true" t="shared" si="3" ref="C65:H65">SUM(C61:C64)</f>
        <v>2040</v>
      </c>
      <c r="D65" s="12">
        <f t="shared" si="3"/>
        <v>2500</v>
      </c>
      <c r="E65" s="12">
        <f t="shared" si="3"/>
        <v>2700</v>
      </c>
      <c r="F65" s="12">
        <f t="shared" si="3"/>
        <v>0</v>
      </c>
      <c r="G65" s="12">
        <f t="shared" si="3"/>
        <v>2637</v>
      </c>
      <c r="H65" s="12">
        <f t="shared" si="3"/>
        <v>2637</v>
      </c>
    </row>
    <row r="66" spans="2:8" ht="18" customHeight="1">
      <c r="B66" s="7"/>
      <c r="C66" s="12"/>
      <c r="D66" s="12"/>
      <c r="E66" s="12"/>
      <c r="F66" s="12"/>
      <c r="G66" s="12"/>
      <c r="H66" s="12"/>
    </row>
    <row r="67" spans="1:8" ht="18" customHeight="1">
      <c r="A67" s="635" t="s">
        <v>836</v>
      </c>
      <c r="B67" s="635"/>
      <c r="C67" s="12"/>
      <c r="D67" s="12"/>
      <c r="E67" s="12"/>
      <c r="F67" s="12"/>
      <c r="G67" s="12"/>
      <c r="H67" s="12"/>
    </row>
    <row r="68" spans="2:8" ht="18" customHeight="1">
      <c r="B68" s="1" t="s">
        <v>837</v>
      </c>
      <c r="C68" s="1">
        <v>105</v>
      </c>
      <c r="E68" s="1">
        <v>126</v>
      </c>
      <c r="F68" s="1">
        <v>126</v>
      </c>
      <c r="G68" s="1">
        <v>0</v>
      </c>
      <c r="H68" s="1">
        <v>126</v>
      </c>
    </row>
    <row r="69" spans="1:8" ht="18" customHeight="1">
      <c r="A69" s="635" t="s">
        <v>546</v>
      </c>
      <c r="B69" s="635"/>
      <c r="C69" s="12">
        <f aca="true" t="shared" si="4" ref="C69:H69">C28+C41+C58+C65+C68</f>
        <v>25252</v>
      </c>
      <c r="D69" s="12">
        <f t="shared" si="4"/>
        <v>34105</v>
      </c>
      <c r="E69" s="12">
        <f t="shared" si="4"/>
        <v>33480</v>
      </c>
      <c r="F69" s="12">
        <f t="shared" si="4"/>
        <v>12166</v>
      </c>
      <c r="G69" s="12">
        <f t="shared" si="4"/>
        <v>18643</v>
      </c>
      <c r="H69" s="12">
        <f t="shared" si="4"/>
        <v>30809</v>
      </c>
    </row>
    <row r="70" spans="3:8" ht="18" customHeight="1">
      <c r="C70" s="8"/>
      <c r="D70" s="8"/>
      <c r="E70" s="8"/>
      <c r="F70" s="8"/>
      <c r="G70" s="8"/>
      <c r="H70" s="8"/>
    </row>
    <row r="71" spans="3:8" ht="18" customHeight="1">
      <c r="C71" s="8"/>
      <c r="D71" s="8"/>
      <c r="E71" s="8"/>
      <c r="F71" s="8"/>
      <c r="G71" s="8"/>
      <c r="H71" s="8"/>
    </row>
    <row r="72" spans="3:8" ht="18" customHeight="1">
      <c r="C72" s="8"/>
      <c r="D72" s="8"/>
      <c r="E72" s="8"/>
      <c r="F72" s="8"/>
      <c r="G72" s="8"/>
      <c r="H72" s="8"/>
    </row>
    <row r="73" spans="3:8" ht="18" customHeight="1">
      <c r="C73" s="8"/>
      <c r="D73" s="8"/>
      <c r="E73" s="8"/>
      <c r="F73" s="8"/>
      <c r="G73" s="8"/>
      <c r="H73" s="8"/>
    </row>
    <row r="74" spans="3:8" ht="18" customHeight="1">
      <c r="C74" s="8"/>
      <c r="D74" s="8"/>
      <c r="E74" s="8"/>
      <c r="F74" s="8"/>
      <c r="G74" s="8"/>
      <c r="H74" s="8"/>
    </row>
    <row r="75" spans="3:8" ht="18" customHeight="1">
      <c r="C75" s="8"/>
      <c r="D75" s="8"/>
      <c r="E75" s="8"/>
      <c r="F75" s="8"/>
      <c r="G75" s="8"/>
      <c r="H75" s="8"/>
    </row>
    <row r="76" spans="3:8" ht="18" customHeight="1">
      <c r="C76" s="8"/>
      <c r="D76" s="8"/>
      <c r="E76" s="8"/>
      <c r="F76" s="8"/>
      <c r="G76" s="8"/>
      <c r="H76" s="8"/>
    </row>
    <row r="77" spans="3:8" ht="18" customHeight="1">
      <c r="C77" s="8"/>
      <c r="D77" s="8"/>
      <c r="E77" s="8"/>
      <c r="F77" s="8"/>
      <c r="G77" s="8"/>
      <c r="H77" s="8"/>
    </row>
  </sheetData>
  <mergeCells count="17">
    <mergeCell ref="A60:B60"/>
    <mergeCell ref="A69:B69"/>
    <mergeCell ref="A67:B67"/>
    <mergeCell ref="A11:B11"/>
    <mergeCell ref="A30:B30"/>
    <mergeCell ref="A43:B43"/>
    <mergeCell ref="C1:H1"/>
    <mergeCell ref="A2:H2"/>
    <mergeCell ref="A3:H3"/>
    <mergeCell ref="A4:H4"/>
    <mergeCell ref="A5:H5"/>
    <mergeCell ref="A7:B9"/>
    <mergeCell ref="C7:C9"/>
    <mergeCell ref="D7:H7"/>
    <mergeCell ref="F8:H8"/>
    <mergeCell ref="D8:D9"/>
    <mergeCell ref="E8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52"/>
  <sheetViews>
    <sheetView workbookViewId="0" topLeftCell="A10">
      <selection activeCell="G8" sqref="G8"/>
    </sheetView>
  </sheetViews>
  <sheetFormatPr defaultColWidth="9.140625" defaultRowHeight="12.75"/>
  <cols>
    <col min="1" max="1" width="3.421875" style="1" customWidth="1"/>
    <col min="2" max="2" width="68.140625" style="1" customWidth="1"/>
    <col min="3" max="3" width="12.00390625" style="1" customWidth="1"/>
    <col min="4" max="16384" width="9.140625" style="1" customWidth="1"/>
  </cols>
  <sheetData>
    <row r="1" ht="15.75">
      <c r="C1" s="4" t="s">
        <v>937</v>
      </c>
    </row>
    <row r="2" spans="1:3" ht="15.75">
      <c r="A2" s="667" t="s">
        <v>1797</v>
      </c>
      <c r="B2" s="667"/>
      <c r="C2" s="667"/>
    </row>
    <row r="3" spans="1:3" ht="15.75">
      <c r="A3" s="667" t="s">
        <v>886</v>
      </c>
      <c r="B3" s="667"/>
      <c r="C3" s="667"/>
    </row>
    <row r="4" spans="1:3" ht="15.75">
      <c r="A4" s="667" t="s">
        <v>938</v>
      </c>
      <c r="B4" s="667"/>
      <c r="C4" s="667"/>
    </row>
    <row r="5" spans="1:3" ht="15.75">
      <c r="A5" s="667" t="s">
        <v>1327</v>
      </c>
      <c r="B5" s="667"/>
      <c r="C5" s="667"/>
    </row>
    <row r="6" spans="2:3" ht="15.75">
      <c r="B6" s="24"/>
      <c r="C6" s="24"/>
    </row>
    <row r="7" spans="2:3" ht="15.75">
      <c r="B7" s="22" t="s">
        <v>939</v>
      </c>
      <c r="C7" s="322">
        <v>3000</v>
      </c>
    </row>
    <row r="8" spans="2:3" ht="15.75">
      <c r="B8" s="22" t="s">
        <v>940</v>
      </c>
      <c r="C8" s="322">
        <v>0</v>
      </c>
    </row>
    <row r="9" spans="2:3" ht="15.75">
      <c r="B9" s="22" t="s">
        <v>941</v>
      </c>
      <c r="C9" s="322">
        <f>SUM(C7:C8)</f>
        <v>3000</v>
      </c>
    </row>
    <row r="10" spans="2:3" s="7" customFormat="1" ht="15.75">
      <c r="B10" s="41" t="s">
        <v>942</v>
      </c>
      <c r="C10" s="323">
        <v>1845</v>
      </c>
    </row>
    <row r="11" spans="2:3" ht="15.75">
      <c r="B11" s="22" t="s">
        <v>943</v>
      </c>
      <c r="C11" s="9">
        <f>C7-C10</f>
        <v>1155</v>
      </c>
    </row>
    <row r="12" ht="15.75">
      <c r="B12" s="324"/>
    </row>
    <row r="13" spans="1:3" ht="28.5">
      <c r="A13" s="325" t="s">
        <v>634</v>
      </c>
      <c r="B13" s="5" t="s">
        <v>944</v>
      </c>
      <c r="C13" s="42" t="s">
        <v>945</v>
      </c>
    </row>
    <row r="14" spans="2:3" ht="15.75">
      <c r="B14" s="36"/>
      <c r="C14" s="36"/>
    </row>
    <row r="15" spans="1:3" s="279" customFormat="1" ht="15.75">
      <c r="A15" s="2"/>
      <c r="B15" s="326" t="s">
        <v>946</v>
      </c>
      <c r="C15" s="127"/>
    </row>
    <row r="16" spans="1:3" s="279" customFormat="1" ht="15.75">
      <c r="A16" s="2" t="s">
        <v>1918</v>
      </c>
      <c r="B16" s="235" t="s">
        <v>2494</v>
      </c>
      <c r="C16" s="125">
        <v>100</v>
      </c>
    </row>
    <row r="17" spans="1:3" s="279" customFormat="1" ht="15.75">
      <c r="A17" s="2" t="s">
        <v>1919</v>
      </c>
      <c r="B17" s="235" t="s">
        <v>1577</v>
      </c>
      <c r="C17" s="125">
        <v>10</v>
      </c>
    </row>
    <row r="18" spans="1:3" s="279" customFormat="1" ht="15.75">
      <c r="A18" s="2"/>
      <c r="B18" s="326" t="s">
        <v>947</v>
      </c>
      <c r="C18" s="127">
        <f>SUM(C16:C17)</f>
        <v>110</v>
      </c>
    </row>
    <row r="19" spans="1:3" s="279" customFormat="1" ht="15.75" customHeight="1">
      <c r="A19" s="2"/>
      <c r="B19" s="326"/>
      <c r="C19" s="127"/>
    </row>
    <row r="20" spans="1:3" s="279" customFormat="1" ht="15.75">
      <c r="A20" s="2"/>
      <c r="B20" s="326" t="s">
        <v>948</v>
      </c>
      <c r="C20" s="127"/>
    </row>
    <row r="21" spans="1:3" s="279" customFormat="1" ht="15.75">
      <c r="A21" s="2" t="s">
        <v>1920</v>
      </c>
      <c r="B21" s="1" t="s">
        <v>524</v>
      </c>
      <c r="C21" s="125">
        <v>50</v>
      </c>
    </row>
    <row r="22" spans="1:3" s="279" customFormat="1" ht="15.75">
      <c r="A22" s="2" t="s">
        <v>1921</v>
      </c>
      <c r="B22" s="1" t="s">
        <v>1552</v>
      </c>
      <c r="C22" s="125">
        <v>50</v>
      </c>
    </row>
    <row r="23" spans="1:3" s="279" customFormat="1" ht="15.75">
      <c r="A23" s="2" t="s">
        <v>1922</v>
      </c>
      <c r="B23" s="1" t="s">
        <v>525</v>
      </c>
      <c r="C23" s="125">
        <v>40</v>
      </c>
    </row>
    <row r="24" spans="1:3" s="279" customFormat="1" ht="15.75">
      <c r="A24" s="2" t="s">
        <v>1923</v>
      </c>
      <c r="B24" s="1" t="s">
        <v>526</v>
      </c>
      <c r="C24" s="125">
        <v>50</v>
      </c>
    </row>
    <row r="25" spans="1:3" s="279" customFormat="1" ht="15.75">
      <c r="A25" s="2" t="s">
        <v>1924</v>
      </c>
      <c r="B25" s="1" t="s">
        <v>2223</v>
      </c>
      <c r="C25" s="125">
        <v>50</v>
      </c>
    </row>
    <row r="26" spans="1:3" s="279" customFormat="1" ht="15.75">
      <c r="A26" s="2" t="s">
        <v>1925</v>
      </c>
      <c r="B26" s="1" t="s">
        <v>1983</v>
      </c>
      <c r="C26" s="125">
        <v>200</v>
      </c>
    </row>
    <row r="27" spans="1:3" s="279" customFormat="1" ht="15.75">
      <c r="A27" s="2" t="s">
        <v>1926</v>
      </c>
      <c r="B27" s="1" t="s">
        <v>2224</v>
      </c>
      <c r="C27" s="125">
        <v>20</v>
      </c>
    </row>
    <row r="28" spans="1:3" s="279" customFormat="1" ht="15.75">
      <c r="A28" s="2" t="s">
        <v>1927</v>
      </c>
      <c r="B28" s="1" t="s">
        <v>1988</v>
      </c>
      <c r="C28" s="125">
        <v>5</v>
      </c>
    </row>
    <row r="29" spans="1:3" s="279" customFormat="1" ht="15.75">
      <c r="A29" s="2" t="s">
        <v>1928</v>
      </c>
      <c r="B29" s="1" t="s">
        <v>527</v>
      </c>
      <c r="C29" s="125">
        <v>20</v>
      </c>
    </row>
    <row r="30" spans="1:3" s="279" customFormat="1" ht="15.75">
      <c r="A30" s="2" t="s">
        <v>1929</v>
      </c>
      <c r="B30" s="1" t="s">
        <v>1989</v>
      </c>
      <c r="C30" s="125">
        <v>20</v>
      </c>
    </row>
    <row r="31" spans="1:3" s="279" customFormat="1" ht="15.75">
      <c r="A31" s="2" t="s">
        <v>1930</v>
      </c>
      <c r="B31" s="1" t="s">
        <v>1564</v>
      </c>
      <c r="C31" s="125">
        <v>20</v>
      </c>
    </row>
    <row r="32" spans="1:3" s="279" customFormat="1" ht="15.75">
      <c r="A32" s="2" t="s">
        <v>1931</v>
      </c>
      <c r="B32" s="1" t="s">
        <v>1565</v>
      </c>
      <c r="C32" s="125">
        <v>50</v>
      </c>
    </row>
    <row r="33" spans="1:3" s="279" customFormat="1" ht="15.75">
      <c r="A33" s="2" t="s">
        <v>1932</v>
      </c>
      <c r="B33" s="1" t="s">
        <v>1566</v>
      </c>
      <c r="C33" s="125">
        <v>80</v>
      </c>
    </row>
    <row r="34" spans="1:3" s="279" customFormat="1" ht="15.75">
      <c r="A34" s="2" t="s">
        <v>1933</v>
      </c>
      <c r="B34" s="1" t="s">
        <v>1567</v>
      </c>
      <c r="C34" s="125">
        <v>30</v>
      </c>
    </row>
    <row r="35" spans="1:3" s="279" customFormat="1" ht="15.75">
      <c r="A35" s="2" t="s">
        <v>1934</v>
      </c>
      <c r="B35" s="1" t="s">
        <v>1984</v>
      </c>
      <c r="C35" s="125">
        <v>50</v>
      </c>
    </row>
    <row r="36" spans="1:3" s="279" customFormat="1" ht="15.75">
      <c r="A36" s="2" t="s">
        <v>1935</v>
      </c>
      <c r="B36" s="1" t="s">
        <v>1568</v>
      </c>
      <c r="C36" s="125">
        <v>50</v>
      </c>
    </row>
    <row r="37" spans="1:3" s="279" customFormat="1" ht="15.75">
      <c r="A37" s="2" t="s">
        <v>820</v>
      </c>
      <c r="B37" s="1" t="s">
        <v>1569</v>
      </c>
      <c r="C37" s="125">
        <v>50</v>
      </c>
    </row>
    <row r="38" spans="1:4" ht="15.75">
      <c r="A38" s="2" t="s">
        <v>821</v>
      </c>
      <c r="B38" s="1" t="s">
        <v>862</v>
      </c>
      <c r="C38" s="8">
        <v>10</v>
      </c>
      <c r="D38" s="8"/>
    </row>
    <row r="39" spans="1:4" ht="15.75">
      <c r="A39" s="2" t="s">
        <v>822</v>
      </c>
      <c r="B39" s="1" t="s">
        <v>1570</v>
      </c>
      <c r="C39" s="8">
        <v>20</v>
      </c>
      <c r="D39" s="8"/>
    </row>
    <row r="40" spans="1:3" ht="15.75">
      <c r="A40" s="2" t="s">
        <v>823</v>
      </c>
      <c r="B40" s="279" t="s">
        <v>197</v>
      </c>
      <c r="C40" s="401">
        <v>50</v>
      </c>
    </row>
    <row r="41" spans="1:3" ht="15.75">
      <c r="A41" s="2" t="s">
        <v>1380</v>
      </c>
      <c r="B41" s="1" t="s">
        <v>198</v>
      </c>
      <c r="C41" s="1">
        <v>10</v>
      </c>
    </row>
    <row r="42" spans="1:3" ht="15.75">
      <c r="A42" s="2" t="s">
        <v>1383</v>
      </c>
      <c r="B42" s="1" t="s">
        <v>199</v>
      </c>
      <c r="C42" s="1">
        <v>100</v>
      </c>
    </row>
    <row r="43" spans="1:3" ht="15.75">
      <c r="A43" s="2" t="s">
        <v>1386</v>
      </c>
      <c r="B43" s="1" t="s">
        <v>1982</v>
      </c>
      <c r="C43" s="1">
        <v>500</v>
      </c>
    </row>
    <row r="44" spans="1:3" ht="15.75">
      <c r="A44" s="2" t="s">
        <v>1389</v>
      </c>
      <c r="B44" s="1" t="s">
        <v>1994</v>
      </c>
      <c r="C44" s="1">
        <v>30</v>
      </c>
    </row>
    <row r="45" spans="1:3" ht="15.75">
      <c r="A45" s="2" t="s">
        <v>1392</v>
      </c>
      <c r="B45" s="1" t="s">
        <v>1985</v>
      </c>
      <c r="C45" s="1">
        <v>20</v>
      </c>
    </row>
    <row r="46" spans="1:3" ht="15.75">
      <c r="A46" s="2" t="s">
        <v>1395</v>
      </c>
      <c r="B46" s="1" t="s">
        <v>1995</v>
      </c>
      <c r="C46" s="1">
        <v>20</v>
      </c>
    </row>
    <row r="47" spans="1:3" ht="15.75">
      <c r="A47" s="2" t="s">
        <v>687</v>
      </c>
      <c r="B47" s="1" t="s">
        <v>1986</v>
      </c>
      <c r="C47" s="1">
        <v>20</v>
      </c>
    </row>
    <row r="48" spans="1:3" ht="15.75">
      <c r="A48" s="2" t="s">
        <v>1397</v>
      </c>
      <c r="B48" s="1" t="s">
        <v>1987</v>
      </c>
      <c r="C48" s="1">
        <v>50</v>
      </c>
    </row>
    <row r="49" spans="1:3" ht="15.75">
      <c r="A49" s="2" t="s">
        <v>1400</v>
      </c>
      <c r="B49" s="1" t="s">
        <v>1996</v>
      </c>
      <c r="C49" s="1">
        <v>30</v>
      </c>
    </row>
    <row r="50" spans="1:3" ht="15.75">
      <c r="A50" s="2" t="s">
        <v>1403</v>
      </c>
      <c r="B50" s="1" t="s">
        <v>1981</v>
      </c>
      <c r="C50" s="1">
        <v>40</v>
      </c>
    </row>
    <row r="51" spans="2:3" ht="15.75">
      <c r="B51" s="7" t="s">
        <v>291</v>
      </c>
      <c r="C51" s="12">
        <f>SUM(C21:C50)</f>
        <v>1735</v>
      </c>
    </row>
    <row r="52" spans="2:3" s="7" customFormat="1" ht="15.75">
      <c r="B52" s="7" t="s">
        <v>200</v>
      </c>
      <c r="C52" s="12">
        <v>1845</v>
      </c>
    </row>
  </sheetData>
  <mergeCells count="4">
    <mergeCell ref="A2:C2"/>
    <mergeCell ref="A3:C3"/>
    <mergeCell ref="A4:C4"/>
    <mergeCell ref="A5:C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L16"/>
  <sheetViews>
    <sheetView workbookViewId="0" topLeftCell="A1">
      <selection activeCell="J12" sqref="J12"/>
    </sheetView>
  </sheetViews>
  <sheetFormatPr defaultColWidth="9.140625" defaultRowHeight="12.75"/>
  <cols>
    <col min="1" max="1" width="4.57421875" style="327" customWidth="1"/>
    <col min="2" max="2" width="35.00390625" style="327" customWidth="1"/>
    <col min="3" max="3" width="10.00390625" style="327" customWidth="1"/>
    <col min="4" max="4" width="11.28125" style="327" customWidth="1"/>
    <col min="5" max="5" width="10.421875" style="327" customWidth="1"/>
    <col min="6" max="6" width="10.00390625" style="327" customWidth="1"/>
    <col min="7" max="7" width="10.7109375" style="327" customWidth="1"/>
    <col min="8" max="8" width="9.421875" style="327" customWidth="1"/>
    <col min="9" max="9" width="7.57421875" style="327" customWidth="1"/>
    <col min="10" max="10" width="7.28125" style="327" customWidth="1"/>
    <col min="11" max="11" width="10.421875" style="327" customWidth="1"/>
    <col min="12" max="12" width="9.421875" style="327" customWidth="1"/>
    <col min="13" max="16384" width="10.28125" style="327" customWidth="1"/>
  </cols>
  <sheetData>
    <row r="1" spans="10:12" ht="15.75">
      <c r="J1" s="636" t="s">
        <v>949</v>
      </c>
      <c r="K1" s="636"/>
      <c r="L1" s="636"/>
    </row>
    <row r="2" spans="1:12" ht="15" customHeight="1">
      <c r="A2" s="599" t="s">
        <v>1797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2" ht="15" customHeight="1">
      <c r="A3" s="599" t="s">
        <v>886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5" customHeight="1">
      <c r="A4" s="599" t="s">
        <v>950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</row>
    <row r="5" spans="1:12" ht="15" customHeight="1">
      <c r="A5" s="600" t="s">
        <v>1791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</row>
    <row r="6" spans="1:12" s="328" customFormat="1" ht="19.5" customHeight="1">
      <c r="A6" s="601" t="s">
        <v>1792</v>
      </c>
      <c r="B6" s="602"/>
      <c r="C6" s="605" t="s">
        <v>951</v>
      </c>
      <c r="D6" s="607" t="s">
        <v>952</v>
      </c>
      <c r="E6" s="608"/>
      <c r="F6" s="608"/>
      <c r="G6" s="609"/>
      <c r="H6" s="610" t="s">
        <v>953</v>
      </c>
      <c r="I6" s="610"/>
      <c r="J6" s="610"/>
      <c r="K6" s="605" t="s">
        <v>954</v>
      </c>
      <c r="L6" s="605" t="s">
        <v>955</v>
      </c>
    </row>
    <row r="7" spans="1:12" s="328" customFormat="1" ht="64.5" customHeight="1">
      <c r="A7" s="603"/>
      <c r="B7" s="604"/>
      <c r="C7" s="606"/>
      <c r="D7" s="329" t="s">
        <v>956</v>
      </c>
      <c r="E7" s="329" t="s">
        <v>957</v>
      </c>
      <c r="F7" s="329" t="s">
        <v>958</v>
      </c>
      <c r="G7" s="329" t="s">
        <v>959</v>
      </c>
      <c r="H7" s="329" t="s">
        <v>960</v>
      </c>
      <c r="I7" s="329" t="s">
        <v>961</v>
      </c>
      <c r="J7" s="329" t="s">
        <v>962</v>
      </c>
      <c r="K7" s="606"/>
      <c r="L7" s="606"/>
    </row>
    <row r="8" spans="1:12" s="328" customFormat="1" ht="23.25" customHeight="1">
      <c r="A8" s="330"/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ht="19.5" customHeight="1">
      <c r="A9" s="327" t="s">
        <v>963</v>
      </c>
      <c r="B9" s="332" t="s">
        <v>1800</v>
      </c>
      <c r="C9" s="333">
        <v>343291</v>
      </c>
      <c r="D9" s="333">
        <v>74708</v>
      </c>
      <c r="E9" s="333">
        <v>9797</v>
      </c>
      <c r="F9" s="333"/>
      <c r="G9" s="333">
        <v>248736</v>
      </c>
      <c r="H9" s="333">
        <v>833</v>
      </c>
      <c r="I9" s="333"/>
      <c r="J9" s="333">
        <v>13785</v>
      </c>
      <c r="K9" s="333">
        <f aca="true" t="shared" si="0" ref="K9:K15">SUM(D9:J9)</f>
        <v>347859</v>
      </c>
      <c r="L9" s="333">
        <f>K9-C9</f>
        <v>4568</v>
      </c>
    </row>
    <row r="10" spans="1:12" ht="19.5" customHeight="1">
      <c r="A10" s="327" t="s">
        <v>964</v>
      </c>
      <c r="B10" s="332" t="s">
        <v>122</v>
      </c>
      <c r="C10" s="333">
        <v>162916</v>
      </c>
      <c r="D10" s="333">
        <v>4284</v>
      </c>
      <c r="E10" s="333">
        <v>69479</v>
      </c>
      <c r="F10" s="333"/>
      <c r="G10" s="333">
        <v>84692</v>
      </c>
      <c r="H10" s="333">
        <v>6972</v>
      </c>
      <c r="I10" s="333">
        <v>431</v>
      </c>
      <c r="J10" s="333"/>
      <c r="K10" s="333">
        <f t="shared" si="0"/>
        <v>165858</v>
      </c>
      <c r="L10" s="333">
        <f aca="true" t="shared" si="1" ref="L10:L15">K10-C10</f>
        <v>2942</v>
      </c>
    </row>
    <row r="11" spans="1:12" ht="19.5" customHeight="1">
      <c r="A11" s="327" t="s">
        <v>965</v>
      </c>
      <c r="B11" s="332" t="s">
        <v>2570</v>
      </c>
      <c r="C11" s="333">
        <v>279909</v>
      </c>
      <c r="D11" s="333">
        <v>4249</v>
      </c>
      <c r="E11" s="333">
        <v>91869</v>
      </c>
      <c r="F11" s="333">
        <v>19374</v>
      </c>
      <c r="G11" s="333">
        <v>155436</v>
      </c>
      <c r="H11" s="333"/>
      <c r="I11" s="333">
        <v>593</v>
      </c>
      <c r="J11" s="333">
        <v>9694</v>
      </c>
      <c r="K11" s="333">
        <f t="shared" si="0"/>
        <v>281215</v>
      </c>
      <c r="L11" s="333">
        <f t="shared" si="1"/>
        <v>1306</v>
      </c>
    </row>
    <row r="12" spans="1:12" ht="19.5" customHeight="1">
      <c r="A12" s="327" t="s">
        <v>966</v>
      </c>
      <c r="B12" s="332" t="s">
        <v>970</v>
      </c>
      <c r="C12" s="333">
        <v>114668</v>
      </c>
      <c r="D12" s="333">
        <v>264</v>
      </c>
      <c r="E12" s="333">
        <v>37841</v>
      </c>
      <c r="F12" s="333">
        <v>5718</v>
      </c>
      <c r="G12" s="333">
        <v>70687</v>
      </c>
      <c r="H12" s="333">
        <v>208</v>
      </c>
      <c r="I12" s="333">
        <v>143</v>
      </c>
      <c r="J12" s="333"/>
      <c r="K12" s="333">
        <f t="shared" si="0"/>
        <v>114861</v>
      </c>
      <c r="L12" s="333">
        <f t="shared" si="1"/>
        <v>193</v>
      </c>
    </row>
    <row r="13" spans="1:12" ht="19.5" customHeight="1">
      <c r="A13" s="327" t="s">
        <v>969</v>
      </c>
      <c r="B13" s="332" t="s">
        <v>971</v>
      </c>
      <c r="C13" s="333">
        <v>190667</v>
      </c>
      <c r="D13" s="333">
        <v>71675</v>
      </c>
      <c r="E13" s="333">
        <v>63872</v>
      </c>
      <c r="F13" s="333">
        <v>7648</v>
      </c>
      <c r="G13" s="333">
        <v>47638</v>
      </c>
      <c r="H13" s="333"/>
      <c r="I13" s="333"/>
      <c r="J13" s="333">
        <v>490</v>
      </c>
      <c r="K13" s="333">
        <f t="shared" si="0"/>
        <v>191323</v>
      </c>
      <c r="L13" s="333">
        <f t="shared" si="1"/>
        <v>656</v>
      </c>
    </row>
    <row r="14" spans="1:12" ht="19.5" customHeight="1">
      <c r="A14" s="327" t="s">
        <v>967</v>
      </c>
      <c r="B14" s="332" t="s">
        <v>972</v>
      </c>
      <c r="C14" s="333">
        <v>81318</v>
      </c>
      <c r="D14" s="333">
        <v>20200</v>
      </c>
      <c r="E14" s="333">
        <v>6116</v>
      </c>
      <c r="F14" s="333">
        <v>3900</v>
      </c>
      <c r="G14" s="333">
        <v>48231</v>
      </c>
      <c r="H14" s="333">
        <v>1200</v>
      </c>
      <c r="I14" s="333"/>
      <c r="J14" s="333">
        <v>2347</v>
      </c>
      <c r="K14" s="333">
        <f t="shared" si="0"/>
        <v>81994</v>
      </c>
      <c r="L14" s="333">
        <f t="shared" si="1"/>
        <v>676</v>
      </c>
    </row>
    <row r="15" spans="2:12" s="328" customFormat="1" ht="19.5" customHeight="1">
      <c r="B15" s="328" t="s">
        <v>546</v>
      </c>
      <c r="C15" s="334">
        <f aca="true" t="shared" si="2" ref="C15:J15">SUM(C9:C14)</f>
        <v>1172769</v>
      </c>
      <c r="D15" s="334">
        <f t="shared" si="2"/>
        <v>175380</v>
      </c>
      <c r="E15" s="334">
        <f t="shared" si="2"/>
        <v>278974</v>
      </c>
      <c r="F15" s="334">
        <f t="shared" si="2"/>
        <v>36640</v>
      </c>
      <c r="G15" s="334">
        <f t="shared" si="2"/>
        <v>655420</v>
      </c>
      <c r="H15" s="334">
        <f t="shared" si="2"/>
        <v>9213</v>
      </c>
      <c r="I15" s="334">
        <f t="shared" si="2"/>
        <v>1167</v>
      </c>
      <c r="J15" s="334">
        <f t="shared" si="2"/>
        <v>26316</v>
      </c>
      <c r="K15" s="334">
        <f t="shared" si="0"/>
        <v>1183110</v>
      </c>
      <c r="L15" s="335">
        <f t="shared" si="1"/>
        <v>10341</v>
      </c>
    </row>
    <row r="16" spans="2:12" ht="19.5" customHeight="1">
      <c r="B16" s="328" t="s">
        <v>968</v>
      </c>
      <c r="E16" s="334">
        <f>E15</f>
        <v>278974</v>
      </c>
      <c r="F16" s="334">
        <f>F15</f>
        <v>36640</v>
      </c>
      <c r="G16" s="334">
        <f>G15</f>
        <v>655420</v>
      </c>
      <c r="H16" s="334"/>
      <c r="I16" s="334">
        <f>I15</f>
        <v>1167</v>
      </c>
      <c r="J16" s="334">
        <f>J15</f>
        <v>26316</v>
      </c>
      <c r="K16" s="334">
        <f>J16+G16+E16+F16+I16</f>
        <v>998517</v>
      </c>
      <c r="L16" s="333"/>
    </row>
    <row r="17" ht="19.5" customHeight="1"/>
    <row r="18" ht="19.5" customHeight="1"/>
  </sheetData>
  <mergeCells count="11">
    <mergeCell ref="A5:L5"/>
    <mergeCell ref="A6:B7"/>
    <mergeCell ref="C6:C7"/>
    <mergeCell ref="D6:G6"/>
    <mergeCell ref="H6:J6"/>
    <mergeCell ref="K6:K7"/>
    <mergeCell ref="L6:L7"/>
    <mergeCell ref="J1:L1"/>
    <mergeCell ref="A2:L2"/>
    <mergeCell ref="A3:L3"/>
    <mergeCell ref="A4:L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I116"/>
  <sheetViews>
    <sheetView workbookViewId="0" topLeftCell="A31">
      <selection activeCell="D93" sqref="D93"/>
    </sheetView>
  </sheetViews>
  <sheetFormatPr defaultColWidth="9.140625" defaultRowHeight="13.5" customHeight="1"/>
  <cols>
    <col min="1" max="1" width="53.28125" style="209" bestFit="1" customWidth="1"/>
    <col min="2" max="2" width="12.7109375" style="209" bestFit="1" customWidth="1"/>
    <col min="3" max="3" width="12.7109375" style="219" customWidth="1"/>
    <col min="4" max="4" width="9.7109375" style="336" bestFit="1" customWidth="1"/>
    <col min="5" max="5" width="15.28125" style="336" customWidth="1"/>
    <col min="6" max="7" width="11.8515625" style="336" bestFit="1" customWidth="1"/>
    <col min="8" max="8" width="9.140625" style="336" customWidth="1"/>
    <col min="9" max="16384" width="10.28125" style="209" customWidth="1"/>
  </cols>
  <sheetData>
    <row r="1" spans="3:8" s="193" customFormat="1" ht="13.5" customHeight="1">
      <c r="C1" s="194"/>
      <c r="D1" s="336"/>
      <c r="E1" s="336"/>
      <c r="F1" s="611" t="s">
        <v>542</v>
      </c>
      <c r="G1" s="611"/>
      <c r="H1" s="611"/>
    </row>
    <row r="2" spans="1:8" s="193" customFormat="1" ht="13.5" customHeight="1">
      <c r="A2" s="612" t="s">
        <v>1797</v>
      </c>
      <c r="B2" s="612"/>
      <c r="C2" s="612"/>
      <c r="D2" s="612"/>
      <c r="E2" s="612"/>
      <c r="F2" s="612"/>
      <c r="G2" s="612"/>
      <c r="H2" s="612"/>
    </row>
    <row r="3" spans="1:8" s="193" customFormat="1" ht="13.5" customHeight="1">
      <c r="A3" s="612" t="s">
        <v>1600</v>
      </c>
      <c r="B3" s="612"/>
      <c r="C3" s="612"/>
      <c r="D3" s="612"/>
      <c r="E3" s="612"/>
      <c r="F3" s="612"/>
      <c r="G3" s="612"/>
      <c r="H3" s="612"/>
    </row>
    <row r="4" spans="1:8" s="193" customFormat="1" ht="13.5" customHeight="1">
      <c r="A4" s="612" t="s">
        <v>2361</v>
      </c>
      <c r="B4" s="612"/>
      <c r="C4" s="612"/>
      <c r="D4" s="612"/>
      <c r="E4" s="612"/>
      <c r="F4" s="612"/>
      <c r="G4" s="612"/>
      <c r="H4" s="612"/>
    </row>
    <row r="5" spans="1:8" s="193" customFormat="1" ht="13.5" customHeight="1">
      <c r="A5" s="612" t="s">
        <v>1791</v>
      </c>
      <c r="B5" s="612"/>
      <c r="C5" s="612"/>
      <c r="D5" s="612"/>
      <c r="E5" s="612"/>
      <c r="F5" s="612"/>
      <c r="G5" s="612"/>
      <c r="H5" s="612"/>
    </row>
    <row r="6" spans="1:8" s="193" customFormat="1" ht="13.5" customHeight="1">
      <c r="A6" s="195"/>
      <c r="B6" s="195"/>
      <c r="C6" s="195"/>
      <c r="D6" s="337"/>
      <c r="E6" s="337"/>
      <c r="F6" s="337"/>
      <c r="G6" s="337"/>
      <c r="H6" s="337"/>
    </row>
    <row r="7" spans="1:8" s="193" customFormat="1" ht="13.5" customHeight="1">
      <c r="A7" s="613" t="s">
        <v>1792</v>
      </c>
      <c r="B7" s="613" t="s">
        <v>2043</v>
      </c>
      <c r="C7" s="613"/>
      <c r="D7" s="614" t="s">
        <v>1601</v>
      </c>
      <c r="E7" s="615"/>
      <c r="F7" s="613" t="s">
        <v>1799</v>
      </c>
      <c r="G7" s="613"/>
      <c r="H7" s="595" t="s">
        <v>1602</v>
      </c>
    </row>
    <row r="8" spans="1:8" s="197" customFormat="1" ht="13.5" customHeight="1">
      <c r="A8" s="613"/>
      <c r="B8" s="613"/>
      <c r="C8" s="613"/>
      <c r="D8" s="616"/>
      <c r="E8" s="594"/>
      <c r="F8" s="613"/>
      <c r="G8" s="613"/>
      <c r="H8" s="596"/>
    </row>
    <row r="9" spans="1:8" s="199" customFormat="1" ht="13.5" customHeight="1">
      <c r="A9" s="613"/>
      <c r="B9" s="196" t="s">
        <v>1603</v>
      </c>
      <c r="C9" s="198" t="s">
        <v>1604</v>
      </c>
      <c r="D9" s="196" t="s">
        <v>1603</v>
      </c>
      <c r="E9" s="196" t="s">
        <v>1604</v>
      </c>
      <c r="F9" s="196" t="s">
        <v>1603</v>
      </c>
      <c r="G9" s="196" t="s">
        <v>1604</v>
      </c>
      <c r="H9" s="597"/>
    </row>
    <row r="10" spans="1:8" s="199" customFormat="1" ht="13.5" customHeight="1">
      <c r="A10" s="200"/>
      <c r="B10" s="200"/>
      <c r="C10" s="201"/>
      <c r="D10" s="200"/>
      <c r="E10" s="200"/>
      <c r="F10" s="200"/>
      <c r="G10" s="200"/>
      <c r="H10" s="202"/>
    </row>
    <row r="11" spans="1:8" s="193" customFormat="1" ht="15" customHeight="1">
      <c r="A11" s="203" t="s">
        <v>1605</v>
      </c>
      <c r="B11" s="194"/>
      <c r="C11" s="194"/>
      <c r="D11" s="194"/>
      <c r="E11" s="194"/>
      <c r="F11" s="194"/>
      <c r="G11" s="204"/>
      <c r="H11" s="194"/>
    </row>
    <row r="12" spans="1:8" s="193" customFormat="1" ht="15" customHeight="1">
      <c r="A12" s="205" t="s">
        <v>1606</v>
      </c>
      <c r="B12" s="206"/>
      <c r="C12" s="206"/>
      <c r="D12" s="206"/>
      <c r="E12" s="206"/>
      <c r="F12" s="206"/>
      <c r="G12" s="207"/>
      <c r="H12" s="208"/>
    </row>
    <row r="13" spans="1:8" ht="15" customHeight="1">
      <c r="A13" s="193" t="s">
        <v>1607</v>
      </c>
      <c r="B13" s="206">
        <v>7870</v>
      </c>
      <c r="C13" s="206">
        <v>6505</v>
      </c>
      <c r="D13" s="206"/>
      <c r="E13" s="206"/>
      <c r="F13" s="207">
        <f aca="true" t="shared" si="0" ref="F13:G15">B13+D13</f>
        <v>7870</v>
      </c>
      <c r="G13" s="207">
        <f t="shared" si="0"/>
        <v>6505</v>
      </c>
      <c r="H13" s="208">
        <f>G13/F13*100</f>
        <v>82.65565438373571</v>
      </c>
    </row>
    <row r="14" spans="1:8" ht="15" customHeight="1">
      <c r="A14" s="193" t="s">
        <v>1608</v>
      </c>
      <c r="B14" s="206">
        <v>8317</v>
      </c>
      <c r="C14" s="206">
        <v>4781</v>
      </c>
      <c r="D14" s="206">
        <v>418</v>
      </c>
      <c r="E14" s="206">
        <v>1035</v>
      </c>
      <c r="F14" s="207">
        <f t="shared" si="0"/>
        <v>8735</v>
      </c>
      <c r="G14" s="207">
        <f t="shared" si="0"/>
        <v>5816</v>
      </c>
      <c r="H14" s="208">
        <f>G14/F14*100</f>
        <v>66.58271322266744</v>
      </c>
    </row>
    <row r="15" spans="1:8" s="210" customFormat="1" ht="15" customHeight="1">
      <c r="A15" s="205" t="s">
        <v>1609</v>
      </c>
      <c r="B15" s="207">
        <f>SUM(B13:B14)</f>
        <v>16187</v>
      </c>
      <c r="C15" s="207">
        <f>SUM(C13:C14)</f>
        <v>11286</v>
      </c>
      <c r="D15" s="207">
        <f>SUM(D12:D14)</f>
        <v>418</v>
      </c>
      <c r="E15" s="207">
        <f>SUM(E12:E14)</f>
        <v>1035</v>
      </c>
      <c r="F15" s="207">
        <f t="shared" si="0"/>
        <v>16605</v>
      </c>
      <c r="G15" s="207">
        <f t="shared" si="0"/>
        <v>12321</v>
      </c>
      <c r="H15" s="208">
        <f>G15/F15*100</f>
        <v>74.20054200542006</v>
      </c>
    </row>
    <row r="16" spans="1:8" ht="15" customHeight="1">
      <c r="A16" s="205" t="s">
        <v>1610</v>
      </c>
      <c r="B16" s="206"/>
      <c r="C16" s="206"/>
      <c r="D16" s="206"/>
      <c r="E16" s="206"/>
      <c r="F16" s="207"/>
      <c r="G16" s="207"/>
      <c r="H16" s="208"/>
    </row>
    <row r="17" spans="1:8" ht="15" customHeight="1">
      <c r="A17" s="193" t="s">
        <v>973</v>
      </c>
      <c r="B17" s="206"/>
      <c r="C17" s="206"/>
      <c r="D17" s="206"/>
      <c r="E17" s="206"/>
      <c r="F17" s="207"/>
      <c r="G17" s="207"/>
      <c r="H17" s="208"/>
    </row>
    <row r="18" spans="1:8" s="210" customFormat="1" ht="15" customHeight="1">
      <c r="A18" s="199" t="s">
        <v>1611</v>
      </c>
      <c r="B18" s="341">
        <f>B19+B20+B21+B22+B23</f>
        <v>10369824</v>
      </c>
      <c r="C18" s="341">
        <f>C19+C20+C21+C22+C23</f>
        <v>10424814</v>
      </c>
      <c r="D18" s="206"/>
      <c r="E18" s="206"/>
      <c r="F18" s="341">
        <f aca="true" t="shared" si="1" ref="F18:G43">B18+D18</f>
        <v>10369824</v>
      </c>
      <c r="G18" s="341">
        <f t="shared" si="1"/>
        <v>10424814</v>
      </c>
      <c r="H18" s="208">
        <f aca="true" t="shared" si="2" ref="H18:H48">G18/F18*100</f>
        <v>100.53028865292217</v>
      </c>
    </row>
    <row r="19" spans="1:8" ht="15" customHeight="1">
      <c r="A19" s="193" t="s">
        <v>1612</v>
      </c>
      <c r="B19" s="206">
        <v>328979</v>
      </c>
      <c r="C19" s="206">
        <v>327936</v>
      </c>
      <c r="D19" s="206"/>
      <c r="E19" s="206"/>
      <c r="F19" s="206">
        <f t="shared" si="1"/>
        <v>328979</v>
      </c>
      <c r="G19" s="206">
        <f t="shared" si="1"/>
        <v>327936</v>
      </c>
      <c r="H19" s="208">
        <f t="shared" si="2"/>
        <v>99.68295848671191</v>
      </c>
    </row>
    <row r="20" spans="1:8" ht="15" customHeight="1">
      <c r="A20" s="193" t="s">
        <v>1613</v>
      </c>
      <c r="B20" s="206">
        <v>8422398</v>
      </c>
      <c r="C20" s="206">
        <v>8487479</v>
      </c>
      <c r="D20" s="206"/>
      <c r="E20" s="206"/>
      <c r="F20" s="206">
        <f t="shared" si="1"/>
        <v>8422398</v>
      </c>
      <c r="G20" s="206">
        <f t="shared" si="1"/>
        <v>8487479</v>
      </c>
      <c r="H20" s="208">
        <f t="shared" si="2"/>
        <v>100.77271342437153</v>
      </c>
    </row>
    <row r="21" spans="1:8" ht="15" customHeight="1">
      <c r="A21" s="193" t="s">
        <v>1614</v>
      </c>
      <c r="B21" s="206">
        <v>6586</v>
      </c>
      <c r="C21" s="206">
        <v>6395</v>
      </c>
      <c r="D21" s="206"/>
      <c r="E21" s="206"/>
      <c r="F21" s="206">
        <f t="shared" si="1"/>
        <v>6586</v>
      </c>
      <c r="G21" s="206">
        <f t="shared" si="1"/>
        <v>6395</v>
      </c>
      <c r="H21" s="208">
        <f t="shared" si="2"/>
        <v>97.0999088976617</v>
      </c>
    </row>
    <row r="22" spans="1:8" ht="15" customHeight="1">
      <c r="A22" s="193" t="s">
        <v>1615</v>
      </c>
      <c r="B22" s="206">
        <v>2396</v>
      </c>
      <c r="C22" s="206">
        <v>2396</v>
      </c>
      <c r="D22" s="206"/>
      <c r="E22" s="206"/>
      <c r="F22" s="206">
        <f t="shared" si="1"/>
        <v>2396</v>
      </c>
      <c r="G22" s="206">
        <f t="shared" si="1"/>
        <v>2396</v>
      </c>
      <c r="H22" s="208">
        <f t="shared" si="2"/>
        <v>100</v>
      </c>
    </row>
    <row r="23" spans="1:8" ht="15" customHeight="1">
      <c r="A23" s="193" t="s">
        <v>1616</v>
      </c>
      <c r="B23" s="206">
        <v>1609465</v>
      </c>
      <c r="C23" s="206">
        <v>1600608</v>
      </c>
      <c r="D23" s="206"/>
      <c r="E23" s="206"/>
      <c r="F23" s="206">
        <f t="shared" si="1"/>
        <v>1609465</v>
      </c>
      <c r="G23" s="206">
        <f t="shared" si="1"/>
        <v>1600608</v>
      </c>
      <c r="H23" s="208">
        <f t="shared" si="2"/>
        <v>99.44969291037705</v>
      </c>
    </row>
    <row r="24" spans="1:8" s="210" customFormat="1" ht="15" customHeight="1">
      <c r="A24" s="199" t="s">
        <v>1617</v>
      </c>
      <c r="B24" s="341">
        <f>B25+B26+B27+B28+B29</f>
        <v>2889784</v>
      </c>
      <c r="C24" s="341">
        <f>C25+C26+C27+C28+C29</f>
        <v>2919258</v>
      </c>
      <c r="D24" s="206"/>
      <c r="E24" s="206"/>
      <c r="F24" s="341">
        <f t="shared" si="1"/>
        <v>2889784</v>
      </c>
      <c r="G24" s="341">
        <f t="shared" si="1"/>
        <v>2919258</v>
      </c>
      <c r="H24" s="208">
        <f t="shared" si="2"/>
        <v>101.01993782234243</v>
      </c>
    </row>
    <row r="25" spans="1:8" ht="15" customHeight="1">
      <c r="A25" s="193" t="s">
        <v>1612</v>
      </c>
      <c r="B25" s="206">
        <v>8398</v>
      </c>
      <c r="C25" s="206">
        <v>8398</v>
      </c>
      <c r="D25" s="206"/>
      <c r="E25" s="206"/>
      <c r="F25" s="206">
        <f t="shared" si="1"/>
        <v>8398</v>
      </c>
      <c r="G25" s="206">
        <f t="shared" si="1"/>
        <v>8398</v>
      </c>
      <c r="H25" s="208">
        <f t="shared" si="2"/>
        <v>100</v>
      </c>
    </row>
    <row r="26" spans="1:8" ht="15" customHeight="1">
      <c r="A26" s="193" t="s">
        <v>1613</v>
      </c>
      <c r="B26" s="206">
        <v>1682018</v>
      </c>
      <c r="C26" s="206">
        <v>1699595</v>
      </c>
      <c r="D26" s="206"/>
      <c r="E26" s="206"/>
      <c r="F26" s="206">
        <f t="shared" si="1"/>
        <v>1682018</v>
      </c>
      <c r="G26" s="206">
        <f t="shared" si="1"/>
        <v>1699595</v>
      </c>
      <c r="H26" s="208">
        <f t="shared" si="2"/>
        <v>101.04499476224393</v>
      </c>
    </row>
    <row r="27" spans="1:8" ht="15" customHeight="1">
      <c r="A27" s="193" t="s">
        <v>1614</v>
      </c>
      <c r="B27" s="206">
        <v>998241</v>
      </c>
      <c r="C27" s="206">
        <v>1012522</v>
      </c>
      <c r="D27" s="206"/>
      <c r="E27" s="206"/>
      <c r="F27" s="206">
        <f t="shared" si="1"/>
        <v>998241</v>
      </c>
      <c r="G27" s="206">
        <f t="shared" si="1"/>
        <v>1012522</v>
      </c>
      <c r="H27" s="208">
        <f t="shared" si="2"/>
        <v>101.4306164543432</v>
      </c>
    </row>
    <row r="28" spans="1:8" ht="15" customHeight="1">
      <c r="A28" s="193" t="s">
        <v>1616</v>
      </c>
      <c r="B28" s="206">
        <v>199415</v>
      </c>
      <c r="C28" s="206">
        <v>197090</v>
      </c>
      <c r="D28" s="206"/>
      <c r="E28" s="206"/>
      <c r="F28" s="206">
        <f t="shared" si="1"/>
        <v>199415</v>
      </c>
      <c r="G28" s="206">
        <f t="shared" si="1"/>
        <v>197090</v>
      </c>
      <c r="H28" s="208">
        <f t="shared" si="2"/>
        <v>98.8340897124088</v>
      </c>
    </row>
    <row r="29" spans="1:8" ht="15" customHeight="1">
      <c r="A29" s="193" t="s">
        <v>1618</v>
      </c>
      <c r="B29" s="206">
        <v>1712</v>
      </c>
      <c r="C29" s="206">
        <v>1653</v>
      </c>
      <c r="D29" s="206"/>
      <c r="E29" s="206"/>
      <c r="F29" s="206">
        <f t="shared" si="1"/>
        <v>1712</v>
      </c>
      <c r="G29" s="206">
        <f t="shared" si="1"/>
        <v>1653</v>
      </c>
      <c r="H29" s="208">
        <f t="shared" si="2"/>
        <v>96.55373831775701</v>
      </c>
    </row>
    <row r="30" spans="1:8" s="216" customFormat="1" ht="15" customHeight="1">
      <c r="A30" s="205" t="s">
        <v>1619</v>
      </c>
      <c r="B30" s="207">
        <f>B18+B24</f>
        <v>13259608</v>
      </c>
      <c r="C30" s="207">
        <f>C18+C24</f>
        <v>13344072</v>
      </c>
      <c r="D30" s="207"/>
      <c r="E30" s="207"/>
      <c r="F30" s="207">
        <f t="shared" si="1"/>
        <v>13259608</v>
      </c>
      <c r="G30" s="207">
        <f t="shared" si="1"/>
        <v>13344072</v>
      </c>
      <c r="H30" s="211">
        <f t="shared" si="2"/>
        <v>100.63700224018687</v>
      </c>
    </row>
    <row r="31" spans="1:8" s="210" customFormat="1" ht="15" customHeight="1">
      <c r="A31" s="199" t="s">
        <v>1620</v>
      </c>
      <c r="B31" s="341">
        <f>B32+B33+B34+B35+B36+B37+B38</f>
        <v>121687</v>
      </c>
      <c r="C31" s="341">
        <f>C32+C33+C34+C35+C36+C37+C38</f>
        <v>133575</v>
      </c>
      <c r="D31" s="341">
        <f>D32+D33+D34+D35+D36+D37+D38</f>
        <v>49771</v>
      </c>
      <c r="E31" s="341">
        <v>49415</v>
      </c>
      <c r="F31" s="341">
        <f t="shared" si="1"/>
        <v>171458</v>
      </c>
      <c r="G31" s="341">
        <f t="shared" si="1"/>
        <v>182990</v>
      </c>
      <c r="H31" s="208">
        <f t="shared" si="2"/>
        <v>106.72584539654027</v>
      </c>
    </row>
    <row r="32" spans="1:8" ht="15" customHeight="1">
      <c r="A32" s="193" t="s">
        <v>1612</v>
      </c>
      <c r="B32" s="206">
        <v>589</v>
      </c>
      <c r="C32" s="206">
        <v>578</v>
      </c>
      <c r="D32" s="206"/>
      <c r="E32" s="206"/>
      <c r="F32" s="206">
        <f t="shared" si="1"/>
        <v>589</v>
      </c>
      <c r="G32" s="206">
        <f t="shared" si="1"/>
        <v>578</v>
      </c>
      <c r="H32" s="208">
        <f t="shared" si="2"/>
        <v>98.13242784380306</v>
      </c>
    </row>
    <row r="33" spans="1:8" ht="15" customHeight="1">
      <c r="A33" s="193" t="s">
        <v>1613</v>
      </c>
      <c r="B33" s="206">
        <v>81291</v>
      </c>
      <c r="C33" s="206">
        <v>81694</v>
      </c>
      <c r="D33" s="206">
        <v>8424</v>
      </c>
      <c r="E33" s="206">
        <v>8424</v>
      </c>
      <c r="F33" s="206">
        <f t="shared" si="1"/>
        <v>89715</v>
      </c>
      <c r="G33" s="206">
        <f t="shared" si="1"/>
        <v>90118</v>
      </c>
      <c r="H33" s="208">
        <f t="shared" si="2"/>
        <v>100.44920024522096</v>
      </c>
    </row>
    <row r="34" spans="1:8" ht="15" customHeight="1">
      <c r="A34" s="193" t="s">
        <v>1614</v>
      </c>
      <c r="B34" s="206">
        <v>548</v>
      </c>
      <c r="C34" s="206">
        <v>16219</v>
      </c>
      <c r="D34" s="206">
        <v>40650</v>
      </c>
      <c r="E34" s="206">
        <v>40317</v>
      </c>
      <c r="F34" s="206">
        <f t="shared" si="1"/>
        <v>41198</v>
      </c>
      <c r="G34" s="206">
        <f t="shared" si="1"/>
        <v>56536</v>
      </c>
      <c r="H34" s="208">
        <f t="shared" si="2"/>
        <v>137.22996261954464</v>
      </c>
    </row>
    <row r="35" spans="1:8" ht="15" customHeight="1">
      <c r="A35" s="193" t="s">
        <v>1616</v>
      </c>
      <c r="B35" s="206">
        <v>0</v>
      </c>
      <c r="C35" s="206">
        <v>0</v>
      </c>
      <c r="D35" s="206">
        <v>697</v>
      </c>
      <c r="E35" s="206">
        <v>674</v>
      </c>
      <c r="F35" s="206">
        <f t="shared" si="1"/>
        <v>697</v>
      </c>
      <c r="G35" s="206">
        <f t="shared" si="1"/>
        <v>674</v>
      </c>
      <c r="H35" s="208">
        <f t="shared" si="2"/>
        <v>96.70014347202296</v>
      </c>
    </row>
    <row r="36" spans="1:8" ht="15" customHeight="1">
      <c r="A36" s="193" t="s">
        <v>1621</v>
      </c>
      <c r="B36" s="206">
        <v>6819</v>
      </c>
      <c r="C36" s="206">
        <v>3736</v>
      </c>
      <c r="D36" s="206"/>
      <c r="E36" s="206"/>
      <c r="F36" s="206">
        <f t="shared" si="1"/>
        <v>6819</v>
      </c>
      <c r="G36" s="206">
        <f t="shared" si="1"/>
        <v>3736</v>
      </c>
      <c r="H36" s="208">
        <f t="shared" si="2"/>
        <v>54.78809209561519</v>
      </c>
    </row>
    <row r="37" spans="1:8" ht="15" customHeight="1">
      <c r="A37" s="193" t="s">
        <v>1622</v>
      </c>
      <c r="B37" s="206">
        <v>32229</v>
      </c>
      <c r="C37" s="206">
        <v>31137</v>
      </c>
      <c r="D37" s="206"/>
      <c r="E37" s="206"/>
      <c r="F37" s="206">
        <f t="shared" si="1"/>
        <v>32229</v>
      </c>
      <c r="G37" s="206">
        <f t="shared" si="1"/>
        <v>31137</v>
      </c>
      <c r="H37" s="208">
        <f t="shared" si="2"/>
        <v>96.61174718421297</v>
      </c>
    </row>
    <row r="38" spans="1:8" ht="15" customHeight="1">
      <c r="A38" s="193" t="s">
        <v>1623</v>
      </c>
      <c r="B38" s="206">
        <v>211</v>
      </c>
      <c r="C38" s="206">
        <v>211</v>
      </c>
      <c r="D38" s="206"/>
      <c r="E38" s="206"/>
      <c r="F38" s="206">
        <f t="shared" si="1"/>
        <v>211</v>
      </c>
      <c r="G38" s="206">
        <f t="shared" si="1"/>
        <v>211</v>
      </c>
      <c r="H38" s="208">
        <f t="shared" si="2"/>
        <v>100</v>
      </c>
    </row>
    <row r="39" spans="1:8" s="210" customFormat="1" ht="15" customHeight="1">
      <c r="A39" s="199" t="s">
        <v>1624</v>
      </c>
      <c r="B39" s="341">
        <f>B40+B41+B42+B43</f>
        <v>989403</v>
      </c>
      <c r="C39" s="341">
        <f>C40+C41+C42+C43</f>
        <v>842295</v>
      </c>
      <c r="D39" s="206"/>
      <c r="E39" s="206"/>
      <c r="F39" s="341">
        <f t="shared" si="1"/>
        <v>989403</v>
      </c>
      <c r="G39" s="341">
        <f t="shared" si="1"/>
        <v>842295</v>
      </c>
      <c r="H39" s="208">
        <f t="shared" si="2"/>
        <v>85.13163998896303</v>
      </c>
    </row>
    <row r="40" spans="1:8" ht="15" customHeight="1">
      <c r="A40" s="193" t="s">
        <v>1612</v>
      </c>
      <c r="B40" s="206">
        <v>8868</v>
      </c>
      <c r="C40" s="206">
        <v>8868</v>
      </c>
      <c r="D40" s="206"/>
      <c r="E40" s="206"/>
      <c r="F40" s="206">
        <f t="shared" si="1"/>
        <v>8868</v>
      </c>
      <c r="G40" s="206">
        <f t="shared" si="1"/>
        <v>8868</v>
      </c>
      <c r="H40" s="208">
        <f t="shared" si="2"/>
        <v>100</v>
      </c>
    </row>
    <row r="41" spans="1:8" ht="15" customHeight="1">
      <c r="A41" s="193" t="s">
        <v>1613</v>
      </c>
      <c r="B41" s="206">
        <v>776324</v>
      </c>
      <c r="C41" s="206">
        <v>693666</v>
      </c>
      <c r="D41" s="206"/>
      <c r="E41" s="206"/>
      <c r="F41" s="206">
        <f t="shared" si="1"/>
        <v>776324</v>
      </c>
      <c r="G41" s="206">
        <f t="shared" si="1"/>
        <v>693666</v>
      </c>
      <c r="H41" s="208">
        <f t="shared" si="2"/>
        <v>89.35264142291105</v>
      </c>
    </row>
    <row r="42" spans="1:8" ht="15" customHeight="1">
      <c r="A42" s="193" t="s">
        <v>1614</v>
      </c>
      <c r="B42" s="206">
        <v>136527</v>
      </c>
      <c r="C42" s="206">
        <v>100250</v>
      </c>
      <c r="D42" s="206"/>
      <c r="E42" s="206"/>
      <c r="F42" s="206">
        <f t="shared" si="1"/>
        <v>136527</v>
      </c>
      <c r="G42" s="206">
        <f t="shared" si="1"/>
        <v>100250</v>
      </c>
      <c r="H42" s="208">
        <f t="shared" si="2"/>
        <v>73.42869908516263</v>
      </c>
    </row>
    <row r="43" spans="1:8" ht="15" customHeight="1">
      <c r="A43" s="193" t="s">
        <v>1616</v>
      </c>
      <c r="B43" s="206">
        <v>67684</v>
      </c>
      <c r="C43" s="206">
        <v>39511</v>
      </c>
      <c r="D43" s="206"/>
      <c r="E43" s="206"/>
      <c r="F43" s="206">
        <f t="shared" si="1"/>
        <v>67684</v>
      </c>
      <c r="G43" s="206">
        <f t="shared" si="1"/>
        <v>39511</v>
      </c>
      <c r="H43" s="208">
        <f t="shared" si="2"/>
        <v>58.3756870161338</v>
      </c>
    </row>
    <row r="44" spans="1:8" s="213" customFormat="1" ht="28.5" customHeight="1">
      <c r="A44" s="212" t="s">
        <v>1625</v>
      </c>
      <c r="B44" s="12">
        <f aca="true" t="shared" si="3" ref="B44:G44">B39+B31</f>
        <v>1111090</v>
      </c>
      <c r="C44" s="12">
        <f t="shared" si="3"/>
        <v>975870</v>
      </c>
      <c r="D44" s="12">
        <f t="shared" si="3"/>
        <v>49771</v>
      </c>
      <c r="E44" s="12">
        <f t="shared" si="3"/>
        <v>49415</v>
      </c>
      <c r="F44" s="12">
        <f t="shared" si="3"/>
        <v>1160861</v>
      </c>
      <c r="G44" s="12">
        <f t="shared" si="3"/>
        <v>1025285</v>
      </c>
      <c r="H44" s="211">
        <f t="shared" si="2"/>
        <v>88.32108236903471</v>
      </c>
    </row>
    <row r="45" spans="1:8" s="343" customFormat="1" ht="15" customHeight="1">
      <c r="A45" s="197" t="s">
        <v>1626</v>
      </c>
      <c r="B45" s="342">
        <f>B18+B24+B31+B39</f>
        <v>14370698</v>
      </c>
      <c r="C45" s="342">
        <f>C18+C24+C31+C39</f>
        <v>14319942</v>
      </c>
      <c r="D45" s="207">
        <f>D18+D24+D31+D39</f>
        <v>49771</v>
      </c>
      <c r="E45" s="207">
        <f>E18+E24+E31+E39</f>
        <v>49415</v>
      </c>
      <c r="F45" s="207">
        <f aca="true" t="shared" si="4" ref="F45:G61">B45+D45</f>
        <v>14420469</v>
      </c>
      <c r="G45" s="207">
        <f t="shared" si="4"/>
        <v>14369357</v>
      </c>
      <c r="H45" s="211">
        <f t="shared" si="2"/>
        <v>99.64555937813118</v>
      </c>
    </row>
    <row r="46" spans="1:8" ht="15" customHeight="1">
      <c r="A46" s="193" t="s">
        <v>1627</v>
      </c>
      <c r="B46" s="341">
        <f>B47+B48+B49+B50</f>
        <v>100752</v>
      </c>
      <c r="C46" s="341">
        <f>C47+C48+C49+C50</f>
        <v>120432</v>
      </c>
      <c r="D46" s="341">
        <f>SUM(D47:D50)</f>
        <v>48248</v>
      </c>
      <c r="E46" s="341">
        <f>SUM(E47:E50)</f>
        <v>50502</v>
      </c>
      <c r="F46" s="341">
        <f t="shared" si="4"/>
        <v>149000</v>
      </c>
      <c r="G46" s="341">
        <f t="shared" si="4"/>
        <v>170934</v>
      </c>
      <c r="H46" s="208">
        <f t="shared" si="2"/>
        <v>114.72080536912752</v>
      </c>
    </row>
    <row r="47" spans="1:8" ht="15" customHeight="1">
      <c r="A47" s="193" t="s">
        <v>1628</v>
      </c>
      <c r="B47" s="206">
        <v>14531</v>
      </c>
      <c r="C47" s="206">
        <v>14531</v>
      </c>
      <c r="D47" s="206"/>
      <c r="E47" s="206"/>
      <c r="F47" s="206">
        <f t="shared" si="4"/>
        <v>14531</v>
      </c>
      <c r="G47" s="206">
        <f t="shared" si="4"/>
        <v>14531</v>
      </c>
      <c r="H47" s="208">
        <f t="shared" si="2"/>
        <v>100</v>
      </c>
    </row>
    <row r="48" spans="1:8" ht="15" customHeight="1">
      <c r="A48" s="193" t="s">
        <v>1629</v>
      </c>
      <c r="B48" s="206">
        <v>56054</v>
      </c>
      <c r="C48" s="206">
        <v>66024</v>
      </c>
      <c r="D48" s="206"/>
      <c r="E48" s="206"/>
      <c r="F48" s="206">
        <f t="shared" si="4"/>
        <v>56054</v>
      </c>
      <c r="G48" s="206">
        <f t="shared" si="4"/>
        <v>66024</v>
      </c>
      <c r="H48" s="208">
        <f t="shared" si="2"/>
        <v>117.786420237628</v>
      </c>
    </row>
    <row r="49" spans="1:8" ht="15" customHeight="1">
      <c r="A49" s="193" t="s">
        <v>1630</v>
      </c>
      <c r="B49" s="206">
        <v>0</v>
      </c>
      <c r="C49" s="206">
        <v>0</v>
      </c>
      <c r="D49" s="206"/>
      <c r="E49" s="206"/>
      <c r="F49" s="206">
        <f t="shared" si="4"/>
        <v>0</v>
      </c>
      <c r="G49" s="206">
        <f t="shared" si="4"/>
        <v>0</v>
      </c>
      <c r="H49" s="207">
        <f>D49+F49</f>
        <v>0</v>
      </c>
    </row>
    <row r="50" spans="1:8" ht="15" customHeight="1">
      <c r="A50" s="193" t="s">
        <v>1631</v>
      </c>
      <c r="B50" s="206">
        <v>30167</v>
      </c>
      <c r="C50" s="206">
        <v>39877</v>
      </c>
      <c r="D50" s="206">
        <v>48248</v>
      </c>
      <c r="E50" s="206">
        <v>50502</v>
      </c>
      <c r="F50" s="206">
        <f t="shared" si="4"/>
        <v>78415</v>
      </c>
      <c r="G50" s="206">
        <f t="shared" si="4"/>
        <v>90379</v>
      </c>
      <c r="H50" s="208">
        <f>G50/F50*100</f>
        <v>115.25728495823503</v>
      </c>
    </row>
    <row r="51" spans="1:8" ht="15" customHeight="1">
      <c r="A51" s="193" t="s">
        <v>1632</v>
      </c>
      <c r="B51" s="206">
        <v>7042</v>
      </c>
      <c r="C51" s="206">
        <v>5042</v>
      </c>
      <c r="D51" s="206">
        <v>5339</v>
      </c>
      <c r="E51" s="206">
        <v>12517</v>
      </c>
      <c r="F51" s="206">
        <f t="shared" si="4"/>
        <v>12381</v>
      </c>
      <c r="G51" s="206">
        <f t="shared" si="4"/>
        <v>17559</v>
      </c>
      <c r="H51" s="208">
        <f>G51/F51*100</f>
        <v>141.82214683789678</v>
      </c>
    </row>
    <row r="52" spans="1:8" ht="15" customHeight="1">
      <c r="A52" s="193" t="s">
        <v>1633</v>
      </c>
      <c r="B52" s="206">
        <v>0</v>
      </c>
      <c r="C52" s="206">
        <v>0</v>
      </c>
      <c r="D52" s="206"/>
      <c r="E52" s="206"/>
      <c r="F52" s="206">
        <f t="shared" si="4"/>
        <v>0</v>
      </c>
      <c r="G52" s="206">
        <f t="shared" si="4"/>
        <v>0</v>
      </c>
      <c r="H52" s="208"/>
    </row>
    <row r="53" spans="1:8" ht="15" customHeight="1">
      <c r="A53" s="193" t="s">
        <v>1634</v>
      </c>
      <c r="B53" s="206"/>
      <c r="C53" s="206"/>
      <c r="D53" s="206"/>
      <c r="E53" s="206"/>
      <c r="F53" s="206">
        <f t="shared" si="4"/>
        <v>0</v>
      </c>
      <c r="G53" s="206">
        <f t="shared" si="4"/>
        <v>0</v>
      </c>
      <c r="H53" s="208"/>
    </row>
    <row r="54" spans="1:8" ht="15" customHeight="1">
      <c r="A54" s="193" t="s">
        <v>1635</v>
      </c>
      <c r="B54" s="206">
        <v>25483</v>
      </c>
      <c r="C54" s="206">
        <v>40791</v>
      </c>
      <c r="D54" s="206"/>
      <c r="E54" s="206"/>
      <c r="F54" s="206">
        <f t="shared" si="4"/>
        <v>25483</v>
      </c>
      <c r="G54" s="206">
        <f t="shared" si="4"/>
        <v>40791</v>
      </c>
      <c r="H54" s="208">
        <f>G54/F54*100</f>
        <v>160.07142016246127</v>
      </c>
    </row>
    <row r="55" spans="1:8" ht="15" customHeight="1">
      <c r="A55" s="193" t="s">
        <v>1636</v>
      </c>
      <c r="B55" s="206">
        <v>8233</v>
      </c>
      <c r="C55" s="206">
        <v>16837</v>
      </c>
      <c r="D55" s="206"/>
      <c r="E55" s="206"/>
      <c r="F55" s="206">
        <f t="shared" si="4"/>
        <v>8233</v>
      </c>
      <c r="G55" s="206">
        <f t="shared" si="4"/>
        <v>16837</v>
      </c>
      <c r="H55" s="208">
        <f>G55/F55*100</f>
        <v>204.50625531398035</v>
      </c>
    </row>
    <row r="56" spans="1:8" ht="15" customHeight="1">
      <c r="A56" s="193" t="s">
        <v>1637</v>
      </c>
      <c r="B56" s="206">
        <v>17835</v>
      </c>
      <c r="C56" s="206">
        <v>38812</v>
      </c>
      <c r="D56" s="206"/>
      <c r="E56" s="206"/>
      <c r="F56" s="206">
        <f t="shared" si="4"/>
        <v>17835</v>
      </c>
      <c r="G56" s="206">
        <f t="shared" si="4"/>
        <v>38812</v>
      </c>
      <c r="H56" s="208">
        <f>G56/F56*100</f>
        <v>217.6170451359686</v>
      </c>
    </row>
    <row r="57" spans="1:8" s="210" customFormat="1" ht="15" customHeight="1">
      <c r="A57" s="199" t="s">
        <v>1638</v>
      </c>
      <c r="B57" s="206">
        <f>SUM(B54:B56)</f>
        <v>51551</v>
      </c>
      <c r="C57" s="206">
        <f>SUM(C54:C56)</f>
        <v>96440</v>
      </c>
      <c r="D57" s="206">
        <f>SUM(D54:D56)</f>
        <v>0</v>
      </c>
      <c r="E57" s="206">
        <f>SUM(E54:E56)</f>
        <v>0</v>
      </c>
      <c r="F57" s="206">
        <f t="shared" si="4"/>
        <v>51551</v>
      </c>
      <c r="G57" s="206">
        <f t="shared" si="4"/>
        <v>96440</v>
      </c>
      <c r="H57" s="208">
        <f>G57/F57*100</f>
        <v>187.07687532734573</v>
      </c>
    </row>
    <row r="58" spans="1:8" ht="15" customHeight="1">
      <c r="A58" s="193" t="s">
        <v>1639</v>
      </c>
      <c r="B58" s="206"/>
      <c r="C58" s="206"/>
      <c r="D58" s="206"/>
      <c r="E58" s="206"/>
      <c r="F58" s="206">
        <f t="shared" si="4"/>
        <v>0</v>
      </c>
      <c r="G58" s="206">
        <f t="shared" si="4"/>
        <v>0</v>
      </c>
      <c r="H58" s="208"/>
    </row>
    <row r="59" spans="1:8" ht="15" customHeight="1">
      <c r="A59" s="193" t="s">
        <v>1640</v>
      </c>
      <c r="B59" s="206"/>
      <c r="C59" s="206"/>
      <c r="D59" s="206"/>
      <c r="E59" s="206"/>
      <c r="F59" s="206">
        <f t="shared" si="4"/>
        <v>0</v>
      </c>
      <c r="G59" s="206">
        <f t="shared" si="4"/>
        <v>0</v>
      </c>
      <c r="H59" s="208"/>
    </row>
    <row r="60" spans="1:8" ht="15" customHeight="1">
      <c r="A60" s="193" t="s">
        <v>1641</v>
      </c>
      <c r="B60" s="206"/>
      <c r="C60" s="206"/>
      <c r="D60" s="206"/>
      <c r="E60" s="206"/>
      <c r="F60" s="206">
        <f t="shared" si="4"/>
        <v>0</v>
      </c>
      <c r="G60" s="206">
        <f t="shared" si="4"/>
        <v>0</v>
      </c>
      <c r="H60" s="208"/>
    </row>
    <row r="61" spans="1:8" s="210" customFormat="1" ht="15" customHeight="1">
      <c r="A61" s="205" t="s">
        <v>1642</v>
      </c>
      <c r="B61" s="214">
        <f>B45+B46+B51+B52+B57+B58+B59+B60</f>
        <v>14530043</v>
      </c>
      <c r="C61" s="214">
        <f>C45+C46+C51+C52+C57+C58+C59+C60</f>
        <v>14541856</v>
      </c>
      <c r="D61" s="207">
        <f>D45+D46+D51+D52+D57+D58+D59+D60</f>
        <v>103358</v>
      </c>
      <c r="E61" s="207">
        <f>E45+E46+E51+E52+E57+E58+E59+E60</f>
        <v>112434</v>
      </c>
      <c r="F61" s="207">
        <f t="shared" si="4"/>
        <v>14633401</v>
      </c>
      <c r="G61" s="207">
        <f t="shared" si="4"/>
        <v>14654290</v>
      </c>
      <c r="H61" s="208">
        <f>G61/F61*100</f>
        <v>100.14274877043279</v>
      </c>
    </row>
    <row r="62" spans="1:8" ht="15" customHeight="1">
      <c r="A62" s="205" t="s">
        <v>1643</v>
      </c>
      <c r="B62" s="215"/>
      <c r="C62" s="215"/>
      <c r="D62" s="206"/>
      <c r="E62" s="206"/>
      <c r="F62" s="207"/>
      <c r="G62" s="207"/>
      <c r="H62" s="208"/>
    </row>
    <row r="63" spans="1:8" ht="15" customHeight="1">
      <c r="A63" s="193" t="s">
        <v>2318</v>
      </c>
      <c r="B63" s="215">
        <v>1097047</v>
      </c>
      <c r="C63" s="215">
        <v>1097047</v>
      </c>
      <c r="D63" s="206"/>
      <c r="E63" s="206"/>
      <c r="F63" s="206">
        <f aca="true" t="shared" si="5" ref="F63:G73">B63+D63</f>
        <v>1097047</v>
      </c>
      <c r="G63" s="206">
        <f t="shared" si="5"/>
        <v>1097047</v>
      </c>
      <c r="H63" s="208">
        <f>G63/F63*100</f>
        <v>100</v>
      </c>
    </row>
    <row r="64" spans="1:8" ht="15" customHeight="1">
      <c r="A64" s="193" t="s">
        <v>2319</v>
      </c>
      <c r="B64" s="215">
        <v>27978</v>
      </c>
      <c r="C64" s="215">
        <v>18652</v>
      </c>
      <c r="D64" s="206"/>
      <c r="E64" s="206"/>
      <c r="F64" s="206">
        <f t="shared" si="5"/>
        <v>27978</v>
      </c>
      <c r="G64" s="206">
        <f t="shared" si="5"/>
        <v>18652</v>
      </c>
      <c r="H64" s="208">
        <f>G64/F64*100</f>
        <v>66.66666666666666</v>
      </c>
    </row>
    <row r="65" spans="1:8" ht="15" customHeight="1">
      <c r="A65" s="193" t="s">
        <v>2320</v>
      </c>
      <c r="B65" s="215">
        <v>12251</v>
      </c>
      <c r="C65" s="215">
        <v>10055</v>
      </c>
      <c r="D65" s="206"/>
      <c r="E65" s="206"/>
      <c r="F65" s="206">
        <f t="shared" si="5"/>
        <v>12251</v>
      </c>
      <c r="G65" s="206">
        <f t="shared" si="5"/>
        <v>10055</v>
      </c>
      <c r="H65" s="208">
        <f>G65/F65*100</f>
        <v>82.07493265855848</v>
      </c>
    </row>
    <row r="66" spans="1:8" ht="15" customHeight="1">
      <c r="A66" s="193" t="s">
        <v>2321</v>
      </c>
      <c r="B66" s="215"/>
      <c r="C66" s="215">
        <v>110000</v>
      </c>
      <c r="D66" s="206"/>
      <c r="E66" s="206"/>
      <c r="F66" s="206">
        <f t="shared" si="5"/>
        <v>0</v>
      </c>
      <c r="G66" s="206">
        <f t="shared" si="5"/>
        <v>110000</v>
      </c>
      <c r="H66" s="208"/>
    </row>
    <row r="67" spans="1:8" ht="15" customHeight="1">
      <c r="A67" s="193" t="s">
        <v>2322</v>
      </c>
      <c r="B67" s="215"/>
      <c r="C67" s="215"/>
      <c r="D67" s="206"/>
      <c r="E67" s="206"/>
      <c r="F67" s="206">
        <f t="shared" si="5"/>
        <v>0</v>
      </c>
      <c r="G67" s="206">
        <f t="shared" si="5"/>
        <v>0</v>
      </c>
      <c r="H67" s="208"/>
    </row>
    <row r="68" spans="1:8" ht="15" customHeight="1">
      <c r="A68" s="193" t="s">
        <v>2323</v>
      </c>
      <c r="B68" s="215"/>
      <c r="C68" s="215"/>
      <c r="D68" s="206"/>
      <c r="E68" s="206"/>
      <c r="F68" s="206">
        <f t="shared" si="5"/>
        <v>0</v>
      </c>
      <c r="G68" s="206">
        <f t="shared" si="5"/>
        <v>0</v>
      </c>
      <c r="H68" s="208"/>
    </row>
    <row r="69" spans="1:8" s="210" customFormat="1" ht="15" customHeight="1">
      <c r="A69" s="205" t="s">
        <v>2324</v>
      </c>
      <c r="B69" s="214">
        <f>SUM(B63:B68)</f>
        <v>1137276</v>
      </c>
      <c r="C69" s="214">
        <f>SUM(C63:C68)</f>
        <v>1235754</v>
      </c>
      <c r="D69" s="207">
        <f>SUM(D63:D68)</f>
        <v>0</v>
      </c>
      <c r="E69" s="207">
        <f>SUM(E63:E68)</f>
        <v>0</v>
      </c>
      <c r="F69" s="207">
        <f t="shared" si="5"/>
        <v>1137276</v>
      </c>
      <c r="G69" s="207">
        <f t="shared" si="5"/>
        <v>1235754</v>
      </c>
      <c r="H69" s="208">
        <f>G69/F69*100</f>
        <v>108.65911177234022</v>
      </c>
    </row>
    <row r="70" spans="1:8" ht="15" customHeight="1">
      <c r="A70" s="193" t="s">
        <v>2325</v>
      </c>
      <c r="B70" s="215">
        <v>171370</v>
      </c>
      <c r="C70" s="215">
        <v>164310</v>
      </c>
      <c r="D70" s="206"/>
      <c r="E70" s="206"/>
      <c r="F70" s="206">
        <f t="shared" si="5"/>
        <v>171370</v>
      </c>
      <c r="G70" s="206">
        <f t="shared" si="5"/>
        <v>164310</v>
      </c>
      <c r="H70" s="208">
        <f>G70/F70*100</f>
        <v>95.88025908852191</v>
      </c>
    </row>
    <row r="71" spans="1:8" ht="15" customHeight="1">
      <c r="A71" s="193" t="s">
        <v>2326</v>
      </c>
      <c r="B71" s="215">
        <v>3472</v>
      </c>
      <c r="C71" s="215">
        <v>2272</v>
      </c>
      <c r="D71" s="206"/>
      <c r="E71" s="206"/>
      <c r="F71" s="206">
        <f t="shared" si="5"/>
        <v>3472</v>
      </c>
      <c r="G71" s="206">
        <f t="shared" si="5"/>
        <v>2272</v>
      </c>
      <c r="H71" s="208"/>
    </row>
    <row r="72" spans="1:8" s="216" customFormat="1" ht="15" customHeight="1">
      <c r="A72" s="205" t="s">
        <v>2327</v>
      </c>
      <c r="B72" s="214">
        <f>SUM(B70:B71)</f>
        <v>174842</v>
      </c>
      <c r="C72" s="214">
        <f>SUM(C70:C71)</f>
        <v>166582</v>
      </c>
      <c r="D72" s="207">
        <f>SUM(D70:D71)</f>
        <v>0</v>
      </c>
      <c r="E72" s="207">
        <f>SUM(E70:E71)</f>
        <v>0</v>
      </c>
      <c r="F72" s="207">
        <f t="shared" si="5"/>
        <v>174842</v>
      </c>
      <c r="G72" s="207">
        <f t="shared" si="5"/>
        <v>166582</v>
      </c>
      <c r="H72" s="208">
        <f>G72/F72*100</f>
        <v>95.275734663296</v>
      </c>
    </row>
    <row r="73" spans="1:8" s="216" customFormat="1" ht="15" customHeight="1">
      <c r="A73" s="205" t="s">
        <v>2328</v>
      </c>
      <c r="B73" s="214">
        <f>B15+B61+B69+B72</f>
        <v>15858348</v>
      </c>
      <c r="C73" s="214">
        <f>C15+C61+C69+C72</f>
        <v>15955478</v>
      </c>
      <c r="D73" s="207">
        <f>D15+D61+D69+D72</f>
        <v>103776</v>
      </c>
      <c r="E73" s="207">
        <f>E15+E61+E69+E72</f>
        <v>113469</v>
      </c>
      <c r="F73" s="207">
        <f t="shared" si="5"/>
        <v>15962124</v>
      </c>
      <c r="G73" s="207">
        <f t="shared" si="5"/>
        <v>16068947</v>
      </c>
      <c r="H73" s="208">
        <f>G73/F73*100</f>
        <v>100.6692279799355</v>
      </c>
    </row>
    <row r="74" spans="1:8" s="216" customFormat="1" ht="15" customHeight="1">
      <c r="A74" s="205"/>
      <c r="B74" s="214"/>
      <c r="C74" s="214"/>
      <c r="D74" s="207"/>
      <c r="E74" s="207"/>
      <c r="F74" s="207"/>
      <c r="G74" s="207"/>
      <c r="H74" s="208"/>
    </row>
    <row r="75" spans="1:8" s="216" customFormat="1" ht="15" customHeight="1">
      <c r="A75" s="205"/>
      <c r="B75" s="214"/>
      <c r="C75" s="214"/>
      <c r="D75" s="207"/>
      <c r="E75" s="207"/>
      <c r="F75" s="207"/>
      <c r="G75" s="207"/>
      <c r="H75" s="208"/>
    </row>
    <row r="76" spans="1:8" s="345" customFormat="1" ht="15" customHeight="1">
      <c r="A76" s="203" t="s">
        <v>2329</v>
      </c>
      <c r="B76" s="214"/>
      <c r="C76" s="344"/>
      <c r="D76" s="207"/>
      <c r="E76" s="207"/>
      <c r="F76" s="207"/>
      <c r="G76" s="207"/>
      <c r="H76" s="211"/>
    </row>
    <row r="77" spans="1:8" s="336" customFormat="1" ht="15" customHeight="1">
      <c r="A77" s="193" t="s">
        <v>2330</v>
      </c>
      <c r="B77" s="215">
        <v>1149</v>
      </c>
      <c r="C77" s="215">
        <v>937</v>
      </c>
      <c r="D77" s="206">
        <v>6356</v>
      </c>
      <c r="E77" s="206">
        <v>6199</v>
      </c>
      <c r="F77" s="206">
        <f>B77+D77</f>
        <v>7505</v>
      </c>
      <c r="G77" s="206">
        <f>C77+E77</f>
        <v>7136</v>
      </c>
      <c r="H77" s="208">
        <f aca="true" t="shared" si="6" ref="H77:H83">G77/F77*100</f>
        <v>95.08327781479014</v>
      </c>
    </row>
    <row r="78" spans="1:8" s="336" customFormat="1" ht="15" customHeight="1">
      <c r="A78" s="193" t="s">
        <v>2331</v>
      </c>
      <c r="B78" s="215">
        <v>36569</v>
      </c>
      <c r="C78" s="215">
        <v>45979</v>
      </c>
      <c r="D78" s="206">
        <v>2732</v>
      </c>
      <c r="E78" s="206">
        <v>2275</v>
      </c>
      <c r="F78" s="206">
        <f>B78+D78</f>
        <v>39301</v>
      </c>
      <c r="G78" s="206">
        <f>C78+E78</f>
        <v>48254</v>
      </c>
      <c r="H78" s="208">
        <f t="shared" si="6"/>
        <v>122.78059082466095</v>
      </c>
    </row>
    <row r="79" spans="1:8" s="336" customFormat="1" ht="15" customHeight="1">
      <c r="A79" s="193" t="s">
        <v>2332</v>
      </c>
      <c r="B79" s="215">
        <v>22605</v>
      </c>
      <c r="C79" s="346"/>
      <c r="D79" s="206"/>
      <c r="E79" s="206"/>
      <c r="F79" s="206">
        <f>B79+D79</f>
        <v>22605</v>
      </c>
      <c r="G79" s="206">
        <f>G80</f>
        <v>0</v>
      </c>
      <c r="H79" s="208">
        <f t="shared" si="6"/>
        <v>0</v>
      </c>
    </row>
    <row r="80" spans="1:8" s="336" customFormat="1" ht="15" customHeight="1">
      <c r="A80" s="193" t="s">
        <v>2333</v>
      </c>
      <c r="B80" s="215">
        <v>22605</v>
      </c>
      <c r="C80" s="346"/>
      <c r="D80" s="206"/>
      <c r="E80" s="206"/>
      <c r="F80" s="206">
        <f>B80+D80</f>
        <v>22605</v>
      </c>
      <c r="G80" s="206">
        <f>C80+E80</f>
        <v>0</v>
      </c>
      <c r="H80" s="208">
        <f t="shared" si="6"/>
        <v>0</v>
      </c>
    </row>
    <row r="81" spans="1:8" s="336" customFormat="1" ht="15" customHeight="1">
      <c r="A81" s="193" t="s">
        <v>2334</v>
      </c>
      <c r="B81" s="215">
        <v>820765</v>
      </c>
      <c r="C81" s="215">
        <v>920221</v>
      </c>
      <c r="D81" s="206">
        <v>7546</v>
      </c>
      <c r="E81" s="206">
        <v>4398</v>
      </c>
      <c r="F81" s="206">
        <f>B81+D81</f>
        <v>828311</v>
      </c>
      <c r="G81" s="206">
        <f>C81+E81</f>
        <v>924619</v>
      </c>
      <c r="H81" s="208">
        <f t="shared" si="6"/>
        <v>111.62703380735013</v>
      </c>
    </row>
    <row r="82" spans="1:8" s="336" customFormat="1" ht="15" customHeight="1">
      <c r="A82" s="193" t="s">
        <v>2335</v>
      </c>
      <c r="B82" s="215">
        <v>37878</v>
      </c>
      <c r="C82" s="215">
        <v>38533</v>
      </c>
      <c r="D82" s="206">
        <v>6471</v>
      </c>
      <c r="E82" s="206">
        <v>6071</v>
      </c>
      <c r="F82" s="206">
        <f>B82+D82</f>
        <v>44349</v>
      </c>
      <c r="G82" s="206">
        <f>C82+E82</f>
        <v>44604</v>
      </c>
      <c r="H82" s="208">
        <f t="shared" si="6"/>
        <v>100.57498477981466</v>
      </c>
    </row>
    <row r="83" spans="1:8" s="345" customFormat="1" ht="15" customHeight="1">
      <c r="A83" s="205" t="s">
        <v>2336</v>
      </c>
      <c r="B83" s="214">
        <f>B77+B78+B79+B81+B82</f>
        <v>918966</v>
      </c>
      <c r="C83" s="214">
        <f>C77+C78+C79+C81+C82</f>
        <v>1005670</v>
      </c>
      <c r="D83" s="207">
        <f>D77+D78+D79+D81+D82</f>
        <v>23105</v>
      </c>
      <c r="E83" s="207">
        <f>E77+E78+E79+E81+E82</f>
        <v>18943</v>
      </c>
      <c r="F83" s="207">
        <f>B83+D83</f>
        <v>942071</v>
      </c>
      <c r="G83" s="207">
        <f>C83+E83</f>
        <v>1024613</v>
      </c>
      <c r="H83" s="208">
        <f t="shared" si="6"/>
        <v>108.761759994735</v>
      </c>
    </row>
    <row r="84" spans="2:8" s="345" customFormat="1" ht="15" customHeight="1">
      <c r="B84" s="214"/>
      <c r="C84" s="344"/>
      <c r="D84" s="339"/>
      <c r="E84" s="339"/>
      <c r="F84" s="339"/>
      <c r="G84" s="339"/>
      <c r="H84" s="208"/>
    </row>
    <row r="85" spans="2:8" s="345" customFormat="1" ht="15" customHeight="1">
      <c r="B85" s="214"/>
      <c r="C85" s="344"/>
      <c r="D85" s="339"/>
      <c r="E85" s="339"/>
      <c r="F85" s="339"/>
      <c r="G85" s="339"/>
      <c r="H85" s="208"/>
    </row>
    <row r="86" spans="2:8" s="345" customFormat="1" ht="15" customHeight="1">
      <c r="B86" s="214"/>
      <c r="C86" s="344"/>
      <c r="D86" s="339"/>
      <c r="E86" s="339"/>
      <c r="F86" s="339"/>
      <c r="G86" s="339"/>
      <c r="H86" s="208"/>
    </row>
    <row r="87" spans="1:8" s="345" customFormat="1" ht="15" customHeight="1">
      <c r="A87" s="205" t="s">
        <v>1916</v>
      </c>
      <c r="B87" s="214">
        <f>B73+B83</f>
        <v>16777314</v>
      </c>
      <c r="C87" s="214">
        <f>C73+C83</f>
        <v>16961148</v>
      </c>
      <c r="D87" s="207">
        <f>D73+D83</f>
        <v>126881</v>
      </c>
      <c r="E87" s="207">
        <f>SUM(E88:E91)</f>
        <v>132412</v>
      </c>
      <c r="F87" s="207">
        <f>B87+D87</f>
        <v>16904195</v>
      </c>
      <c r="G87" s="207">
        <f>C87+E87</f>
        <v>17093560</v>
      </c>
      <c r="H87" s="208">
        <f>G87/F87*100</f>
        <v>101.12022489092205</v>
      </c>
    </row>
    <row r="88" spans="1:8" s="336" customFormat="1" ht="13.5" customHeight="1">
      <c r="A88" s="193" t="s">
        <v>2337</v>
      </c>
      <c r="B88" s="215">
        <f>B18+B47+B54</f>
        <v>10409838</v>
      </c>
      <c r="C88" s="215">
        <f>C18+C47+C54</f>
        <v>10480136</v>
      </c>
      <c r="D88" s="523"/>
      <c r="E88" s="338"/>
      <c r="F88" s="206">
        <f>F18+F47+F54</f>
        <v>10409838</v>
      </c>
      <c r="G88" s="206">
        <f>C88+E88</f>
        <v>10480136</v>
      </c>
      <c r="H88" s="208">
        <f>G88/F88*100</f>
        <v>100.67530349655777</v>
      </c>
    </row>
    <row r="89" spans="1:8" s="336" customFormat="1" ht="13.5" customHeight="1">
      <c r="A89" s="193" t="s">
        <v>2338</v>
      </c>
      <c r="B89" s="215">
        <f>B24+B49+B55+B70</f>
        <v>3069387</v>
      </c>
      <c r="C89" s="215">
        <f>C24+C49+C55+C70</f>
        <v>3100405</v>
      </c>
      <c r="D89" s="523"/>
      <c r="E89" s="338"/>
      <c r="F89" s="206">
        <f>F24+F49+F55+F70</f>
        <v>3069387</v>
      </c>
      <c r="G89" s="206">
        <f>C89+E89</f>
        <v>3100405</v>
      </c>
      <c r="H89" s="208">
        <f>G89/F89*100</f>
        <v>101.01056008903406</v>
      </c>
    </row>
    <row r="90" spans="1:8" s="336" customFormat="1" ht="13.5" customHeight="1">
      <c r="A90" s="193" t="s">
        <v>2339</v>
      </c>
      <c r="B90" s="215">
        <f>B31+B39</f>
        <v>1111090</v>
      </c>
      <c r="C90" s="215">
        <f>C31+C39</f>
        <v>975870</v>
      </c>
      <c r="D90" s="206">
        <f>D31+D39</f>
        <v>49771</v>
      </c>
      <c r="E90" s="206">
        <f>E31+E39</f>
        <v>49415</v>
      </c>
      <c r="F90" s="206">
        <f>F31+F39</f>
        <v>1160861</v>
      </c>
      <c r="G90" s="206">
        <f>C90+E90</f>
        <v>1025285</v>
      </c>
      <c r="H90" s="208">
        <f>G90/F90*100</f>
        <v>88.32108236903471</v>
      </c>
    </row>
    <row r="91" spans="1:8" s="336" customFormat="1" ht="12.75" customHeight="1">
      <c r="A91" s="193" t="s">
        <v>2340</v>
      </c>
      <c r="B91" s="215">
        <f>B13+B14+B48+B50+B51+B52+B56+B58+B59+B60+B63+B64+B65+B66+B67+B68+B71+B77+B78+B80+B81+B82</f>
        <v>2186999</v>
      </c>
      <c r="C91" s="215">
        <f>C13+C14+C48+C50+C51+C52+C56+C58+C59+C60+C63+C64+C65+C66+C67+C68+C71+C77+C78+C80+C81+C82</f>
        <v>2404737</v>
      </c>
      <c r="D91" s="206">
        <f>D13+D14+D48+D50+D51+D52+D56+D58+D59+D60+D63+D64+D65+D66+D67+D68+D71+D77+D78+D80+D81+D82</f>
        <v>77110</v>
      </c>
      <c r="E91" s="206">
        <f>E13+E14+E48+E50+E51+E52+E56+E58+E59+E60+E63+E64+E65+E66+E67+E68+E71+E77+E78+E80+E81+E82</f>
        <v>82997</v>
      </c>
      <c r="F91" s="206">
        <f>F13+F14+F48+F50+F51+F52+F56+F58+F59+F60+F63+F64+F65+F66+F67+F68+F71+F77+F78+F80+F81+F82</f>
        <v>2264109</v>
      </c>
      <c r="G91" s="206">
        <f>C91+E91</f>
        <v>2487734</v>
      </c>
      <c r="H91" s="208">
        <f>G91/F91*100</f>
        <v>109.87695380390254</v>
      </c>
    </row>
    <row r="92" spans="1:8" s="336" customFormat="1" ht="15" customHeight="1">
      <c r="A92" s="193"/>
      <c r="B92" s="215"/>
      <c r="C92" s="215"/>
      <c r="D92" s="206"/>
      <c r="E92" s="338"/>
      <c r="F92" s="338"/>
      <c r="G92" s="338"/>
      <c r="H92" s="340"/>
    </row>
    <row r="93" spans="1:8" s="347" customFormat="1" ht="15" customHeight="1">
      <c r="A93" s="200" t="s">
        <v>2341</v>
      </c>
      <c r="B93" s="354"/>
      <c r="C93" s="353"/>
      <c r="D93" s="353"/>
      <c r="E93" s="353"/>
      <c r="F93" s="353"/>
      <c r="G93" s="353"/>
      <c r="H93" s="340"/>
    </row>
    <row r="94" spans="1:9" s="350" customFormat="1" ht="15" customHeight="1">
      <c r="A94" s="525" t="s">
        <v>2342</v>
      </c>
      <c r="B94" s="217">
        <v>193416</v>
      </c>
      <c r="C94" s="217">
        <v>193416</v>
      </c>
      <c r="D94" s="217">
        <v>104787</v>
      </c>
      <c r="E94" s="217">
        <v>104787</v>
      </c>
      <c r="F94" s="217">
        <f aca="true" t="shared" si="7" ref="F94:G103">B94+D94</f>
        <v>298203</v>
      </c>
      <c r="G94" s="217">
        <f t="shared" si="7"/>
        <v>298203</v>
      </c>
      <c r="H94" s="208">
        <f>G94/F94*100</f>
        <v>100</v>
      </c>
      <c r="I94" s="349"/>
    </row>
    <row r="95" spans="1:9" s="350" customFormat="1" ht="15" customHeight="1">
      <c r="A95" s="525" t="s">
        <v>2343</v>
      </c>
      <c r="B95" s="217">
        <v>15517718</v>
      </c>
      <c r="C95" s="217">
        <v>15530032</v>
      </c>
      <c r="D95" s="217">
        <v>3025</v>
      </c>
      <c r="E95" s="217">
        <v>12344</v>
      </c>
      <c r="F95" s="217">
        <f t="shared" si="7"/>
        <v>15520743</v>
      </c>
      <c r="G95" s="217">
        <f t="shared" si="7"/>
        <v>15542376</v>
      </c>
      <c r="H95" s="208">
        <f>G95/F95*100</f>
        <v>100.13938121390194</v>
      </c>
      <c r="I95" s="349"/>
    </row>
    <row r="96" spans="1:9" s="352" customFormat="1" ht="15" customHeight="1">
      <c r="A96" s="7" t="s">
        <v>2344</v>
      </c>
      <c r="B96" s="148">
        <f>SUM(B94:B95)</f>
        <v>15711134</v>
      </c>
      <c r="C96" s="148">
        <f>SUM(C94:C95)</f>
        <v>15723448</v>
      </c>
      <c r="D96" s="30">
        <f>SUM(D94:D95)</f>
        <v>107812</v>
      </c>
      <c r="E96" s="30">
        <f>SUM(E94:E95)</f>
        <v>117131</v>
      </c>
      <c r="F96" s="524">
        <f t="shared" si="7"/>
        <v>15818946</v>
      </c>
      <c r="G96" s="524">
        <f t="shared" si="7"/>
        <v>15840579</v>
      </c>
      <c r="H96" s="208">
        <f>G96/F96*100</f>
        <v>100.13675373820735</v>
      </c>
      <c r="I96" s="351"/>
    </row>
    <row r="97" spans="1:9" s="137" customFormat="1" ht="15" customHeight="1">
      <c r="A97" s="1" t="s">
        <v>2345</v>
      </c>
      <c r="B97" s="10">
        <v>802522</v>
      </c>
      <c r="C97" s="10">
        <v>1010176</v>
      </c>
      <c r="D97" s="9">
        <v>13389</v>
      </c>
      <c r="E97" s="9">
        <v>10341</v>
      </c>
      <c r="F97" s="217">
        <f t="shared" si="7"/>
        <v>815911</v>
      </c>
      <c r="G97" s="217">
        <f t="shared" si="7"/>
        <v>1020517</v>
      </c>
      <c r="H97" s="208">
        <f>G97/F97*100</f>
        <v>125.07699981983329</v>
      </c>
      <c r="I97" s="50"/>
    </row>
    <row r="98" spans="1:9" s="137" customFormat="1" ht="15" customHeight="1">
      <c r="A98" s="1" t="s">
        <v>2346</v>
      </c>
      <c r="B98" s="10"/>
      <c r="C98" s="10"/>
      <c r="D98" s="9"/>
      <c r="E98" s="9"/>
      <c r="F98" s="217"/>
      <c r="G98" s="217"/>
      <c r="H98" s="208"/>
      <c r="I98" s="50"/>
    </row>
    <row r="99" spans="1:9" s="352" customFormat="1" ht="15" customHeight="1">
      <c r="A99" s="7" t="s">
        <v>2347</v>
      </c>
      <c r="B99" s="148">
        <f>SUM(B97:B98)</f>
        <v>802522</v>
      </c>
      <c r="C99" s="148">
        <f>SUM(C97:C98)</f>
        <v>1010176</v>
      </c>
      <c r="D99" s="30">
        <f>SUM(D97:D98)</f>
        <v>13389</v>
      </c>
      <c r="E99" s="30">
        <f>SUM(E97:E98)</f>
        <v>10341</v>
      </c>
      <c r="F99" s="524">
        <f t="shared" si="7"/>
        <v>815911</v>
      </c>
      <c r="G99" s="524">
        <f>C99+E99</f>
        <v>1020517</v>
      </c>
      <c r="H99" s="208">
        <f>G99/F99*100</f>
        <v>125.07699981983329</v>
      </c>
      <c r="I99" s="351"/>
    </row>
    <row r="100" spans="1:9" s="137" customFormat="1" ht="15" customHeight="1">
      <c r="A100" s="1" t="s">
        <v>2348</v>
      </c>
      <c r="B100" s="10">
        <v>112500</v>
      </c>
      <c r="C100" s="10">
        <v>75000</v>
      </c>
      <c r="D100" s="9"/>
      <c r="E100" s="9"/>
      <c r="F100" s="217">
        <f t="shared" si="7"/>
        <v>112500</v>
      </c>
      <c r="G100" s="217">
        <f>C100+E100</f>
        <v>75000</v>
      </c>
      <c r="H100" s="208">
        <f>G100/F100*100</f>
        <v>66.66666666666666</v>
      </c>
      <c r="I100" s="50"/>
    </row>
    <row r="101" spans="1:9" s="137" customFormat="1" ht="15" customHeight="1">
      <c r="A101" s="1" t="s">
        <v>2349</v>
      </c>
      <c r="B101" s="10">
        <v>95037</v>
      </c>
      <c r="C101" s="10">
        <v>93946</v>
      </c>
      <c r="D101" s="9">
        <v>5052</v>
      </c>
      <c r="E101" s="9">
        <v>4812</v>
      </c>
      <c r="F101" s="217">
        <f t="shared" si="7"/>
        <v>100089</v>
      </c>
      <c r="G101" s="217">
        <f>C101+E101</f>
        <v>98758</v>
      </c>
      <c r="H101" s="208">
        <f>G101/F101*100</f>
        <v>98.67018353665237</v>
      </c>
      <c r="I101" s="50"/>
    </row>
    <row r="102" spans="1:9" s="137" customFormat="1" ht="15" customHeight="1">
      <c r="A102" s="1" t="s">
        <v>2350</v>
      </c>
      <c r="B102" s="10">
        <v>56121</v>
      </c>
      <c r="C102" s="10">
        <v>58578</v>
      </c>
      <c r="D102" s="8">
        <v>628</v>
      </c>
      <c r="E102" s="8">
        <v>128</v>
      </c>
      <c r="F102" s="217">
        <f t="shared" si="7"/>
        <v>56749</v>
      </c>
      <c r="G102" s="217">
        <f>C102+E102</f>
        <v>58706</v>
      </c>
      <c r="H102" s="208">
        <f>G102/F102*100</f>
        <v>103.44851891663289</v>
      </c>
      <c r="I102" s="50"/>
    </row>
    <row r="103" spans="1:9" s="352" customFormat="1" ht="15" customHeight="1">
      <c r="A103" s="7" t="s">
        <v>2351</v>
      </c>
      <c r="B103" s="11">
        <f>SUM(B100:B102)</f>
        <v>263658</v>
      </c>
      <c r="C103" s="11">
        <f>SUM(C100:C102)</f>
        <v>227524</v>
      </c>
      <c r="D103" s="12">
        <f>SUM(D100:D102)</f>
        <v>5680</v>
      </c>
      <c r="E103" s="12">
        <f>SUM(E100:E102)</f>
        <v>4940</v>
      </c>
      <c r="F103" s="524">
        <f t="shared" si="7"/>
        <v>269338</v>
      </c>
      <c r="G103" s="524">
        <f>C103+E103</f>
        <v>232464</v>
      </c>
      <c r="H103" s="208">
        <f>G103/F103*100</f>
        <v>86.30939562928364</v>
      </c>
      <c r="I103" s="351"/>
    </row>
    <row r="104" spans="1:9" s="352" customFormat="1" ht="8.25" customHeight="1">
      <c r="A104" s="21"/>
      <c r="B104" s="11"/>
      <c r="C104" s="11"/>
      <c r="D104" s="12"/>
      <c r="E104" s="12"/>
      <c r="F104" s="524"/>
      <c r="G104" s="524"/>
      <c r="H104" s="208"/>
      <c r="I104" s="351"/>
    </row>
    <row r="105" spans="1:9" s="137" customFormat="1" ht="15.75">
      <c r="A105" s="7" t="s">
        <v>2352</v>
      </c>
      <c r="B105" s="11">
        <f>B96+B99+B103</f>
        <v>16777314</v>
      </c>
      <c r="C105" s="11">
        <f>C96+C99+C103</f>
        <v>16961148</v>
      </c>
      <c r="D105" s="12">
        <f>D96+D99+D103</f>
        <v>126881</v>
      </c>
      <c r="E105" s="12">
        <f>E96+E99+E103</f>
        <v>132412</v>
      </c>
      <c r="F105" s="524">
        <f>B105+D105</f>
        <v>16904195</v>
      </c>
      <c r="G105" s="524">
        <f>C105+E105</f>
        <v>17093560</v>
      </c>
      <c r="H105" s="208">
        <f>G105/F105*100</f>
        <v>101.12022489092205</v>
      </c>
      <c r="I105" s="50"/>
    </row>
    <row r="106" spans="1:9" s="137" customFormat="1" ht="13.5" customHeight="1">
      <c r="A106" s="1"/>
      <c r="B106" s="8"/>
      <c r="C106" s="50"/>
      <c r="D106" s="50"/>
      <c r="E106" s="50"/>
      <c r="F106" s="50"/>
      <c r="G106" s="348"/>
      <c r="H106" s="208"/>
      <c r="I106" s="50"/>
    </row>
    <row r="107" spans="1:8" s="336" customFormat="1" ht="13.5" customHeight="1">
      <c r="A107" s="522" t="s">
        <v>2353</v>
      </c>
      <c r="B107" s="208"/>
      <c r="C107" s="340"/>
      <c r="D107" s="340"/>
      <c r="E107" s="340"/>
      <c r="F107" s="340"/>
      <c r="G107" s="340"/>
      <c r="H107" s="208"/>
    </row>
    <row r="108" spans="1:8" s="336" customFormat="1" ht="15.75">
      <c r="A108" s="193" t="s">
        <v>2354</v>
      </c>
      <c r="B108" s="208">
        <f aca="true" t="shared" si="8" ref="B108:G108">B87</f>
        <v>16777314</v>
      </c>
      <c r="C108" s="208">
        <v>16961148</v>
      </c>
      <c r="D108" s="208">
        <f t="shared" si="8"/>
        <v>126881</v>
      </c>
      <c r="E108" s="208">
        <f>E87</f>
        <v>132412</v>
      </c>
      <c r="F108" s="208">
        <f t="shared" si="8"/>
        <v>16904195</v>
      </c>
      <c r="G108" s="208">
        <f t="shared" si="8"/>
        <v>17093560</v>
      </c>
      <c r="H108" s="208">
        <f>G108/F108*100</f>
        <v>101.12022489092205</v>
      </c>
    </row>
    <row r="109" spans="1:8" s="336" customFormat="1" ht="15.75">
      <c r="A109" s="193" t="s">
        <v>2355</v>
      </c>
      <c r="B109" s="208">
        <f aca="true" t="shared" si="9" ref="B109:G109">B103</f>
        <v>263658</v>
      </c>
      <c r="C109" s="208">
        <f t="shared" si="9"/>
        <v>227524</v>
      </c>
      <c r="D109" s="208">
        <f t="shared" si="9"/>
        <v>5680</v>
      </c>
      <c r="E109" s="208">
        <f t="shared" si="9"/>
        <v>4940</v>
      </c>
      <c r="F109" s="208">
        <f t="shared" si="9"/>
        <v>269338</v>
      </c>
      <c r="G109" s="208">
        <f t="shared" si="9"/>
        <v>232464</v>
      </c>
      <c r="H109" s="208">
        <f>G109/F109*100</f>
        <v>86.30939562928364</v>
      </c>
    </row>
    <row r="110" spans="1:8" s="336" customFormat="1" ht="15.75">
      <c r="A110" s="205" t="s">
        <v>2356</v>
      </c>
      <c r="B110" s="211">
        <f aca="true" t="shared" si="10" ref="B110:G110">B108-B109</f>
        <v>16513656</v>
      </c>
      <c r="C110" s="211">
        <f t="shared" si="10"/>
        <v>16733624</v>
      </c>
      <c r="D110" s="211">
        <f t="shared" si="10"/>
        <v>121201</v>
      </c>
      <c r="E110" s="211">
        <f t="shared" si="10"/>
        <v>127472</v>
      </c>
      <c r="F110" s="211">
        <f t="shared" si="10"/>
        <v>16634857</v>
      </c>
      <c r="G110" s="211">
        <f t="shared" si="10"/>
        <v>16861096</v>
      </c>
      <c r="H110" s="208">
        <f>G110/F110*100</f>
        <v>101.36002972553355</v>
      </c>
    </row>
    <row r="111" spans="1:8" s="336" customFormat="1" ht="13.5" customHeight="1">
      <c r="A111" s="193"/>
      <c r="B111" s="208"/>
      <c r="C111" s="208"/>
      <c r="D111" s="340"/>
      <c r="E111" s="340"/>
      <c r="F111" s="340"/>
      <c r="G111" s="340"/>
      <c r="H111" s="208"/>
    </row>
    <row r="112" spans="1:8" s="336" customFormat="1" ht="13.5" customHeight="1">
      <c r="A112" s="522" t="s">
        <v>2357</v>
      </c>
      <c r="B112" s="208"/>
      <c r="C112" s="208"/>
      <c r="D112" s="338"/>
      <c r="E112" s="338"/>
      <c r="F112" s="338"/>
      <c r="G112" s="338"/>
      <c r="H112" s="208"/>
    </row>
    <row r="113" spans="1:8" s="336" customFormat="1" ht="15.75">
      <c r="A113" s="193" t="s">
        <v>2358</v>
      </c>
      <c r="B113" s="206">
        <f aca="true" t="shared" si="11" ref="B113:G113">B96</f>
        <v>15711134</v>
      </c>
      <c r="C113" s="206">
        <f t="shared" si="11"/>
        <v>15723448</v>
      </c>
      <c r="D113" s="206">
        <f t="shared" si="11"/>
        <v>107812</v>
      </c>
      <c r="E113" s="206">
        <f t="shared" si="11"/>
        <v>117131</v>
      </c>
      <c r="F113" s="206">
        <f t="shared" si="11"/>
        <v>15818946</v>
      </c>
      <c r="G113" s="206">
        <f t="shared" si="11"/>
        <v>15840579</v>
      </c>
      <c r="H113" s="208">
        <f>G113/F113*100</f>
        <v>100.13675373820735</v>
      </c>
    </row>
    <row r="114" spans="1:8" s="336" customFormat="1" ht="15.75">
      <c r="A114" s="193" t="s">
        <v>2359</v>
      </c>
      <c r="B114" s="206">
        <f aca="true" t="shared" si="12" ref="B114:G114">B99</f>
        <v>802522</v>
      </c>
      <c r="C114" s="206">
        <f t="shared" si="12"/>
        <v>1010176</v>
      </c>
      <c r="D114" s="206">
        <f t="shared" si="12"/>
        <v>13389</v>
      </c>
      <c r="E114" s="206">
        <f t="shared" si="12"/>
        <v>10341</v>
      </c>
      <c r="F114" s="206">
        <f t="shared" si="12"/>
        <v>815911</v>
      </c>
      <c r="G114" s="206">
        <f t="shared" si="12"/>
        <v>1020517</v>
      </c>
      <c r="H114" s="208">
        <f>G114/F114*100</f>
        <v>125.07699981983329</v>
      </c>
    </row>
    <row r="115" spans="1:8" s="336" customFormat="1" ht="15.75">
      <c r="A115" s="205" t="s">
        <v>2360</v>
      </c>
      <c r="B115" s="207">
        <f aca="true" t="shared" si="13" ref="B115:G115">B113+B114</f>
        <v>16513656</v>
      </c>
      <c r="C115" s="207">
        <f t="shared" si="13"/>
        <v>16733624</v>
      </c>
      <c r="D115" s="207">
        <f t="shared" si="13"/>
        <v>121201</v>
      </c>
      <c r="E115" s="207">
        <f t="shared" si="13"/>
        <v>127472</v>
      </c>
      <c r="F115" s="207">
        <f t="shared" si="13"/>
        <v>16634857</v>
      </c>
      <c r="G115" s="207">
        <f t="shared" si="13"/>
        <v>16861096</v>
      </c>
      <c r="H115" s="208">
        <f>G115/F115*100</f>
        <v>101.36002972553355</v>
      </c>
    </row>
    <row r="116" spans="3:7" ht="13.5" customHeight="1">
      <c r="C116" s="194"/>
      <c r="F116" s="193"/>
      <c r="G116" s="193"/>
    </row>
  </sheetData>
  <mergeCells count="10">
    <mergeCell ref="A5:H5"/>
    <mergeCell ref="A7:A9"/>
    <mergeCell ref="B7:C8"/>
    <mergeCell ref="D7:E8"/>
    <mergeCell ref="F7:G8"/>
    <mergeCell ref="H7:H9"/>
    <mergeCell ref="F1:H1"/>
    <mergeCell ref="A2:H2"/>
    <mergeCell ref="A3:H3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G127"/>
  <sheetViews>
    <sheetView workbookViewId="0" topLeftCell="B79">
      <selection activeCell="B27" sqref="B27"/>
    </sheetView>
  </sheetViews>
  <sheetFormatPr defaultColWidth="9.140625" defaultRowHeight="12.75"/>
  <cols>
    <col min="1" max="1" width="13.140625" style="1" hidden="1" customWidth="1"/>
    <col min="2" max="2" width="51.421875" style="1" customWidth="1"/>
    <col min="3" max="3" width="18.00390625" style="1" bestFit="1" customWidth="1"/>
    <col min="4" max="4" width="16.7109375" style="1" customWidth="1"/>
    <col min="5" max="5" width="16.8515625" style="1" bestFit="1" customWidth="1"/>
    <col min="6" max="6" width="16.28125" style="1" bestFit="1" customWidth="1"/>
    <col min="7" max="7" width="11.421875" style="2" customWidth="1"/>
    <col min="8" max="16384" width="9.140625" style="1" customWidth="1"/>
  </cols>
  <sheetData>
    <row r="1" spans="5:7" ht="15.75">
      <c r="E1" s="669" t="s">
        <v>443</v>
      </c>
      <c r="F1" s="669"/>
      <c r="G1" s="669"/>
    </row>
    <row r="2" spans="1:7" s="279" customFormat="1" ht="15.75">
      <c r="A2" s="278"/>
      <c r="B2" s="667" t="s">
        <v>1797</v>
      </c>
      <c r="C2" s="667"/>
      <c r="D2" s="667"/>
      <c r="E2" s="667"/>
      <c r="F2" s="667"/>
      <c r="G2" s="667"/>
    </row>
    <row r="3" spans="1:7" s="279" customFormat="1" ht="15.75">
      <c r="A3" s="278"/>
      <c r="B3" s="667" t="s">
        <v>886</v>
      </c>
      <c r="C3" s="667"/>
      <c r="D3" s="667"/>
      <c r="E3" s="667"/>
      <c r="F3" s="667"/>
      <c r="G3" s="667"/>
    </row>
    <row r="4" spans="1:7" ht="15.75">
      <c r="A4" s="667" t="s">
        <v>444</v>
      </c>
      <c r="B4" s="667"/>
      <c r="C4" s="667"/>
      <c r="D4" s="667"/>
      <c r="E4" s="667"/>
      <c r="F4" s="598"/>
      <c r="G4" s="598"/>
    </row>
    <row r="5" spans="1:7" s="279" customFormat="1" ht="15.75">
      <c r="A5" s="3"/>
      <c r="B5" s="667" t="s">
        <v>1691</v>
      </c>
      <c r="C5" s="667"/>
      <c r="D5" s="667"/>
      <c r="E5" s="667"/>
      <c r="F5" s="667"/>
      <c r="G5" s="667"/>
    </row>
    <row r="6" spans="1:7" ht="15.75">
      <c r="A6" s="687"/>
      <c r="B6" s="688"/>
      <c r="C6" s="688"/>
      <c r="D6" s="688"/>
      <c r="E6" s="688"/>
      <c r="F6" s="689"/>
      <c r="G6" s="689"/>
    </row>
    <row r="7" spans="1:6" ht="15.75">
      <c r="A7" s="24"/>
      <c r="B7" s="279"/>
      <c r="C7" s="279"/>
      <c r="D7" s="279"/>
      <c r="E7" s="279"/>
      <c r="F7" s="279"/>
    </row>
    <row r="8" spans="1:7" s="280" customFormat="1" ht="47.25">
      <c r="A8" s="355" t="s">
        <v>445</v>
      </c>
      <c r="B8" s="246" t="s">
        <v>1792</v>
      </c>
      <c r="C8" s="246" t="s">
        <v>2366</v>
      </c>
      <c r="D8" s="5" t="s">
        <v>446</v>
      </c>
      <c r="E8" s="246" t="s">
        <v>447</v>
      </c>
      <c r="F8" s="5" t="s">
        <v>448</v>
      </c>
      <c r="G8" s="5" t="s">
        <v>449</v>
      </c>
    </row>
    <row r="9" spans="1:7" s="280" customFormat="1" ht="15.75">
      <c r="A9" s="281"/>
      <c r="B9" s="282"/>
      <c r="C9" s="282"/>
      <c r="D9" s="281"/>
      <c r="E9" s="282"/>
      <c r="F9" s="281"/>
      <c r="G9" s="281"/>
    </row>
    <row r="10" spans="1:7" s="280" customFormat="1" ht="15.75">
      <c r="A10" s="281"/>
      <c r="B10" s="44" t="s">
        <v>2043</v>
      </c>
      <c r="C10" s="282"/>
      <c r="D10" s="281"/>
      <c r="E10" s="282"/>
      <c r="F10" s="281"/>
      <c r="G10" s="281"/>
    </row>
    <row r="11" spans="1:6" ht="15.75">
      <c r="A11" s="1">
        <v>12111</v>
      </c>
      <c r="B11" s="1" t="s">
        <v>450</v>
      </c>
      <c r="C11" s="8">
        <v>327935682</v>
      </c>
      <c r="D11" s="8">
        <v>0</v>
      </c>
      <c r="E11" s="8">
        <f>C11-D11</f>
        <v>327935682</v>
      </c>
      <c r="F11" s="8"/>
    </row>
    <row r="12" spans="1:6" ht="15.75">
      <c r="A12" s="1">
        <v>12121</v>
      </c>
      <c r="B12" s="1" t="s">
        <v>451</v>
      </c>
      <c r="C12" s="8">
        <v>8487478500</v>
      </c>
      <c r="D12" s="8">
        <v>0</v>
      </c>
      <c r="E12" s="8">
        <f>C12-D12</f>
        <v>8487478500</v>
      </c>
      <c r="F12" s="8"/>
    </row>
    <row r="13" spans="1:6" ht="15.75">
      <c r="A13" s="1">
        <v>121311</v>
      </c>
      <c r="B13" s="1" t="s">
        <v>1118</v>
      </c>
      <c r="C13" s="8">
        <v>9541000</v>
      </c>
      <c r="D13" s="8">
        <v>3146444</v>
      </c>
      <c r="E13" s="8">
        <f>C13-D13</f>
        <v>6394556</v>
      </c>
      <c r="F13" s="8"/>
    </row>
    <row r="14" spans="1:6" ht="15.75">
      <c r="A14" s="1">
        <v>121491</v>
      </c>
      <c r="B14" s="1" t="s">
        <v>1119</v>
      </c>
      <c r="C14" s="8">
        <v>1987607052</v>
      </c>
      <c r="D14" s="8">
        <v>386998741</v>
      </c>
      <c r="E14" s="8">
        <f>C14-D14</f>
        <v>1600608311</v>
      </c>
      <c r="F14" s="8"/>
    </row>
    <row r="15" spans="1:6" ht="15.75">
      <c r="A15" s="1">
        <v>121321</v>
      </c>
      <c r="B15" s="1" t="s">
        <v>1120</v>
      </c>
      <c r="C15" s="8">
        <v>2640000</v>
      </c>
      <c r="D15" s="8">
        <v>243935</v>
      </c>
      <c r="E15" s="8">
        <f>C15-D15</f>
        <v>2396065</v>
      </c>
      <c r="F15" s="8"/>
    </row>
    <row r="16" spans="1:6" s="280" customFormat="1" ht="15.75">
      <c r="A16" s="281"/>
      <c r="B16" s="45" t="s">
        <v>1121</v>
      </c>
      <c r="C16" s="100">
        <f>SUM(C11:C15)</f>
        <v>10815202234</v>
      </c>
      <c r="D16" s="100">
        <f>SUM(D11:D15)</f>
        <v>390389120</v>
      </c>
      <c r="E16" s="100">
        <f>SUM(E11:E15)</f>
        <v>10424813114</v>
      </c>
      <c r="F16" s="283"/>
    </row>
    <row r="17" spans="1:6" s="280" customFormat="1" ht="15.75">
      <c r="A17" s="281"/>
      <c r="B17" s="45" t="s">
        <v>1122</v>
      </c>
      <c r="C17" s="100">
        <v>11006085000</v>
      </c>
      <c r="D17" s="100"/>
      <c r="E17" s="100"/>
      <c r="F17" s="284">
        <v>11138817000</v>
      </c>
    </row>
    <row r="18" spans="1:6" s="280" customFormat="1" ht="15.75">
      <c r="A18" s="281"/>
      <c r="B18" s="45" t="s">
        <v>1123</v>
      </c>
      <c r="C18" s="100">
        <f>C16-C17</f>
        <v>-190882766</v>
      </c>
      <c r="D18" s="285"/>
      <c r="E18" s="285"/>
      <c r="F18" s="286"/>
    </row>
    <row r="19" spans="1:7" s="16" customFormat="1" ht="15.75">
      <c r="A19" s="1" t="s">
        <v>974</v>
      </c>
      <c r="B19" s="1" t="s">
        <v>1124</v>
      </c>
      <c r="C19" s="10">
        <v>-7218144</v>
      </c>
      <c r="D19" s="8"/>
      <c r="E19" s="8"/>
      <c r="F19" s="121"/>
      <c r="G19" s="2" t="s">
        <v>1918</v>
      </c>
    </row>
    <row r="20" spans="1:7" s="16" customFormat="1" ht="15.75">
      <c r="A20" s="1" t="s">
        <v>975</v>
      </c>
      <c r="B20" s="1" t="s">
        <v>1125</v>
      </c>
      <c r="C20" s="10">
        <v>-310000</v>
      </c>
      <c r="D20" s="8"/>
      <c r="E20" s="8"/>
      <c r="F20" s="121"/>
      <c r="G20" s="2" t="s">
        <v>1919</v>
      </c>
    </row>
    <row r="21" spans="1:7" s="16" customFormat="1" ht="15.75">
      <c r="A21" s="1" t="s">
        <v>976</v>
      </c>
      <c r="B21" s="1" t="s">
        <v>1126</v>
      </c>
      <c r="C21" s="10">
        <v>-2046270</v>
      </c>
      <c r="D21" s="8"/>
      <c r="E21" s="8"/>
      <c r="F21" s="121"/>
      <c r="G21" s="2" t="s">
        <v>1920</v>
      </c>
    </row>
    <row r="22" spans="1:7" s="16" customFormat="1" ht="15.75">
      <c r="A22" s="1" t="s">
        <v>977</v>
      </c>
      <c r="B22" s="1" t="s">
        <v>1127</v>
      </c>
      <c r="C22" s="10">
        <v>-3022445</v>
      </c>
      <c r="D22" s="8"/>
      <c r="E22" s="8"/>
      <c r="F22" s="121"/>
      <c r="G22" s="2" t="s">
        <v>1921</v>
      </c>
    </row>
    <row r="23" spans="1:7" s="61" customFormat="1" ht="15.75">
      <c r="A23" s="1" t="s">
        <v>978</v>
      </c>
      <c r="B23" s="38" t="s">
        <v>1128</v>
      </c>
      <c r="C23" s="10">
        <v>-14214338</v>
      </c>
      <c r="D23" s="10"/>
      <c r="E23" s="10"/>
      <c r="F23" s="287"/>
      <c r="G23" s="288" t="s">
        <v>1922</v>
      </c>
    </row>
    <row r="24" spans="1:7" s="61" customFormat="1" ht="15.75">
      <c r="A24" s="38" t="s">
        <v>979</v>
      </c>
      <c r="B24" s="38" t="s">
        <v>1129</v>
      </c>
      <c r="C24" s="10">
        <v>-7136714</v>
      </c>
      <c r="D24" s="10"/>
      <c r="E24" s="10"/>
      <c r="F24" s="287"/>
      <c r="G24" s="288" t="s">
        <v>1922</v>
      </c>
    </row>
    <row r="25" spans="1:7" s="61" customFormat="1" ht="15.75">
      <c r="A25" s="1" t="s">
        <v>1057</v>
      </c>
      <c r="B25" s="38" t="s">
        <v>1130</v>
      </c>
      <c r="C25" s="10">
        <v>-3589000</v>
      </c>
      <c r="D25" s="10"/>
      <c r="E25" s="10"/>
      <c r="F25" s="287"/>
      <c r="G25" s="288" t="s">
        <v>1922</v>
      </c>
    </row>
    <row r="26" spans="1:7" s="61" customFormat="1" ht="15.75">
      <c r="A26" s="38" t="s">
        <v>1058</v>
      </c>
      <c r="B26" s="38" t="s">
        <v>1131</v>
      </c>
      <c r="C26" s="10">
        <v>4293160</v>
      </c>
      <c r="D26" s="10"/>
      <c r="E26" s="10"/>
      <c r="F26" s="287"/>
      <c r="G26" s="288" t="s">
        <v>1922</v>
      </c>
    </row>
    <row r="27" spans="1:7" s="61" customFormat="1" ht="15.75">
      <c r="A27" s="38" t="s">
        <v>1059</v>
      </c>
      <c r="B27" s="38" t="s">
        <v>1132</v>
      </c>
      <c r="C27" s="10">
        <v>902986</v>
      </c>
      <c r="D27" s="10"/>
      <c r="E27" s="10"/>
      <c r="F27" s="287"/>
      <c r="G27" s="288" t="s">
        <v>1922</v>
      </c>
    </row>
    <row r="28" spans="1:7" s="61" customFormat="1" ht="15.75">
      <c r="A28" s="46" t="s">
        <v>1133</v>
      </c>
      <c r="B28" s="38" t="s">
        <v>1134</v>
      </c>
      <c r="C28" s="10">
        <v>57075</v>
      </c>
      <c r="D28" s="10"/>
      <c r="E28" s="10"/>
      <c r="F28" s="287"/>
      <c r="G28" s="288" t="s">
        <v>1922</v>
      </c>
    </row>
    <row r="29" spans="1:7" s="61" customFormat="1" ht="15.75">
      <c r="A29" s="46" t="s">
        <v>1135</v>
      </c>
      <c r="B29" s="38" t="s">
        <v>1136</v>
      </c>
      <c r="C29" s="10">
        <v>189250</v>
      </c>
      <c r="D29" s="10"/>
      <c r="E29" s="10"/>
      <c r="F29" s="287"/>
      <c r="G29" s="288" t="s">
        <v>1922</v>
      </c>
    </row>
    <row r="30" spans="1:7" s="61" customFormat="1" ht="15.75">
      <c r="A30" s="46" t="s">
        <v>1137</v>
      </c>
      <c r="B30" s="38" t="s">
        <v>1136</v>
      </c>
      <c r="C30" s="10">
        <v>189250</v>
      </c>
      <c r="D30" s="10"/>
      <c r="E30" s="10"/>
      <c r="F30" s="287"/>
      <c r="G30" s="288" t="s">
        <v>1922</v>
      </c>
    </row>
    <row r="31" spans="1:7" s="61" customFormat="1" ht="15.75">
      <c r="A31" s="46" t="s">
        <v>1138</v>
      </c>
      <c r="B31" s="38" t="s">
        <v>1136</v>
      </c>
      <c r="C31" s="10">
        <v>189250</v>
      </c>
      <c r="D31" s="10"/>
      <c r="E31" s="10"/>
      <c r="F31" s="287"/>
      <c r="G31" s="288" t="s">
        <v>1922</v>
      </c>
    </row>
    <row r="32" spans="1:7" s="61" customFormat="1" ht="15.75">
      <c r="A32" s="46" t="s">
        <v>1139</v>
      </c>
      <c r="B32" s="38" t="s">
        <v>1136</v>
      </c>
      <c r="C32" s="10">
        <v>189250</v>
      </c>
      <c r="D32" s="10"/>
      <c r="E32" s="10"/>
      <c r="F32" s="287"/>
      <c r="G32" s="288" t="s">
        <v>1922</v>
      </c>
    </row>
    <row r="33" spans="1:7" s="61" customFormat="1" ht="15.75">
      <c r="A33" s="46" t="s">
        <v>1060</v>
      </c>
      <c r="B33" s="38" t="s">
        <v>1140</v>
      </c>
      <c r="C33" s="10">
        <v>682033</v>
      </c>
      <c r="D33" s="10"/>
      <c r="E33" s="10"/>
      <c r="F33" s="287"/>
      <c r="G33" s="288" t="s">
        <v>1922</v>
      </c>
    </row>
    <row r="34" spans="1:7" s="61" customFormat="1" ht="15.75">
      <c r="A34" s="46" t="s">
        <v>1061</v>
      </c>
      <c r="B34" s="38" t="s">
        <v>1141</v>
      </c>
      <c r="C34" s="10">
        <v>167460</v>
      </c>
      <c r="D34" s="10"/>
      <c r="E34" s="10"/>
      <c r="F34" s="287"/>
      <c r="G34" s="288" t="s">
        <v>1922</v>
      </c>
    </row>
    <row r="35" spans="1:7" s="61" customFormat="1" ht="15.75">
      <c r="A35" s="38"/>
      <c r="B35" s="38" t="s">
        <v>1142</v>
      </c>
      <c r="C35" s="10">
        <v>221556660</v>
      </c>
      <c r="D35" s="10"/>
      <c r="E35" s="10"/>
      <c r="F35" s="287"/>
      <c r="G35" s="288" t="s">
        <v>1922</v>
      </c>
    </row>
    <row r="36" spans="1:7" s="149" customFormat="1" ht="15.75">
      <c r="A36" s="289"/>
      <c r="B36" s="89" t="s">
        <v>1143</v>
      </c>
      <c r="C36" s="99">
        <v>3303</v>
      </c>
      <c r="D36" s="99"/>
      <c r="E36" s="99"/>
      <c r="F36" s="283"/>
      <c r="G36" s="290" t="s">
        <v>1923</v>
      </c>
    </row>
    <row r="37" spans="1:7" s="149" customFormat="1" ht="15.75">
      <c r="A37" s="289"/>
      <c r="B37" s="89"/>
      <c r="C37" s="99"/>
      <c r="D37" s="99"/>
      <c r="E37" s="99"/>
      <c r="F37" s="283"/>
      <c r="G37" s="290"/>
    </row>
    <row r="38" spans="1:6" ht="15.75">
      <c r="A38" s="1">
        <v>12112</v>
      </c>
      <c r="B38" s="1" t="s">
        <v>1144</v>
      </c>
      <c r="C38" s="8">
        <v>8398000</v>
      </c>
      <c r="D38" s="8">
        <v>0</v>
      </c>
      <c r="E38" s="8">
        <f aca="true" t="shared" si="0" ref="E38:E45">C38-D38</f>
        <v>8398000</v>
      </c>
      <c r="F38" s="8"/>
    </row>
    <row r="39" spans="1:6" ht="15.75">
      <c r="A39" s="1">
        <v>12122</v>
      </c>
      <c r="B39" s="1" t="s">
        <v>1145</v>
      </c>
      <c r="C39" s="8">
        <v>1699594990</v>
      </c>
      <c r="D39" s="8">
        <v>0</v>
      </c>
      <c r="E39" s="8">
        <f t="shared" si="0"/>
        <v>1699594990</v>
      </c>
      <c r="F39" s="8"/>
    </row>
    <row r="40" spans="1:6" ht="15.75">
      <c r="A40" s="1">
        <v>121312</v>
      </c>
      <c r="B40" s="1" t="s">
        <v>1146</v>
      </c>
      <c r="C40" s="8">
        <v>1301386605</v>
      </c>
      <c r="D40" s="8">
        <v>288864574</v>
      </c>
      <c r="E40" s="8">
        <f t="shared" si="0"/>
        <v>1012522031</v>
      </c>
      <c r="F40" s="8"/>
    </row>
    <row r="41" spans="1:6" ht="15.75">
      <c r="A41" s="1">
        <v>121492</v>
      </c>
      <c r="B41" s="1" t="s">
        <v>1147</v>
      </c>
      <c r="C41" s="8">
        <v>252010104</v>
      </c>
      <c r="D41" s="8">
        <v>54920224</v>
      </c>
      <c r="E41" s="8">
        <f t="shared" si="0"/>
        <v>197089880</v>
      </c>
      <c r="F41" s="8"/>
    </row>
    <row r="42" spans="1:6" ht="15.75">
      <c r="A42" s="1">
        <v>12152</v>
      </c>
      <c r="B42" s="1" t="s">
        <v>1148</v>
      </c>
      <c r="C42" s="8">
        <v>1950925</v>
      </c>
      <c r="D42" s="8">
        <v>297595</v>
      </c>
      <c r="E42" s="8">
        <f t="shared" si="0"/>
        <v>1653330</v>
      </c>
      <c r="F42" s="8"/>
    </row>
    <row r="43" spans="2:7" s="13" customFormat="1" ht="15.75">
      <c r="B43" s="13" t="s">
        <v>1149</v>
      </c>
      <c r="C43" s="70">
        <f>SUM(C38:C42)</f>
        <v>3263340624</v>
      </c>
      <c r="D43" s="70">
        <f>SUM(D38:D42)</f>
        <v>344082393</v>
      </c>
      <c r="E43" s="70">
        <f t="shared" si="0"/>
        <v>2919258231</v>
      </c>
      <c r="F43" s="70"/>
      <c r="G43" s="238"/>
    </row>
    <row r="44" spans="1:6" ht="15.75">
      <c r="A44" s="1">
        <v>16122</v>
      </c>
      <c r="B44" s="1" t="s">
        <v>1150</v>
      </c>
      <c r="C44" s="8">
        <v>234703660</v>
      </c>
      <c r="D44" s="8">
        <v>70394189</v>
      </c>
      <c r="E44" s="70">
        <f t="shared" si="0"/>
        <v>164309471</v>
      </c>
      <c r="F44" s="8"/>
    </row>
    <row r="45" spans="2:7" s="13" customFormat="1" ht="15.75">
      <c r="B45" s="13" t="s">
        <v>1150</v>
      </c>
      <c r="C45" s="70">
        <f>SUM(C44)</f>
        <v>234703660</v>
      </c>
      <c r="D45" s="70">
        <f>SUM(D44)</f>
        <v>70394189</v>
      </c>
      <c r="E45" s="70">
        <f t="shared" si="0"/>
        <v>164309471</v>
      </c>
      <c r="F45" s="70"/>
      <c r="G45" s="238"/>
    </row>
    <row r="46" spans="2:7" s="21" customFormat="1" ht="15.75">
      <c r="B46" s="7" t="s">
        <v>1151</v>
      </c>
      <c r="C46" s="12">
        <f>C43+C45</f>
        <v>3498044284</v>
      </c>
      <c r="D46" s="12">
        <f>D43+D45</f>
        <v>414476582</v>
      </c>
      <c r="E46" s="12">
        <f>E43+E45</f>
        <v>3083567702</v>
      </c>
      <c r="F46" s="12"/>
      <c r="G46" s="24"/>
    </row>
    <row r="47" spans="1:6" s="280" customFormat="1" ht="15.75">
      <c r="A47" s="281"/>
      <c r="B47" s="45" t="s">
        <v>1122</v>
      </c>
      <c r="C47" s="100">
        <v>3231283000</v>
      </c>
      <c r="D47" s="100"/>
      <c r="E47" s="100"/>
      <c r="F47" s="284">
        <v>4233718000</v>
      </c>
    </row>
    <row r="48" spans="1:6" s="280" customFormat="1" ht="15.75">
      <c r="A48" s="281"/>
      <c r="B48" s="45" t="s">
        <v>1123</v>
      </c>
      <c r="C48" s="100">
        <f>C46-C47</f>
        <v>266761284</v>
      </c>
      <c r="D48" s="100"/>
      <c r="E48" s="100"/>
      <c r="F48" s="283"/>
    </row>
    <row r="49" spans="1:7" s="61" customFormat="1" ht="15.75">
      <c r="A49" s="46">
        <v>12152</v>
      </c>
      <c r="B49" s="38" t="s">
        <v>1152</v>
      </c>
      <c r="C49" s="10">
        <v>-1950925</v>
      </c>
      <c r="D49" s="10"/>
      <c r="E49" s="10"/>
      <c r="F49" s="287"/>
      <c r="G49" s="288" t="s">
        <v>1924</v>
      </c>
    </row>
    <row r="50" spans="1:7" s="61" customFormat="1" ht="15.75">
      <c r="A50" s="46">
        <v>121492</v>
      </c>
      <c r="B50" s="38" t="s">
        <v>1153</v>
      </c>
      <c r="C50" s="10">
        <v>1125366</v>
      </c>
      <c r="D50" s="10"/>
      <c r="E50" s="10"/>
      <c r="F50" s="287"/>
      <c r="G50" s="288" t="s">
        <v>1925</v>
      </c>
    </row>
    <row r="51" spans="1:7" s="61" customFormat="1" ht="15.75">
      <c r="A51" s="46" t="s">
        <v>1062</v>
      </c>
      <c r="B51" s="38" t="s">
        <v>1063</v>
      </c>
      <c r="C51" s="10">
        <v>-2116800</v>
      </c>
      <c r="D51" s="10"/>
      <c r="E51" s="10"/>
      <c r="F51" s="287"/>
      <c r="G51" s="288" t="s">
        <v>1926</v>
      </c>
    </row>
    <row r="52" spans="1:7" s="16" customFormat="1" ht="15.75">
      <c r="A52" s="1" t="s">
        <v>1064</v>
      </c>
      <c r="B52" s="1" t="s">
        <v>283</v>
      </c>
      <c r="C52" s="8">
        <v>-9226000</v>
      </c>
      <c r="D52" s="8"/>
      <c r="E52" s="8"/>
      <c r="F52" s="121"/>
      <c r="G52" s="2" t="s">
        <v>1926</v>
      </c>
    </row>
    <row r="53" spans="1:7" s="16" customFormat="1" ht="15.75">
      <c r="A53" s="38" t="s">
        <v>1065</v>
      </c>
      <c r="B53" s="38" t="s">
        <v>1154</v>
      </c>
      <c r="C53" s="10">
        <v>-2047000</v>
      </c>
      <c r="D53" s="8"/>
      <c r="E53" s="8"/>
      <c r="F53" s="121"/>
      <c r="G53" s="2" t="s">
        <v>1927</v>
      </c>
    </row>
    <row r="54" spans="1:7" s="16" customFormat="1" ht="15.75">
      <c r="A54" s="38" t="s">
        <v>1155</v>
      </c>
      <c r="B54" s="38" t="s">
        <v>1156</v>
      </c>
      <c r="C54" s="10">
        <v>-41982866</v>
      </c>
      <c r="D54" s="8"/>
      <c r="E54" s="10"/>
      <c r="F54" s="121"/>
      <c r="G54" s="2" t="s">
        <v>1928</v>
      </c>
    </row>
    <row r="55" spans="1:7" s="61" customFormat="1" ht="15.75">
      <c r="A55" s="1" t="s">
        <v>978</v>
      </c>
      <c r="B55" s="38" t="s">
        <v>1128</v>
      </c>
      <c r="C55" s="10">
        <v>14214338</v>
      </c>
      <c r="D55" s="10"/>
      <c r="E55" s="10"/>
      <c r="F55" s="287"/>
      <c r="G55" s="288" t="s">
        <v>1922</v>
      </c>
    </row>
    <row r="56" spans="1:7" s="61" customFormat="1" ht="15.75">
      <c r="A56" s="38" t="s">
        <v>979</v>
      </c>
      <c r="B56" s="38" t="s">
        <v>1129</v>
      </c>
      <c r="C56" s="10">
        <v>7136714</v>
      </c>
      <c r="D56" s="10"/>
      <c r="E56" s="10"/>
      <c r="F56" s="287"/>
      <c r="G56" s="288" t="s">
        <v>1922</v>
      </c>
    </row>
    <row r="57" spans="1:7" s="61" customFormat="1" ht="15.75">
      <c r="A57" s="1" t="s">
        <v>1057</v>
      </c>
      <c r="B57" s="38" t="s">
        <v>1130</v>
      </c>
      <c r="C57" s="10">
        <v>3589000</v>
      </c>
      <c r="D57" s="10"/>
      <c r="E57" s="10"/>
      <c r="F57" s="287"/>
      <c r="G57" s="288" t="s">
        <v>1922</v>
      </c>
    </row>
    <row r="58" spans="1:7" s="61" customFormat="1" ht="15.75">
      <c r="A58" s="38" t="s">
        <v>1058</v>
      </c>
      <c r="B58" s="38" t="s">
        <v>1131</v>
      </c>
      <c r="C58" s="10">
        <v>-4293160</v>
      </c>
      <c r="D58" s="10"/>
      <c r="E58" s="10"/>
      <c r="F58" s="287"/>
      <c r="G58" s="288" t="s">
        <v>1922</v>
      </c>
    </row>
    <row r="59" spans="1:7" s="61" customFormat="1" ht="15.75">
      <c r="A59" s="38" t="s">
        <v>1059</v>
      </c>
      <c r="B59" s="38" t="s">
        <v>1132</v>
      </c>
      <c r="C59" s="10">
        <v>-902986</v>
      </c>
      <c r="D59" s="10"/>
      <c r="E59" s="10"/>
      <c r="F59" s="287"/>
      <c r="G59" s="288" t="s">
        <v>1922</v>
      </c>
    </row>
    <row r="60" spans="1:7" s="61" customFormat="1" ht="15.75">
      <c r="A60" s="46" t="s">
        <v>1133</v>
      </c>
      <c r="B60" s="38" t="s">
        <v>1134</v>
      </c>
      <c r="C60" s="10">
        <v>-57075</v>
      </c>
      <c r="D60" s="10"/>
      <c r="E60" s="10"/>
      <c r="F60" s="287"/>
      <c r="G60" s="288" t="s">
        <v>1922</v>
      </c>
    </row>
    <row r="61" spans="1:7" s="61" customFormat="1" ht="15.75">
      <c r="A61" s="46" t="s">
        <v>1135</v>
      </c>
      <c r="B61" s="38" t="s">
        <v>1136</v>
      </c>
      <c r="C61" s="10">
        <v>-189250</v>
      </c>
      <c r="D61" s="10"/>
      <c r="E61" s="10"/>
      <c r="F61" s="287"/>
      <c r="G61" s="288" t="s">
        <v>1922</v>
      </c>
    </row>
    <row r="62" spans="1:7" s="61" customFormat="1" ht="15.75">
      <c r="A62" s="46" t="s">
        <v>1137</v>
      </c>
      <c r="B62" s="38" t="s">
        <v>1136</v>
      </c>
      <c r="C62" s="10">
        <v>-189250</v>
      </c>
      <c r="D62" s="10"/>
      <c r="E62" s="10"/>
      <c r="F62" s="287"/>
      <c r="G62" s="288" t="s">
        <v>1922</v>
      </c>
    </row>
    <row r="63" spans="1:7" s="61" customFormat="1" ht="15.75">
      <c r="A63" s="46" t="s">
        <v>1138</v>
      </c>
      <c r="B63" s="38" t="s">
        <v>1136</v>
      </c>
      <c r="C63" s="10">
        <v>-189250</v>
      </c>
      <c r="D63" s="10"/>
      <c r="E63" s="10"/>
      <c r="F63" s="287"/>
      <c r="G63" s="288" t="s">
        <v>1922</v>
      </c>
    </row>
    <row r="64" spans="1:7" s="61" customFormat="1" ht="15.75">
      <c r="A64" s="46" t="s">
        <v>1139</v>
      </c>
      <c r="B64" s="38" t="s">
        <v>1136</v>
      </c>
      <c r="C64" s="10">
        <v>-189250</v>
      </c>
      <c r="D64" s="10"/>
      <c r="E64" s="10"/>
      <c r="F64" s="287"/>
      <c r="G64" s="288" t="s">
        <v>1922</v>
      </c>
    </row>
    <row r="65" spans="1:7" s="61" customFormat="1" ht="15.75">
      <c r="A65" s="46" t="s">
        <v>1060</v>
      </c>
      <c r="B65" s="38" t="s">
        <v>1140</v>
      </c>
      <c r="C65" s="10">
        <v>-682033</v>
      </c>
      <c r="D65" s="10"/>
      <c r="E65" s="10"/>
      <c r="F65" s="287"/>
      <c r="G65" s="288" t="s">
        <v>1922</v>
      </c>
    </row>
    <row r="66" spans="1:7" s="61" customFormat="1" ht="15.75">
      <c r="A66" s="46" t="s">
        <v>1061</v>
      </c>
      <c r="B66" s="38" t="s">
        <v>1141</v>
      </c>
      <c r="C66" s="10">
        <v>-167460</v>
      </c>
      <c r="D66" s="10"/>
      <c r="E66" s="10"/>
      <c r="F66" s="287"/>
      <c r="G66" s="288" t="s">
        <v>1922</v>
      </c>
    </row>
    <row r="67" spans="1:7" s="61" customFormat="1" ht="15.75">
      <c r="A67" s="46">
        <v>16122</v>
      </c>
      <c r="B67" s="38" t="s">
        <v>1142</v>
      </c>
      <c r="C67" s="10">
        <v>-221556660</v>
      </c>
      <c r="D67" s="10"/>
      <c r="E67" s="10"/>
      <c r="F67" s="287"/>
      <c r="G67" s="288" t="s">
        <v>1922</v>
      </c>
    </row>
    <row r="68" spans="1:7" s="61" customFormat="1" ht="15.75">
      <c r="A68" s="38" t="s">
        <v>1066</v>
      </c>
      <c r="B68" s="38" t="s">
        <v>1157</v>
      </c>
      <c r="C68" s="10">
        <v>-2644000</v>
      </c>
      <c r="D68" s="10"/>
      <c r="E68" s="10"/>
      <c r="F68" s="287"/>
      <c r="G68" s="288" t="s">
        <v>1922</v>
      </c>
    </row>
    <row r="69" spans="1:7" s="61" customFormat="1" ht="15.75">
      <c r="A69" s="38" t="s">
        <v>1067</v>
      </c>
      <c r="B69" s="38" t="s">
        <v>1158</v>
      </c>
      <c r="C69" s="10">
        <v>-3000000</v>
      </c>
      <c r="D69" s="10"/>
      <c r="E69" s="10"/>
      <c r="F69" s="287"/>
      <c r="G69" s="288" t="s">
        <v>1922</v>
      </c>
    </row>
    <row r="70" spans="1:7" s="61" customFormat="1" ht="15.75">
      <c r="A70" s="38" t="s">
        <v>1068</v>
      </c>
      <c r="B70" s="38" t="s">
        <v>1159</v>
      </c>
      <c r="C70" s="10">
        <v>-1442000</v>
      </c>
      <c r="D70" s="10"/>
      <c r="E70" s="10"/>
      <c r="F70" s="287"/>
      <c r="G70" s="288" t="s">
        <v>1922</v>
      </c>
    </row>
    <row r="71" spans="1:7" s="16" customFormat="1" ht="15.75">
      <c r="A71" s="38"/>
      <c r="B71" s="38" t="s">
        <v>1143</v>
      </c>
      <c r="C71" s="10">
        <v>-737</v>
      </c>
      <c r="D71" s="10"/>
      <c r="E71" s="10"/>
      <c r="F71" s="8"/>
      <c r="G71" s="2" t="s">
        <v>1923</v>
      </c>
    </row>
    <row r="72" spans="1:7" s="16" customFormat="1" ht="15.75">
      <c r="A72" s="38"/>
      <c r="B72" s="38"/>
      <c r="C72" s="10"/>
      <c r="D72" s="10"/>
      <c r="E72" s="10"/>
      <c r="F72" s="8"/>
      <c r="G72" s="2"/>
    </row>
    <row r="73" spans="1:6" ht="15.75">
      <c r="A73" s="1">
        <v>121131</v>
      </c>
      <c r="B73" s="1" t="s">
        <v>1160</v>
      </c>
      <c r="C73" s="8">
        <v>578200</v>
      </c>
      <c r="D73" s="8">
        <v>0</v>
      </c>
      <c r="E73" s="8">
        <f aca="true" t="shared" si="1" ref="E73:E85">C73-D73</f>
        <v>578200</v>
      </c>
      <c r="F73" s="8"/>
    </row>
    <row r="74" spans="1:6" ht="15.75">
      <c r="A74" s="1">
        <v>121231</v>
      </c>
      <c r="B74" s="1" t="s">
        <v>1161</v>
      </c>
      <c r="C74" s="8">
        <v>81693660</v>
      </c>
      <c r="D74" s="8">
        <v>0</v>
      </c>
      <c r="E74" s="8">
        <f t="shared" si="1"/>
        <v>81693660</v>
      </c>
      <c r="F74" s="8"/>
    </row>
    <row r="75" spans="1:6" ht="15.75">
      <c r="A75" s="1">
        <v>1213131</v>
      </c>
      <c r="B75" s="1" t="s">
        <v>612</v>
      </c>
      <c r="C75" s="8">
        <v>17727365</v>
      </c>
      <c r="D75" s="8">
        <v>1508773</v>
      </c>
      <c r="E75" s="8">
        <f t="shared" si="1"/>
        <v>16218592</v>
      </c>
      <c r="F75" s="8"/>
    </row>
    <row r="76" spans="1:6" ht="15.75">
      <c r="A76" s="1">
        <v>121423</v>
      </c>
      <c r="B76" s="1" t="s">
        <v>613</v>
      </c>
      <c r="C76" s="8">
        <v>211000</v>
      </c>
      <c r="D76" s="8">
        <v>0</v>
      </c>
      <c r="E76" s="8">
        <f t="shared" si="1"/>
        <v>211000</v>
      </c>
      <c r="F76" s="8"/>
    </row>
    <row r="77" spans="1:6" ht="15.75">
      <c r="A77" s="1">
        <v>1213133</v>
      </c>
      <c r="B77" s="1" t="s">
        <v>614</v>
      </c>
      <c r="C77" s="8">
        <v>5336737</v>
      </c>
      <c r="D77" s="8">
        <v>1600562</v>
      </c>
      <c r="E77" s="8">
        <f t="shared" si="1"/>
        <v>3736175</v>
      </c>
      <c r="F77" s="8"/>
    </row>
    <row r="78" spans="1:6" ht="15.75">
      <c r="A78" s="1">
        <v>1214933</v>
      </c>
      <c r="B78" s="1" t="s">
        <v>615</v>
      </c>
      <c r="C78" s="8">
        <v>36266596</v>
      </c>
      <c r="D78" s="8">
        <v>5129142</v>
      </c>
      <c r="E78" s="8">
        <f t="shared" si="1"/>
        <v>31137454</v>
      </c>
      <c r="F78" s="8"/>
    </row>
    <row r="79" spans="2:7" s="13" customFormat="1" ht="15.75">
      <c r="B79" s="13" t="s">
        <v>616</v>
      </c>
      <c r="C79" s="70">
        <f>SUM(C73:C78)</f>
        <v>141813558</v>
      </c>
      <c r="D79" s="70">
        <f>SUM(D73:D78)</f>
        <v>8238477</v>
      </c>
      <c r="E79" s="70">
        <f t="shared" si="1"/>
        <v>133575081</v>
      </c>
      <c r="F79" s="70"/>
      <c r="G79" s="238"/>
    </row>
    <row r="80" spans="1:6" ht="15.75">
      <c r="A80" s="1">
        <v>121132</v>
      </c>
      <c r="B80" s="1" t="s">
        <v>617</v>
      </c>
      <c r="C80" s="8">
        <v>8868000</v>
      </c>
      <c r="D80" s="8">
        <v>0</v>
      </c>
      <c r="E80" s="8">
        <f t="shared" si="1"/>
        <v>8868000</v>
      </c>
      <c r="F80" s="8"/>
    </row>
    <row r="81" spans="1:6" ht="15.75">
      <c r="A81" s="1">
        <v>121311</v>
      </c>
      <c r="B81" s="1" t="s">
        <v>618</v>
      </c>
      <c r="C81" s="8">
        <v>693666200</v>
      </c>
      <c r="D81" s="8">
        <v>0</v>
      </c>
      <c r="E81" s="8">
        <f t="shared" si="1"/>
        <v>693666200</v>
      </c>
      <c r="F81" s="8"/>
    </row>
    <row r="82" spans="1:6" ht="15.75">
      <c r="A82" s="1">
        <v>1213132</v>
      </c>
      <c r="B82" s="1" t="s">
        <v>619</v>
      </c>
      <c r="C82" s="8">
        <v>129808484</v>
      </c>
      <c r="D82" s="8">
        <v>29558808</v>
      </c>
      <c r="E82" s="8">
        <f>C82-D82</f>
        <v>100249676</v>
      </c>
      <c r="F82" s="8"/>
    </row>
    <row r="83" spans="1:6" ht="15.75">
      <c r="A83" s="1">
        <v>1214932</v>
      </c>
      <c r="B83" s="1" t="s">
        <v>620</v>
      </c>
      <c r="C83" s="8">
        <v>48495991</v>
      </c>
      <c r="D83" s="8">
        <v>8984643</v>
      </c>
      <c r="E83" s="8">
        <f t="shared" si="1"/>
        <v>39511348</v>
      </c>
      <c r="F83" s="8"/>
    </row>
    <row r="84" spans="2:7" s="13" customFormat="1" ht="15.75">
      <c r="B84" s="13" t="s">
        <v>621</v>
      </c>
      <c r="C84" s="70">
        <f>SUM(C80:C83)</f>
        <v>880838675</v>
      </c>
      <c r="D84" s="70">
        <f>SUM(D80:D83)</f>
        <v>38543451</v>
      </c>
      <c r="E84" s="70">
        <f t="shared" si="1"/>
        <v>842295224</v>
      </c>
      <c r="F84" s="70"/>
      <c r="G84" s="238"/>
    </row>
    <row r="85" spans="2:7" s="21" customFormat="1" ht="15.75">
      <c r="B85" s="7" t="s">
        <v>622</v>
      </c>
      <c r="C85" s="12">
        <f>C79+C84</f>
        <v>1022652233</v>
      </c>
      <c r="D85" s="12">
        <f>D79+D84</f>
        <v>46781928</v>
      </c>
      <c r="E85" s="12">
        <f t="shared" si="1"/>
        <v>975870305</v>
      </c>
      <c r="F85" s="291"/>
      <c r="G85" s="24"/>
    </row>
    <row r="86" spans="1:7" s="280" customFormat="1" ht="15.75">
      <c r="A86" s="281"/>
      <c r="B86" s="45" t="s">
        <v>1122</v>
      </c>
      <c r="C86" s="100">
        <v>988133000</v>
      </c>
      <c r="D86" s="100"/>
      <c r="E86" s="100"/>
      <c r="F86" s="284">
        <v>1318043000</v>
      </c>
      <c r="G86" s="290"/>
    </row>
    <row r="87" spans="1:7" s="280" customFormat="1" ht="15.75">
      <c r="A87" s="281"/>
      <c r="B87" s="45" t="s">
        <v>1123</v>
      </c>
      <c r="C87" s="100">
        <f>C85-C86</f>
        <v>34519233</v>
      </c>
      <c r="D87" s="100"/>
      <c r="E87" s="100"/>
      <c r="F87" s="283"/>
      <c r="G87" s="290"/>
    </row>
    <row r="88" spans="1:7" s="16" customFormat="1" ht="15.75">
      <c r="A88" s="38" t="s">
        <v>1069</v>
      </c>
      <c r="B88" s="38" t="s">
        <v>623</v>
      </c>
      <c r="C88" s="10">
        <v>-26531071</v>
      </c>
      <c r="D88" s="10"/>
      <c r="E88" s="8"/>
      <c r="F88" s="121"/>
      <c r="G88" s="2" t="s">
        <v>1929</v>
      </c>
    </row>
    <row r="89" spans="1:7" s="16" customFormat="1" ht="15.75">
      <c r="A89" s="38" t="s">
        <v>1070</v>
      </c>
      <c r="B89" s="38" t="s">
        <v>624</v>
      </c>
      <c r="C89" s="10">
        <v>-5336737</v>
      </c>
      <c r="D89" s="10"/>
      <c r="E89" s="8"/>
      <c r="F89" s="121"/>
      <c r="G89" s="2" t="s">
        <v>1930</v>
      </c>
    </row>
    <row r="90" spans="1:7" s="16" customFormat="1" ht="15.75">
      <c r="A90" s="38" t="s">
        <v>1071</v>
      </c>
      <c r="B90" s="38" t="s">
        <v>625</v>
      </c>
      <c r="C90" s="10">
        <v>-8165701</v>
      </c>
      <c r="D90" s="10"/>
      <c r="E90" s="8"/>
      <c r="F90" s="121"/>
      <c r="G90" s="2" t="s">
        <v>1931</v>
      </c>
    </row>
    <row r="91" spans="1:7" s="16" customFormat="1" ht="15.75">
      <c r="A91" s="38" t="s">
        <v>1072</v>
      </c>
      <c r="B91" s="38" t="s">
        <v>626</v>
      </c>
      <c r="C91" s="10">
        <v>-1569824</v>
      </c>
      <c r="D91" s="10"/>
      <c r="E91" s="8"/>
      <c r="F91" s="121"/>
      <c r="G91" s="2" t="s">
        <v>1932</v>
      </c>
    </row>
    <row r="92" spans="1:7" s="61" customFormat="1" ht="15.75">
      <c r="A92" s="38" t="s">
        <v>1066</v>
      </c>
      <c r="B92" s="38" t="s">
        <v>1157</v>
      </c>
      <c r="C92" s="10">
        <v>2644000</v>
      </c>
      <c r="D92" s="10"/>
      <c r="E92" s="10"/>
      <c r="F92" s="287"/>
      <c r="G92" s="288" t="s">
        <v>1922</v>
      </c>
    </row>
    <row r="93" spans="1:7" s="61" customFormat="1" ht="15.75">
      <c r="A93" s="38" t="s">
        <v>1067</v>
      </c>
      <c r="B93" s="38" t="s">
        <v>1158</v>
      </c>
      <c r="C93" s="10">
        <v>3000000</v>
      </c>
      <c r="D93" s="10"/>
      <c r="E93" s="10"/>
      <c r="F93" s="287"/>
      <c r="G93" s="288" t="s">
        <v>1922</v>
      </c>
    </row>
    <row r="94" spans="1:7" s="61" customFormat="1" ht="15.75">
      <c r="A94" s="38" t="s">
        <v>1068</v>
      </c>
      <c r="B94" s="38" t="s">
        <v>1159</v>
      </c>
      <c r="C94" s="10">
        <v>1442000</v>
      </c>
      <c r="D94" s="10"/>
      <c r="E94" s="10"/>
      <c r="F94" s="287"/>
      <c r="G94" s="292" t="s">
        <v>1922</v>
      </c>
    </row>
    <row r="95" spans="1:7" s="16" customFormat="1" ht="15.75">
      <c r="A95" s="38"/>
      <c r="B95" s="38" t="s">
        <v>1143</v>
      </c>
      <c r="C95" s="10">
        <v>-1900</v>
      </c>
      <c r="D95" s="10"/>
      <c r="E95" s="8"/>
      <c r="F95" s="121"/>
      <c r="G95" s="2" t="s">
        <v>1923</v>
      </c>
    </row>
    <row r="96" spans="2:7" s="21" customFormat="1" ht="47.25">
      <c r="B96" s="91" t="s">
        <v>627</v>
      </c>
      <c r="C96" s="12">
        <f>C85+C46+C16</f>
        <v>15335898751</v>
      </c>
      <c r="D96" s="12">
        <f>D85+D46+D16</f>
        <v>851647630</v>
      </c>
      <c r="E96" s="12">
        <f>E85+E46+E16</f>
        <v>14484251121</v>
      </c>
      <c r="F96" s="291"/>
      <c r="G96" s="24"/>
    </row>
    <row r="97" spans="2:7" s="21" customFormat="1" ht="15.75">
      <c r="B97" s="91"/>
      <c r="C97" s="12"/>
      <c r="D97" s="12"/>
      <c r="E97" s="12"/>
      <c r="F97" s="291"/>
      <c r="G97" s="24"/>
    </row>
    <row r="98" spans="2:7" s="352" customFormat="1" ht="15.75">
      <c r="B98" s="47" t="s">
        <v>1800</v>
      </c>
      <c r="C98" s="291"/>
      <c r="D98" s="291"/>
      <c r="E98" s="291"/>
      <c r="F98" s="291"/>
      <c r="G98" s="24"/>
    </row>
    <row r="99" spans="2:7" s="352" customFormat="1" ht="15.75">
      <c r="B99" s="1" t="s">
        <v>628</v>
      </c>
      <c r="C99" s="8">
        <v>780000</v>
      </c>
      <c r="D99" s="8">
        <v>106323</v>
      </c>
      <c r="E99" s="8">
        <f>C99-D99</f>
        <v>673677</v>
      </c>
      <c r="F99" s="291"/>
      <c r="G99" s="24"/>
    </row>
    <row r="100" spans="2:7" s="352" customFormat="1" ht="15.75">
      <c r="B100" s="1" t="s">
        <v>629</v>
      </c>
      <c r="C100" s="8">
        <v>0</v>
      </c>
      <c r="D100" s="8"/>
      <c r="E100" s="8"/>
      <c r="F100" s="8">
        <v>0</v>
      </c>
      <c r="G100" s="24"/>
    </row>
    <row r="101" spans="2:7" s="352" customFormat="1" ht="15.75">
      <c r="B101" s="1"/>
      <c r="C101" s="291"/>
      <c r="D101" s="291"/>
      <c r="E101" s="291"/>
      <c r="F101" s="291"/>
      <c r="G101" s="24"/>
    </row>
    <row r="102" spans="2:7" s="352" customFormat="1" ht="15.75">
      <c r="B102" s="47" t="s">
        <v>2569</v>
      </c>
      <c r="C102" s="291"/>
      <c r="D102" s="291"/>
      <c r="E102" s="291"/>
      <c r="F102" s="291"/>
      <c r="G102" s="24"/>
    </row>
    <row r="103" spans="2:7" s="352" customFormat="1" ht="15.75">
      <c r="B103" s="1" t="s">
        <v>630</v>
      </c>
      <c r="C103" s="8">
        <v>41855358</v>
      </c>
      <c r="D103" s="8">
        <v>1538644</v>
      </c>
      <c r="E103" s="8">
        <f>C103-D103</f>
        <v>40316714</v>
      </c>
      <c r="F103" s="8"/>
      <c r="G103" s="24"/>
    </row>
    <row r="104" spans="2:7" s="352" customFormat="1" ht="15.75">
      <c r="B104" s="1" t="s">
        <v>631</v>
      </c>
      <c r="C104" s="8">
        <v>8424000</v>
      </c>
      <c r="D104" s="8">
        <v>0</v>
      </c>
      <c r="E104" s="8">
        <f>C104-D104</f>
        <v>8424000</v>
      </c>
      <c r="F104" s="8"/>
      <c r="G104" s="24"/>
    </row>
    <row r="105" spans="2:7" s="352" customFormat="1" ht="47.25">
      <c r="B105" s="91" t="s">
        <v>632</v>
      </c>
      <c r="C105" s="12">
        <f>SUM(C103:C104)</f>
        <v>50279358</v>
      </c>
      <c r="D105" s="12">
        <f>SUM(D103:D104)</f>
        <v>1538644</v>
      </c>
      <c r="E105" s="12">
        <f>SUM(E103:E104)</f>
        <v>48740714</v>
      </c>
      <c r="F105" s="8"/>
      <c r="G105" s="24"/>
    </row>
    <row r="106" spans="1:7" s="137" customFormat="1" ht="15.75">
      <c r="A106" s="356"/>
      <c r="B106" s="38" t="s">
        <v>629</v>
      </c>
      <c r="C106" s="38">
        <v>0</v>
      </c>
      <c r="D106" s="38"/>
      <c r="E106" s="1"/>
      <c r="F106" s="28">
        <v>0</v>
      </c>
      <c r="G106" s="2"/>
    </row>
    <row r="107" spans="1:7" s="137" customFormat="1" ht="15.75">
      <c r="A107" s="356"/>
      <c r="B107" s="38"/>
      <c r="C107" s="38"/>
      <c r="D107" s="38"/>
      <c r="E107" s="1"/>
      <c r="F107" s="2"/>
      <c r="G107" s="2"/>
    </row>
    <row r="108" spans="1:7" s="137" customFormat="1" ht="47.25">
      <c r="A108" s="356"/>
      <c r="B108" s="91" t="s">
        <v>633</v>
      </c>
      <c r="C108" s="11">
        <f>C96+C105+C99</f>
        <v>15386958109</v>
      </c>
      <c r="D108" s="11">
        <f>D96+D105+D99</f>
        <v>853292597</v>
      </c>
      <c r="E108" s="11">
        <f>E96+E105+E99</f>
        <v>14533665512</v>
      </c>
      <c r="F108" s="11">
        <f>F96+F105+F99</f>
        <v>0</v>
      </c>
      <c r="G108" s="2"/>
    </row>
    <row r="110" spans="2:5" ht="15.75">
      <c r="B110" s="1" t="s">
        <v>1073</v>
      </c>
      <c r="E110" s="38"/>
    </row>
    <row r="111" ht="15.75">
      <c r="E111" s="38"/>
    </row>
    <row r="112" spans="1:7" ht="15.75">
      <c r="A112" s="20" t="s">
        <v>634</v>
      </c>
      <c r="B112" s="692" t="s">
        <v>449</v>
      </c>
      <c r="C112" s="693"/>
      <c r="D112" s="693"/>
      <c r="E112" s="693"/>
      <c r="F112" s="693"/>
      <c r="G112" s="693"/>
    </row>
    <row r="113" spans="1:7" ht="15.75" customHeight="1">
      <c r="A113" s="2" t="s">
        <v>1918</v>
      </c>
      <c r="B113" s="694" t="s">
        <v>635</v>
      </c>
      <c r="C113" s="694"/>
      <c r="D113" s="694"/>
      <c r="E113" s="694"/>
      <c r="F113" s="694"/>
      <c r="G113" s="694"/>
    </row>
    <row r="114" spans="1:7" ht="16.5" customHeight="1">
      <c r="A114" s="2" t="s">
        <v>1919</v>
      </c>
      <c r="B114" s="690" t="s">
        <v>636</v>
      </c>
      <c r="C114" s="690"/>
      <c r="D114" s="690"/>
      <c r="E114" s="690"/>
      <c r="F114" s="690"/>
      <c r="G114" s="690"/>
    </row>
    <row r="115" spans="1:7" ht="14.25" customHeight="1">
      <c r="A115" s="2" t="s">
        <v>1920</v>
      </c>
      <c r="B115" s="690" t="s">
        <v>637</v>
      </c>
      <c r="C115" s="690"/>
      <c r="D115" s="690"/>
      <c r="E115" s="690"/>
      <c r="F115" s="690"/>
      <c r="G115" s="690"/>
    </row>
    <row r="116" spans="1:7" ht="32.25" customHeight="1">
      <c r="A116" s="2" t="s">
        <v>1921</v>
      </c>
      <c r="B116" s="691" t="s">
        <v>638</v>
      </c>
      <c r="C116" s="691"/>
      <c r="D116" s="691"/>
      <c r="E116" s="691"/>
      <c r="F116" s="691"/>
      <c r="G116" s="691"/>
    </row>
    <row r="117" spans="1:7" ht="31.5" customHeight="1">
      <c r="A117" s="2" t="s">
        <v>1922</v>
      </c>
      <c r="B117" s="691" t="s">
        <v>1074</v>
      </c>
      <c r="C117" s="691"/>
      <c r="D117" s="691"/>
      <c r="E117" s="691"/>
      <c r="F117" s="691"/>
      <c r="G117" s="691"/>
    </row>
    <row r="118" spans="1:7" ht="15.75">
      <c r="A118" s="2" t="s">
        <v>1923</v>
      </c>
      <c r="B118" s="690" t="s">
        <v>639</v>
      </c>
      <c r="C118" s="690"/>
      <c r="D118" s="690"/>
      <c r="E118" s="690"/>
      <c r="F118" s="690"/>
      <c r="G118" s="690"/>
    </row>
    <row r="119" spans="1:7" ht="15.75">
      <c r="A119" s="2" t="s">
        <v>1924</v>
      </c>
      <c r="B119" s="690" t="s">
        <v>640</v>
      </c>
      <c r="C119" s="690"/>
      <c r="D119" s="690"/>
      <c r="E119" s="690"/>
      <c r="F119" s="690"/>
      <c r="G119" s="690"/>
    </row>
    <row r="120" spans="1:7" ht="34.5" customHeight="1">
      <c r="A120" s="2" t="s">
        <v>1925</v>
      </c>
      <c r="B120" s="691" t="s">
        <v>641</v>
      </c>
      <c r="C120" s="691"/>
      <c r="D120" s="691"/>
      <c r="E120" s="691"/>
      <c r="F120" s="691"/>
      <c r="G120" s="691"/>
    </row>
    <row r="121" spans="1:7" ht="15.75">
      <c r="A121" s="2" t="s">
        <v>1926</v>
      </c>
      <c r="B121" s="690" t="s">
        <v>642</v>
      </c>
      <c r="C121" s="690"/>
      <c r="D121" s="690"/>
      <c r="E121" s="690"/>
      <c r="F121" s="690"/>
      <c r="G121" s="690"/>
    </row>
    <row r="122" spans="1:7" ht="15.75">
      <c r="A122" s="2" t="s">
        <v>1927</v>
      </c>
      <c r="B122" s="690" t="s">
        <v>643</v>
      </c>
      <c r="C122" s="690"/>
      <c r="D122" s="690"/>
      <c r="E122" s="690"/>
      <c r="F122" s="690"/>
      <c r="G122" s="690"/>
    </row>
    <row r="123" spans="1:7" ht="15.75">
      <c r="A123" s="2" t="s">
        <v>1928</v>
      </c>
      <c r="B123" s="690" t="s">
        <v>644</v>
      </c>
      <c r="C123" s="690"/>
      <c r="D123" s="690"/>
      <c r="E123" s="690"/>
      <c r="F123" s="690"/>
      <c r="G123" s="690"/>
    </row>
    <row r="124" spans="1:7" ht="15.75">
      <c r="A124" s="2" t="s">
        <v>1929</v>
      </c>
      <c r="B124" s="690" t="s">
        <v>645</v>
      </c>
      <c r="C124" s="690"/>
      <c r="D124" s="690"/>
      <c r="E124" s="690"/>
      <c r="F124" s="690"/>
      <c r="G124" s="690"/>
    </row>
    <row r="125" spans="1:7" ht="15.75">
      <c r="A125" s="2" t="s">
        <v>1930</v>
      </c>
      <c r="B125" s="691" t="s">
        <v>1075</v>
      </c>
      <c r="C125" s="691"/>
      <c r="D125" s="691"/>
      <c r="E125" s="691"/>
      <c r="F125" s="691"/>
      <c r="G125" s="691"/>
    </row>
    <row r="126" spans="1:7" ht="15.75">
      <c r="A126" s="2" t="s">
        <v>1931</v>
      </c>
      <c r="B126" s="691" t="s">
        <v>1076</v>
      </c>
      <c r="C126" s="691"/>
      <c r="D126" s="691"/>
      <c r="E126" s="691"/>
      <c r="F126" s="691"/>
      <c r="G126" s="691"/>
    </row>
    <row r="127" spans="1:7" ht="15.75">
      <c r="A127" s="2" t="s">
        <v>1932</v>
      </c>
      <c r="B127" s="690" t="s">
        <v>1077</v>
      </c>
      <c r="C127" s="690"/>
      <c r="D127" s="690"/>
      <c r="E127" s="690"/>
      <c r="F127" s="690"/>
      <c r="G127" s="690"/>
    </row>
  </sheetData>
  <mergeCells count="22">
    <mergeCell ref="B125:G125"/>
    <mergeCell ref="B126:G126"/>
    <mergeCell ref="B127:G127"/>
    <mergeCell ref="B121:G121"/>
    <mergeCell ref="B122:G122"/>
    <mergeCell ref="B123:G123"/>
    <mergeCell ref="B124:G124"/>
    <mergeCell ref="B117:G117"/>
    <mergeCell ref="B118:G118"/>
    <mergeCell ref="B119:G119"/>
    <mergeCell ref="B120:G120"/>
    <mergeCell ref="B5:G5"/>
    <mergeCell ref="A6:G6"/>
    <mergeCell ref="B115:G115"/>
    <mergeCell ref="B116:G116"/>
    <mergeCell ref="B112:G112"/>
    <mergeCell ref="B113:G113"/>
    <mergeCell ref="B114:G114"/>
    <mergeCell ref="E1:G1"/>
    <mergeCell ref="B2:G2"/>
    <mergeCell ref="B3:G3"/>
    <mergeCell ref="A4:G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I100"/>
  <sheetViews>
    <sheetView workbookViewId="0" topLeftCell="A77">
      <selection activeCell="A88" sqref="A88:H88"/>
    </sheetView>
  </sheetViews>
  <sheetFormatPr defaultColWidth="9.140625" defaultRowHeight="12.75"/>
  <cols>
    <col min="1" max="1" width="4.28125" style="16" bestFit="1" customWidth="1"/>
    <col min="2" max="2" width="9.28125" style="16" bestFit="1" customWidth="1"/>
    <col min="3" max="3" width="31.7109375" style="16" customWidth="1"/>
    <col min="4" max="4" width="16.8515625" style="16" bestFit="1" customWidth="1"/>
    <col min="5" max="5" width="14.140625" style="16" hidden="1" customWidth="1"/>
    <col min="6" max="6" width="8.57421875" style="16" customWidth="1"/>
    <col min="7" max="7" width="9.8515625" style="16" bestFit="1" customWidth="1"/>
    <col min="8" max="8" width="9.421875" style="298" bestFit="1" customWidth="1"/>
    <col min="9" max="16384" width="9.140625" style="16" customWidth="1"/>
  </cols>
  <sheetData>
    <row r="1" spans="1:8" ht="12.75">
      <c r="A1" s="698" t="s">
        <v>611</v>
      </c>
      <c r="B1" s="698"/>
      <c r="C1" s="698"/>
      <c r="D1" s="698"/>
      <c r="E1" s="698"/>
      <c r="F1" s="698"/>
      <c r="G1" s="698"/>
      <c r="H1" s="698"/>
    </row>
    <row r="2" spans="1:8" ht="12.75">
      <c r="A2" s="695" t="s">
        <v>1797</v>
      </c>
      <c r="B2" s="695"/>
      <c r="C2" s="695"/>
      <c r="D2" s="695"/>
      <c r="E2" s="695"/>
      <c r="F2" s="695"/>
      <c r="G2" s="695"/>
      <c r="H2" s="695"/>
    </row>
    <row r="3" spans="1:8" ht="12.75">
      <c r="A3" s="695" t="s">
        <v>1326</v>
      </c>
      <c r="B3" s="695"/>
      <c r="C3" s="695"/>
      <c r="D3" s="695"/>
      <c r="E3" s="695"/>
      <c r="F3" s="695"/>
      <c r="G3" s="695"/>
      <c r="H3" s="695"/>
    </row>
    <row r="4" spans="1:8" ht="12.75">
      <c r="A4" s="695" t="s">
        <v>1691</v>
      </c>
      <c r="B4" s="695"/>
      <c r="C4" s="695"/>
      <c r="D4" s="695"/>
      <c r="E4" s="695"/>
      <c r="F4" s="695"/>
      <c r="G4" s="695"/>
      <c r="H4" s="695"/>
    </row>
    <row r="5" spans="1:8" ht="12.75">
      <c r="A5" s="695" t="s">
        <v>1327</v>
      </c>
      <c r="B5" s="695"/>
      <c r="C5" s="695"/>
      <c r="D5" s="695"/>
      <c r="E5" s="695"/>
      <c r="F5" s="695"/>
      <c r="G5" s="695"/>
      <c r="H5" s="695"/>
    </row>
    <row r="7" spans="1:8" s="86" customFormat="1" ht="25.5">
      <c r="A7" s="57" t="s">
        <v>634</v>
      </c>
      <c r="B7" s="6" t="s">
        <v>1328</v>
      </c>
      <c r="C7" s="57" t="s">
        <v>1792</v>
      </c>
      <c r="D7" s="57" t="s">
        <v>1329</v>
      </c>
      <c r="E7" s="57" t="s">
        <v>2366</v>
      </c>
      <c r="F7" s="6" t="s">
        <v>1330</v>
      </c>
      <c r="G7" s="6" t="s">
        <v>1331</v>
      </c>
      <c r="H7" s="6" t="s">
        <v>1332</v>
      </c>
    </row>
    <row r="8" spans="1:8" s="86" customFormat="1" ht="12.75">
      <c r="A8" s="299"/>
      <c r="B8" s="240"/>
      <c r="C8" s="299"/>
      <c r="D8" s="299"/>
      <c r="E8" s="299"/>
      <c r="F8" s="240"/>
      <c r="G8" s="240"/>
      <c r="H8" s="18"/>
    </row>
    <row r="9" spans="1:8" s="86" customFormat="1" ht="12.75">
      <c r="A9" s="696" t="s">
        <v>2043</v>
      </c>
      <c r="B9" s="696"/>
      <c r="C9" s="696"/>
      <c r="D9" s="17"/>
      <c r="E9" s="17"/>
      <c r="F9" s="18"/>
      <c r="G9" s="18"/>
      <c r="H9" s="18"/>
    </row>
    <row r="10" spans="1:8" s="86" customFormat="1" ht="12.75">
      <c r="A10" s="357"/>
      <c r="B10" s="357"/>
      <c r="C10" s="357"/>
      <c r="D10" s="17"/>
      <c r="E10" s="17"/>
      <c r="F10" s="18"/>
      <c r="G10" s="18"/>
      <c r="H10" s="18"/>
    </row>
    <row r="11" spans="1:8" s="86" customFormat="1" ht="12.75">
      <c r="A11" s="697" t="s">
        <v>1333</v>
      </c>
      <c r="B11" s="697"/>
      <c r="C11" s="697"/>
      <c r="D11" s="697"/>
      <c r="E11" s="697"/>
      <c r="F11" s="697"/>
      <c r="G11" s="697"/>
      <c r="H11" s="255"/>
    </row>
    <row r="12" spans="1:8" ht="12.75">
      <c r="A12" s="86" t="s">
        <v>1918</v>
      </c>
      <c r="B12" s="27" t="s">
        <v>1334</v>
      </c>
      <c r="C12" s="16" t="s">
        <v>1335</v>
      </c>
      <c r="D12" s="16" t="s">
        <v>1336</v>
      </c>
      <c r="E12" s="123">
        <v>85000</v>
      </c>
      <c r="F12" s="123">
        <f aca="true" t="shared" si="0" ref="F12:F20">E12/1000</f>
        <v>85</v>
      </c>
      <c r="G12" s="123">
        <f aca="true" t="shared" si="1" ref="G12:G20">F12</f>
        <v>85</v>
      </c>
      <c r="H12" s="123">
        <v>85</v>
      </c>
    </row>
    <row r="13" spans="1:8" ht="12.75">
      <c r="A13" s="86" t="s">
        <v>1919</v>
      </c>
      <c r="B13" s="27" t="s">
        <v>1337</v>
      </c>
      <c r="C13" s="16" t="s">
        <v>1335</v>
      </c>
      <c r="D13" s="16" t="s">
        <v>1336</v>
      </c>
      <c r="E13" s="123">
        <v>3000</v>
      </c>
      <c r="F13" s="123">
        <f t="shared" si="0"/>
        <v>3</v>
      </c>
      <c r="G13" s="123">
        <f t="shared" si="1"/>
        <v>3</v>
      </c>
      <c r="H13" s="123">
        <v>3</v>
      </c>
    </row>
    <row r="14" spans="1:8" ht="12.75">
      <c r="A14" s="86" t="s">
        <v>1920</v>
      </c>
      <c r="B14" s="27" t="s">
        <v>1338</v>
      </c>
      <c r="C14" s="16" t="s">
        <v>1335</v>
      </c>
      <c r="D14" s="16" t="s">
        <v>1336</v>
      </c>
      <c r="E14" s="123">
        <v>7000</v>
      </c>
      <c r="F14" s="123">
        <f t="shared" si="0"/>
        <v>7</v>
      </c>
      <c r="G14" s="123">
        <f t="shared" si="1"/>
        <v>7</v>
      </c>
      <c r="H14" s="123">
        <v>7</v>
      </c>
    </row>
    <row r="15" spans="1:8" ht="12.75">
      <c r="A15" s="86" t="s">
        <v>1921</v>
      </c>
      <c r="B15" s="27" t="s">
        <v>1339</v>
      </c>
      <c r="C15" s="16" t="s">
        <v>1335</v>
      </c>
      <c r="D15" s="16" t="s">
        <v>1336</v>
      </c>
      <c r="E15" s="123">
        <v>27000</v>
      </c>
      <c r="F15" s="123">
        <f t="shared" si="0"/>
        <v>27</v>
      </c>
      <c r="G15" s="123">
        <f t="shared" si="1"/>
        <v>27</v>
      </c>
      <c r="H15" s="123">
        <v>27</v>
      </c>
    </row>
    <row r="16" spans="1:8" ht="12.75">
      <c r="A16" s="86" t="s">
        <v>1922</v>
      </c>
      <c r="B16" s="27" t="s">
        <v>1340</v>
      </c>
      <c r="C16" s="16" t="s">
        <v>1335</v>
      </c>
      <c r="D16" s="16" t="s">
        <v>1336</v>
      </c>
      <c r="E16" s="123">
        <v>32000</v>
      </c>
      <c r="F16" s="123">
        <f t="shared" si="0"/>
        <v>32</v>
      </c>
      <c r="G16" s="123">
        <f t="shared" si="1"/>
        <v>32</v>
      </c>
      <c r="H16" s="123">
        <v>32</v>
      </c>
    </row>
    <row r="17" spans="1:8" ht="12.75">
      <c r="A17" s="86" t="s">
        <v>1923</v>
      </c>
      <c r="B17" s="27" t="s">
        <v>1341</v>
      </c>
      <c r="C17" s="16" t="s">
        <v>1335</v>
      </c>
      <c r="D17" s="16" t="s">
        <v>1336</v>
      </c>
      <c r="E17" s="123">
        <v>13000</v>
      </c>
      <c r="F17" s="123">
        <f t="shared" si="0"/>
        <v>13</v>
      </c>
      <c r="G17" s="123">
        <f t="shared" si="1"/>
        <v>13</v>
      </c>
      <c r="H17" s="123">
        <v>13</v>
      </c>
    </row>
    <row r="18" spans="1:8" ht="12.75">
      <c r="A18" s="86" t="s">
        <v>1924</v>
      </c>
      <c r="B18" s="359" t="s">
        <v>1342</v>
      </c>
      <c r="C18" s="16" t="s">
        <v>1335</v>
      </c>
      <c r="D18" s="16" t="s">
        <v>1336</v>
      </c>
      <c r="E18" s="123">
        <v>17000</v>
      </c>
      <c r="F18" s="123">
        <f t="shared" si="0"/>
        <v>17</v>
      </c>
      <c r="G18" s="123">
        <f t="shared" si="1"/>
        <v>17</v>
      </c>
      <c r="H18" s="123">
        <v>17</v>
      </c>
    </row>
    <row r="19" spans="1:8" ht="12.75">
      <c r="A19" s="86" t="s">
        <v>1925</v>
      </c>
      <c r="B19" s="359" t="s">
        <v>1343</v>
      </c>
      <c r="C19" s="16" t="s">
        <v>1335</v>
      </c>
      <c r="D19" s="16" t="s">
        <v>1336</v>
      </c>
      <c r="E19" s="123">
        <v>41000</v>
      </c>
      <c r="F19" s="123">
        <f t="shared" si="0"/>
        <v>41</v>
      </c>
      <c r="G19" s="123">
        <f t="shared" si="1"/>
        <v>41</v>
      </c>
      <c r="H19" s="123">
        <v>41</v>
      </c>
    </row>
    <row r="20" spans="1:8" ht="12.75">
      <c r="A20" s="86" t="s">
        <v>1926</v>
      </c>
      <c r="B20" s="359" t="s">
        <v>1344</v>
      </c>
      <c r="C20" s="16" t="s">
        <v>1335</v>
      </c>
      <c r="D20" s="16" t="s">
        <v>1336</v>
      </c>
      <c r="E20" s="123">
        <v>274000</v>
      </c>
      <c r="F20" s="123">
        <f t="shared" si="0"/>
        <v>274</v>
      </c>
      <c r="G20" s="123">
        <f t="shared" si="1"/>
        <v>274</v>
      </c>
      <c r="H20" s="123">
        <v>274</v>
      </c>
    </row>
    <row r="21" spans="1:8" ht="12.75">
      <c r="A21" s="86" t="s">
        <v>1927</v>
      </c>
      <c r="B21" s="359" t="s">
        <v>1345</v>
      </c>
      <c r="C21" s="16" t="s">
        <v>1346</v>
      </c>
      <c r="D21" s="16" t="s">
        <v>1336</v>
      </c>
      <c r="E21" s="123">
        <v>20000</v>
      </c>
      <c r="F21" s="123">
        <v>20</v>
      </c>
      <c r="G21" s="123">
        <v>20</v>
      </c>
      <c r="H21" s="123">
        <v>20</v>
      </c>
    </row>
    <row r="22" spans="1:8" ht="12.75">
      <c r="A22" s="86" t="s">
        <v>1928</v>
      </c>
      <c r="B22" s="27" t="s">
        <v>1347</v>
      </c>
      <c r="C22" s="16" t="s">
        <v>1335</v>
      </c>
      <c r="D22" s="16" t="s">
        <v>1336</v>
      </c>
      <c r="E22" s="123">
        <v>22000</v>
      </c>
      <c r="F22" s="123">
        <f aca="true" t="shared" si="2" ref="F22:F27">E22/1000</f>
        <v>22</v>
      </c>
      <c r="G22" s="123">
        <f aca="true" t="shared" si="3" ref="G22:G27">F22</f>
        <v>22</v>
      </c>
      <c r="H22" s="123">
        <v>22</v>
      </c>
    </row>
    <row r="23" spans="1:8" ht="12.75">
      <c r="A23" s="86" t="s">
        <v>1929</v>
      </c>
      <c r="B23" s="359" t="s">
        <v>1348</v>
      </c>
      <c r="C23" s="16" t="s">
        <v>1346</v>
      </c>
      <c r="D23" s="16" t="s">
        <v>1349</v>
      </c>
      <c r="E23" s="123">
        <v>191000</v>
      </c>
      <c r="F23" s="123">
        <f t="shared" si="2"/>
        <v>191</v>
      </c>
      <c r="G23" s="123">
        <f t="shared" si="3"/>
        <v>191</v>
      </c>
      <c r="H23" s="123">
        <v>191</v>
      </c>
    </row>
    <row r="24" spans="1:8" ht="12.75">
      <c r="A24" s="86" t="s">
        <v>1930</v>
      </c>
      <c r="B24" s="359" t="s">
        <v>1350</v>
      </c>
      <c r="C24" s="16" t="s">
        <v>1351</v>
      </c>
      <c r="D24" s="16" t="s">
        <v>1336</v>
      </c>
      <c r="E24" s="123">
        <v>1200000</v>
      </c>
      <c r="F24" s="123">
        <f t="shared" si="2"/>
        <v>1200</v>
      </c>
      <c r="G24" s="123">
        <f t="shared" si="3"/>
        <v>1200</v>
      </c>
      <c r="H24" s="123">
        <v>10</v>
      </c>
    </row>
    <row r="25" spans="1:8" ht="12.75">
      <c r="A25" s="86" t="s">
        <v>1931</v>
      </c>
      <c r="B25" s="359" t="s">
        <v>1078</v>
      </c>
      <c r="C25" s="16" t="s">
        <v>1079</v>
      </c>
      <c r="D25" s="16" t="s">
        <v>1336</v>
      </c>
      <c r="E25" s="123">
        <v>43200</v>
      </c>
      <c r="F25" s="123">
        <f t="shared" si="2"/>
        <v>43.2</v>
      </c>
      <c r="G25" s="123">
        <f t="shared" si="3"/>
        <v>43.2</v>
      </c>
      <c r="H25" s="123">
        <v>43</v>
      </c>
    </row>
    <row r="26" spans="1:8" ht="12.75">
      <c r="A26" s="86" t="s">
        <v>1932</v>
      </c>
      <c r="B26" s="359" t="s">
        <v>1352</v>
      </c>
      <c r="C26" s="16" t="s">
        <v>1335</v>
      </c>
      <c r="D26" s="16" t="s">
        <v>1336</v>
      </c>
      <c r="E26" s="123">
        <v>13000</v>
      </c>
      <c r="F26" s="123">
        <f t="shared" si="2"/>
        <v>13</v>
      </c>
      <c r="G26" s="123">
        <f t="shared" si="3"/>
        <v>13</v>
      </c>
      <c r="H26" s="123">
        <v>13</v>
      </c>
    </row>
    <row r="27" spans="1:8" ht="12.75">
      <c r="A27" s="86" t="s">
        <v>1933</v>
      </c>
      <c r="B27" s="359" t="s">
        <v>1353</v>
      </c>
      <c r="C27" s="16" t="s">
        <v>1354</v>
      </c>
      <c r="D27" s="16" t="s">
        <v>1355</v>
      </c>
      <c r="E27" s="123">
        <v>1339000</v>
      </c>
      <c r="F27" s="123">
        <f t="shared" si="2"/>
        <v>1339</v>
      </c>
      <c r="G27" s="123">
        <f t="shared" si="3"/>
        <v>1339</v>
      </c>
      <c r="H27" s="123">
        <v>1339</v>
      </c>
    </row>
    <row r="28" spans="1:8" ht="12.75">
      <c r="A28" s="86" t="s">
        <v>1934</v>
      </c>
      <c r="B28" s="359" t="s">
        <v>1356</v>
      </c>
      <c r="C28" s="16" t="s">
        <v>1357</v>
      </c>
      <c r="D28" s="16" t="s">
        <v>1358</v>
      </c>
      <c r="E28" s="123">
        <v>4944437</v>
      </c>
      <c r="F28" s="123">
        <v>4944</v>
      </c>
      <c r="G28" s="123">
        <v>4402</v>
      </c>
      <c r="H28" s="123">
        <v>29567</v>
      </c>
    </row>
    <row r="29" spans="1:8" ht="12.75">
      <c r="A29" s="86" t="s">
        <v>1935</v>
      </c>
      <c r="B29" s="359" t="s">
        <v>1080</v>
      </c>
      <c r="C29" s="16" t="s">
        <v>1081</v>
      </c>
      <c r="D29" s="16" t="s">
        <v>1418</v>
      </c>
      <c r="E29" s="123">
        <v>4217147</v>
      </c>
      <c r="F29" s="123">
        <v>4217</v>
      </c>
      <c r="G29" s="123">
        <v>3976</v>
      </c>
      <c r="H29" s="123">
        <v>4217</v>
      </c>
    </row>
    <row r="30" spans="1:8" ht="12.75">
      <c r="A30" s="86" t="s">
        <v>820</v>
      </c>
      <c r="B30" s="359" t="s">
        <v>1082</v>
      </c>
      <c r="C30" s="16" t="s">
        <v>1083</v>
      </c>
      <c r="D30" s="16" t="s">
        <v>1418</v>
      </c>
      <c r="E30" s="123">
        <v>3220392</v>
      </c>
      <c r="F30" s="123">
        <v>3220</v>
      </c>
      <c r="G30" s="123">
        <v>3037</v>
      </c>
      <c r="H30" s="123">
        <v>3220</v>
      </c>
    </row>
    <row r="31" spans="1:8" ht="12.75">
      <c r="A31" s="86" t="s">
        <v>821</v>
      </c>
      <c r="B31" s="359" t="s">
        <v>1084</v>
      </c>
      <c r="C31" s="16" t="s">
        <v>1083</v>
      </c>
      <c r="D31" s="16" t="s">
        <v>1418</v>
      </c>
      <c r="E31" s="123">
        <v>9623049</v>
      </c>
      <c r="F31" s="123">
        <v>9623</v>
      </c>
      <c r="G31" s="123">
        <v>9082</v>
      </c>
      <c r="H31" s="123">
        <v>9623</v>
      </c>
    </row>
    <row r="32" spans="1:8" ht="12.75">
      <c r="A32" s="86" t="s">
        <v>822</v>
      </c>
      <c r="B32" s="359" t="s">
        <v>1369</v>
      </c>
      <c r="C32" s="16" t="s">
        <v>1370</v>
      </c>
      <c r="D32" s="16" t="s">
        <v>1371</v>
      </c>
      <c r="E32" s="123">
        <v>1663000</v>
      </c>
      <c r="F32" s="123">
        <f aca="true" t="shared" si="4" ref="F32:F45">E32/1000</f>
        <v>1663</v>
      </c>
      <c r="G32" s="123">
        <f aca="true" t="shared" si="5" ref="G32:G45">F32</f>
        <v>1663</v>
      </c>
      <c r="H32" s="123">
        <v>1663</v>
      </c>
    </row>
    <row r="33" spans="1:8" ht="12.75">
      <c r="A33" s="86" t="s">
        <v>823</v>
      </c>
      <c r="B33" s="359" t="s">
        <v>1372</v>
      </c>
      <c r="C33" s="16" t="s">
        <v>1370</v>
      </c>
      <c r="D33" s="16" t="s">
        <v>1373</v>
      </c>
      <c r="E33" s="123">
        <v>14882000</v>
      </c>
      <c r="F33" s="123">
        <f t="shared" si="4"/>
        <v>14882</v>
      </c>
      <c r="G33" s="123">
        <f t="shared" si="5"/>
        <v>14882</v>
      </c>
      <c r="H33" s="123">
        <v>14882</v>
      </c>
    </row>
    <row r="34" spans="1:8" ht="12.75">
      <c r="A34" s="86" t="s">
        <v>1380</v>
      </c>
      <c r="B34" s="359" t="s">
        <v>1374</v>
      </c>
      <c r="C34" s="16" t="s">
        <v>1370</v>
      </c>
      <c r="D34" s="16" t="s">
        <v>1375</v>
      </c>
      <c r="E34" s="123">
        <v>583000</v>
      </c>
      <c r="F34" s="123">
        <f t="shared" si="4"/>
        <v>583</v>
      </c>
      <c r="G34" s="123">
        <f t="shared" si="5"/>
        <v>583</v>
      </c>
      <c r="H34" s="123">
        <v>583</v>
      </c>
    </row>
    <row r="35" spans="1:8" ht="12.75">
      <c r="A35" s="86" t="s">
        <v>1383</v>
      </c>
      <c r="B35" s="359" t="s">
        <v>1376</v>
      </c>
      <c r="C35" s="16" t="s">
        <v>1370</v>
      </c>
      <c r="D35" s="16" t="s">
        <v>1375</v>
      </c>
      <c r="E35" s="123">
        <v>583000</v>
      </c>
      <c r="F35" s="123">
        <f t="shared" si="4"/>
        <v>583</v>
      </c>
      <c r="G35" s="123">
        <f t="shared" si="5"/>
        <v>583</v>
      </c>
      <c r="H35" s="123">
        <v>583</v>
      </c>
    </row>
    <row r="36" spans="1:8" ht="12.75">
      <c r="A36" s="86" t="s">
        <v>1386</v>
      </c>
      <c r="B36" s="359" t="s">
        <v>1377</v>
      </c>
      <c r="C36" s="16" t="s">
        <v>1378</v>
      </c>
      <c r="D36" s="16" t="s">
        <v>1379</v>
      </c>
      <c r="E36" s="123">
        <v>151000</v>
      </c>
      <c r="F36" s="123">
        <f t="shared" si="4"/>
        <v>151</v>
      </c>
      <c r="G36" s="123">
        <f t="shared" si="5"/>
        <v>151</v>
      </c>
      <c r="H36" s="123">
        <v>151</v>
      </c>
    </row>
    <row r="37" spans="1:8" ht="12.75">
      <c r="A37" s="86" t="s">
        <v>1389</v>
      </c>
      <c r="B37" s="359" t="s">
        <v>1381</v>
      </c>
      <c r="C37" s="16" t="s">
        <v>1382</v>
      </c>
      <c r="D37" s="16" t="s">
        <v>1336</v>
      </c>
      <c r="E37" s="123">
        <v>1000</v>
      </c>
      <c r="F37" s="123">
        <f t="shared" si="4"/>
        <v>1</v>
      </c>
      <c r="G37" s="123">
        <f t="shared" si="5"/>
        <v>1</v>
      </c>
      <c r="H37" s="123">
        <v>1</v>
      </c>
    </row>
    <row r="38" spans="1:8" ht="12.75">
      <c r="A38" s="86" t="s">
        <v>1392</v>
      </c>
      <c r="B38" s="359" t="s">
        <v>1384</v>
      </c>
      <c r="C38" s="16" t="s">
        <v>1370</v>
      </c>
      <c r="D38" s="16" t="s">
        <v>1385</v>
      </c>
      <c r="E38" s="123">
        <v>173000</v>
      </c>
      <c r="F38" s="123">
        <f t="shared" si="4"/>
        <v>173</v>
      </c>
      <c r="G38" s="123">
        <f t="shared" si="5"/>
        <v>173</v>
      </c>
      <c r="H38" s="123">
        <v>173</v>
      </c>
    </row>
    <row r="39" spans="1:8" ht="12.75">
      <c r="A39" s="86" t="s">
        <v>1395</v>
      </c>
      <c r="B39" s="359" t="s">
        <v>1387</v>
      </c>
      <c r="C39" s="16" t="s">
        <v>1370</v>
      </c>
      <c r="D39" s="16" t="s">
        <v>1388</v>
      </c>
      <c r="E39" s="123">
        <v>14558000</v>
      </c>
      <c r="F39" s="123">
        <f t="shared" si="4"/>
        <v>14558</v>
      </c>
      <c r="G39" s="123">
        <f t="shared" si="5"/>
        <v>14558</v>
      </c>
      <c r="H39" s="123">
        <v>14558</v>
      </c>
    </row>
    <row r="40" spans="1:8" ht="12.75">
      <c r="A40" s="86" t="s">
        <v>687</v>
      </c>
      <c r="B40" s="359" t="s">
        <v>1390</v>
      </c>
      <c r="C40" s="16" t="s">
        <v>1370</v>
      </c>
      <c r="D40" s="16" t="s">
        <v>1391</v>
      </c>
      <c r="E40" s="123">
        <v>22637000</v>
      </c>
      <c r="F40" s="123">
        <f t="shared" si="4"/>
        <v>22637</v>
      </c>
      <c r="G40" s="123">
        <f t="shared" si="5"/>
        <v>22637</v>
      </c>
      <c r="H40" s="123">
        <v>22637</v>
      </c>
    </row>
    <row r="41" spans="1:8" ht="12.75">
      <c r="A41" s="86" t="s">
        <v>1397</v>
      </c>
      <c r="B41" s="359" t="s">
        <v>1393</v>
      </c>
      <c r="C41" s="16" t="s">
        <v>1370</v>
      </c>
      <c r="D41" s="16" t="s">
        <v>1394</v>
      </c>
      <c r="E41" s="123">
        <v>3862000</v>
      </c>
      <c r="F41" s="123">
        <f t="shared" si="4"/>
        <v>3862</v>
      </c>
      <c r="G41" s="123">
        <f t="shared" si="5"/>
        <v>3862</v>
      </c>
      <c r="H41" s="123">
        <v>3862</v>
      </c>
    </row>
    <row r="42" spans="1:8" ht="12.75">
      <c r="A42" s="86" t="s">
        <v>1400</v>
      </c>
      <c r="B42" s="359" t="s">
        <v>1396</v>
      </c>
      <c r="C42" s="16" t="s">
        <v>1085</v>
      </c>
      <c r="D42" s="16" t="s">
        <v>1371</v>
      </c>
      <c r="E42" s="123">
        <v>6000000</v>
      </c>
      <c r="F42" s="123">
        <f t="shared" si="4"/>
        <v>6000</v>
      </c>
      <c r="G42" s="123">
        <f t="shared" si="5"/>
        <v>6000</v>
      </c>
      <c r="H42" s="123">
        <v>37541</v>
      </c>
    </row>
    <row r="43" spans="1:8" ht="12.75">
      <c r="A43" s="86" t="s">
        <v>1403</v>
      </c>
      <c r="B43" s="359" t="s">
        <v>1398</v>
      </c>
      <c r="C43" s="16" t="s">
        <v>1370</v>
      </c>
      <c r="D43" s="16" t="s">
        <v>1399</v>
      </c>
      <c r="E43" s="123">
        <v>1577000</v>
      </c>
      <c r="F43" s="123">
        <f t="shared" si="4"/>
        <v>1577</v>
      </c>
      <c r="G43" s="123">
        <f t="shared" si="5"/>
        <v>1577</v>
      </c>
      <c r="H43" s="123">
        <v>1577</v>
      </c>
    </row>
    <row r="44" spans="1:8" ht="12.75">
      <c r="A44" s="86" t="s">
        <v>1405</v>
      </c>
      <c r="B44" s="359" t="s">
        <v>1401</v>
      </c>
      <c r="C44" s="16" t="s">
        <v>1370</v>
      </c>
      <c r="D44" s="16" t="s">
        <v>1402</v>
      </c>
      <c r="E44" s="123">
        <v>1296000</v>
      </c>
      <c r="F44" s="123">
        <f t="shared" si="4"/>
        <v>1296</v>
      </c>
      <c r="G44" s="123">
        <f t="shared" si="5"/>
        <v>1296</v>
      </c>
      <c r="H44" s="123">
        <v>1296</v>
      </c>
    </row>
    <row r="45" spans="1:8" ht="12.75">
      <c r="A45" s="86" t="s">
        <v>1406</v>
      </c>
      <c r="B45" s="359" t="s">
        <v>1404</v>
      </c>
      <c r="C45" s="16" t="s">
        <v>1370</v>
      </c>
      <c r="D45" s="16" t="s">
        <v>1402</v>
      </c>
      <c r="E45" s="123">
        <v>6912000</v>
      </c>
      <c r="F45" s="123">
        <f t="shared" si="4"/>
        <v>6912</v>
      </c>
      <c r="G45" s="123">
        <f t="shared" si="5"/>
        <v>6912</v>
      </c>
      <c r="H45" s="123">
        <v>6912</v>
      </c>
    </row>
    <row r="46" spans="1:8" ht="12.75">
      <c r="A46" s="86" t="s">
        <v>1417</v>
      </c>
      <c r="B46" s="86"/>
      <c r="C46" s="16" t="s">
        <v>626</v>
      </c>
      <c r="D46" s="16" t="s">
        <v>1373</v>
      </c>
      <c r="E46" s="123">
        <v>1569824</v>
      </c>
      <c r="F46" s="27">
        <v>1570</v>
      </c>
      <c r="G46" s="16">
        <v>1522</v>
      </c>
      <c r="H46" s="530"/>
    </row>
    <row r="47" spans="1:8" ht="12.75">
      <c r="A47" s="86" t="s">
        <v>1428</v>
      </c>
      <c r="B47" s="27" t="s">
        <v>1415</v>
      </c>
      <c r="C47" s="16" t="s">
        <v>1416</v>
      </c>
      <c r="E47" s="123">
        <v>26531071</v>
      </c>
      <c r="F47" s="27">
        <v>26531</v>
      </c>
      <c r="G47" s="16">
        <v>24138</v>
      </c>
      <c r="H47" s="530"/>
    </row>
    <row r="48" spans="1:8" ht="12.75">
      <c r="A48" s="86" t="s">
        <v>1432</v>
      </c>
      <c r="B48" s="359" t="s">
        <v>1433</v>
      </c>
      <c r="C48" s="16" t="s">
        <v>1434</v>
      </c>
      <c r="D48" s="16" t="s">
        <v>1435</v>
      </c>
      <c r="E48" s="123">
        <v>8165701</v>
      </c>
      <c r="F48" s="360">
        <v>8166</v>
      </c>
      <c r="G48" s="123">
        <v>5477</v>
      </c>
      <c r="H48" s="530"/>
    </row>
    <row r="49" spans="1:8" ht="12.75">
      <c r="A49" s="86" t="s">
        <v>688</v>
      </c>
      <c r="B49" s="359" t="s">
        <v>1429</v>
      </c>
      <c r="C49" s="16" t="s">
        <v>1430</v>
      </c>
      <c r="D49" s="16" t="s">
        <v>1431</v>
      </c>
      <c r="E49" s="123">
        <v>5336737</v>
      </c>
      <c r="F49" s="360">
        <v>5337</v>
      </c>
      <c r="G49" s="123">
        <v>3736</v>
      </c>
      <c r="H49" s="530"/>
    </row>
    <row r="50" spans="1:8" s="363" customFormat="1" ht="13.5">
      <c r="A50" s="700" t="s">
        <v>1436</v>
      </c>
      <c r="B50" s="700"/>
      <c r="C50" s="700"/>
      <c r="D50" s="700"/>
      <c r="E50" s="362">
        <f>SUM(E12:E49)</f>
        <v>141813558</v>
      </c>
      <c r="F50" s="362">
        <f>SUM(F12:F49)</f>
        <v>141813.2</v>
      </c>
      <c r="G50" s="362">
        <f>SUM(G12:G49)</f>
        <v>133575.2</v>
      </c>
      <c r="H50" s="362">
        <f>SUM(H12:H49)</f>
        <v>155183</v>
      </c>
    </row>
    <row r="51" spans="1:8" s="363" customFormat="1" ht="15" customHeight="1">
      <c r="A51" s="361"/>
      <c r="B51" s="361"/>
      <c r="C51" s="361"/>
      <c r="D51" s="361"/>
      <c r="E51" s="362"/>
      <c r="F51" s="364"/>
      <c r="G51" s="364"/>
      <c r="H51" s="364"/>
    </row>
    <row r="52" spans="1:8" ht="12.75">
      <c r="A52" s="701" t="s">
        <v>621</v>
      </c>
      <c r="B52" s="665"/>
      <c r="C52" s="665"/>
      <c r="D52" s="665"/>
      <c r="E52" s="665"/>
      <c r="F52" s="665"/>
      <c r="G52" s="665"/>
      <c r="H52" s="86"/>
    </row>
    <row r="53" spans="1:8" ht="12.75">
      <c r="A53" s="86" t="s">
        <v>1918</v>
      </c>
      <c r="B53" s="359" t="s">
        <v>1437</v>
      </c>
      <c r="C53" s="16" t="s">
        <v>1438</v>
      </c>
      <c r="D53" s="16" t="s">
        <v>1371</v>
      </c>
      <c r="E53" s="123">
        <v>56791121</v>
      </c>
      <c r="F53" s="123">
        <v>56791</v>
      </c>
      <c r="G53" s="123">
        <v>46937</v>
      </c>
      <c r="H53" s="123">
        <v>60253</v>
      </c>
    </row>
    <row r="54" spans="1:8" ht="12.75">
      <c r="A54" s="86" t="s">
        <v>1919</v>
      </c>
      <c r="B54" s="359" t="s">
        <v>1439</v>
      </c>
      <c r="C54" s="16" t="s">
        <v>1440</v>
      </c>
      <c r="D54" s="16" t="s">
        <v>1441</v>
      </c>
      <c r="E54" s="123">
        <v>15114000</v>
      </c>
      <c r="F54" s="123">
        <v>15114</v>
      </c>
      <c r="G54" s="123">
        <v>13526</v>
      </c>
      <c r="H54" s="123">
        <v>50758</v>
      </c>
    </row>
    <row r="55" spans="1:8" ht="12.75">
      <c r="A55" s="86" t="s">
        <v>1920</v>
      </c>
      <c r="B55" s="359" t="s">
        <v>1442</v>
      </c>
      <c r="C55" s="16" t="s">
        <v>1443</v>
      </c>
      <c r="D55" s="16" t="s">
        <v>1444</v>
      </c>
      <c r="E55" s="123">
        <v>4000000</v>
      </c>
      <c r="F55" s="123">
        <v>4000</v>
      </c>
      <c r="G55" s="123">
        <v>3891</v>
      </c>
      <c r="H55" s="123">
        <v>7196</v>
      </c>
    </row>
    <row r="56" spans="1:8" ht="12.75">
      <c r="A56" s="86" t="s">
        <v>1921</v>
      </c>
      <c r="B56" s="359" t="s">
        <v>1445</v>
      </c>
      <c r="C56" s="16" t="s">
        <v>1446</v>
      </c>
      <c r="D56" s="16" t="s">
        <v>1086</v>
      </c>
      <c r="E56" s="123">
        <v>54783000</v>
      </c>
      <c r="F56" s="123">
        <v>54783</v>
      </c>
      <c r="G56" s="123">
        <v>54732</v>
      </c>
      <c r="H56" s="123">
        <v>54126</v>
      </c>
    </row>
    <row r="57" spans="1:8" ht="12.75">
      <c r="A57" s="86" t="s">
        <v>1922</v>
      </c>
      <c r="B57" s="359" t="s">
        <v>1447</v>
      </c>
      <c r="C57" s="16" t="s">
        <v>1448</v>
      </c>
      <c r="D57" s="16" t="s">
        <v>1449</v>
      </c>
      <c r="E57" s="123">
        <v>14628000</v>
      </c>
      <c r="F57" s="123">
        <v>14628</v>
      </c>
      <c r="G57" s="123">
        <v>14051</v>
      </c>
      <c r="H57" s="123">
        <v>14628</v>
      </c>
    </row>
    <row r="58" spans="1:8" ht="12.75">
      <c r="A58" s="86" t="s">
        <v>1923</v>
      </c>
      <c r="B58" s="359" t="s">
        <v>1450</v>
      </c>
      <c r="C58" s="16" t="s">
        <v>1451</v>
      </c>
      <c r="D58" s="16" t="s">
        <v>1452</v>
      </c>
      <c r="E58" s="123">
        <v>12554000</v>
      </c>
      <c r="F58" s="123">
        <v>12554</v>
      </c>
      <c r="G58" s="123">
        <v>12236</v>
      </c>
      <c r="H58" s="123">
        <v>12554</v>
      </c>
    </row>
    <row r="59" spans="1:8" ht="12.75">
      <c r="A59" s="86" t="s">
        <v>1924</v>
      </c>
      <c r="B59" s="359" t="s">
        <v>1453</v>
      </c>
      <c r="C59" s="16" t="s">
        <v>1448</v>
      </c>
      <c r="D59" s="16" t="s">
        <v>1452</v>
      </c>
      <c r="E59" s="123">
        <v>25351000</v>
      </c>
      <c r="F59" s="123">
        <v>25351</v>
      </c>
      <c r="G59" s="123">
        <v>25079</v>
      </c>
      <c r="H59" s="123">
        <v>25351</v>
      </c>
    </row>
    <row r="60" spans="1:8" ht="12.75">
      <c r="A60" s="86" t="s">
        <v>1925</v>
      </c>
      <c r="B60" s="359" t="s">
        <v>1454</v>
      </c>
      <c r="C60" s="16" t="s">
        <v>1455</v>
      </c>
      <c r="D60" s="16" t="s">
        <v>1456</v>
      </c>
      <c r="E60" s="123">
        <v>52501000</v>
      </c>
      <c r="F60" s="123">
        <v>52501</v>
      </c>
      <c r="G60" s="123">
        <v>51004</v>
      </c>
      <c r="H60" s="123">
        <v>38751</v>
      </c>
    </row>
    <row r="61" spans="1:8" ht="12.75">
      <c r="A61" s="86" t="s">
        <v>1926</v>
      </c>
      <c r="B61" s="359" t="s">
        <v>1457</v>
      </c>
      <c r="C61" s="16" t="s">
        <v>1458</v>
      </c>
      <c r="D61" s="16" t="s">
        <v>1459</v>
      </c>
      <c r="E61" s="123">
        <v>84283000</v>
      </c>
      <c r="F61" s="123">
        <f>E61/1000</f>
        <v>84283</v>
      </c>
      <c r="G61" s="123">
        <v>84283</v>
      </c>
      <c r="H61" s="123">
        <v>84283</v>
      </c>
    </row>
    <row r="62" spans="1:8" ht="12.75">
      <c r="A62" s="86" t="s">
        <v>1927</v>
      </c>
      <c r="B62" s="359" t="s">
        <v>1460</v>
      </c>
      <c r="C62" s="16" t="s">
        <v>1370</v>
      </c>
      <c r="D62" s="16" t="s">
        <v>1461</v>
      </c>
      <c r="E62" s="123">
        <v>69034000</v>
      </c>
      <c r="F62" s="123">
        <v>69034</v>
      </c>
      <c r="G62" s="123">
        <v>69034</v>
      </c>
      <c r="H62" s="123">
        <v>69034</v>
      </c>
    </row>
    <row r="63" spans="1:8" ht="12.75">
      <c r="A63" s="86" t="s">
        <v>1928</v>
      </c>
      <c r="B63" s="359" t="s">
        <v>1462</v>
      </c>
      <c r="C63" s="16" t="s">
        <v>1087</v>
      </c>
      <c r="D63" s="16" t="s">
        <v>1463</v>
      </c>
      <c r="E63" s="123">
        <v>5905000</v>
      </c>
      <c r="F63" s="123">
        <f>E63/1000</f>
        <v>5905</v>
      </c>
      <c r="G63" s="123">
        <v>5905</v>
      </c>
      <c r="H63" s="123">
        <v>25056</v>
      </c>
    </row>
    <row r="64" spans="1:8" ht="12.75">
      <c r="A64" s="86" t="s">
        <v>1929</v>
      </c>
      <c r="B64" s="359" t="s">
        <v>1464</v>
      </c>
      <c r="C64" s="16" t="s">
        <v>1370</v>
      </c>
      <c r="D64" s="16" t="s">
        <v>1465</v>
      </c>
      <c r="E64" s="123">
        <v>31903000</v>
      </c>
      <c r="F64" s="123">
        <f>E64/1000</f>
        <v>31903</v>
      </c>
      <c r="G64" s="123">
        <v>31903</v>
      </c>
      <c r="H64" s="123">
        <v>31903</v>
      </c>
    </row>
    <row r="65" spans="1:8" ht="12.75">
      <c r="A65" s="86" t="s">
        <v>1930</v>
      </c>
      <c r="B65" s="359" t="s">
        <v>1466</v>
      </c>
      <c r="C65" s="16" t="s">
        <v>1382</v>
      </c>
      <c r="D65" s="16" t="s">
        <v>1467</v>
      </c>
      <c r="E65" s="123">
        <v>871000</v>
      </c>
      <c r="F65" s="123">
        <f>E65/1000</f>
        <v>871</v>
      </c>
      <c r="G65" s="123">
        <v>871</v>
      </c>
      <c r="H65" s="123">
        <v>871</v>
      </c>
    </row>
    <row r="66" spans="1:8" ht="12.75">
      <c r="A66" s="86" t="s">
        <v>1931</v>
      </c>
      <c r="B66" s="359" t="s">
        <v>1468</v>
      </c>
      <c r="C66" s="16" t="s">
        <v>1469</v>
      </c>
      <c r="D66" s="16" t="s">
        <v>1086</v>
      </c>
      <c r="E66" s="123">
        <v>175116000</v>
      </c>
      <c r="F66" s="123">
        <v>175116</v>
      </c>
      <c r="G66" s="123">
        <v>175116</v>
      </c>
      <c r="H66" s="123">
        <v>175116</v>
      </c>
    </row>
    <row r="67" spans="1:8" ht="12.75">
      <c r="A67" s="86" t="s">
        <v>1932</v>
      </c>
      <c r="B67" s="359" t="s">
        <v>1470</v>
      </c>
      <c r="C67" s="16" t="s">
        <v>1471</v>
      </c>
      <c r="D67" s="16" t="s">
        <v>1086</v>
      </c>
      <c r="E67" s="123">
        <v>150336000</v>
      </c>
      <c r="F67" s="123">
        <v>150336</v>
      </c>
      <c r="G67" s="123">
        <v>150336</v>
      </c>
      <c r="H67" s="123">
        <v>150336</v>
      </c>
    </row>
    <row r="68" spans="1:8" ht="12.75">
      <c r="A68" s="86" t="s">
        <v>1933</v>
      </c>
      <c r="B68" s="359" t="s">
        <v>1472</v>
      </c>
      <c r="C68" s="16" t="s">
        <v>1473</v>
      </c>
      <c r="D68" s="16" t="s">
        <v>1371</v>
      </c>
      <c r="E68" s="123">
        <v>32595000</v>
      </c>
      <c r="F68" s="123">
        <v>32595</v>
      </c>
      <c r="G68" s="123">
        <v>28699</v>
      </c>
      <c r="H68" s="123">
        <v>72136</v>
      </c>
    </row>
    <row r="69" spans="1:8" ht="12.75">
      <c r="A69" s="86" t="s">
        <v>1934</v>
      </c>
      <c r="B69" s="359" t="s">
        <v>1474</v>
      </c>
      <c r="C69" s="16" t="s">
        <v>1475</v>
      </c>
      <c r="D69" s="16" t="s">
        <v>1476</v>
      </c>
      <c r="E69" s="123">
        <v>726191</v>
      </c>
      <c r="F69" s="123">
        <f>E69/1000</f>
        <v>726.191</v>
      </c>
      <c r="G69" s="123">
        <v>260</v>
      </c>
      <c r="H69" s="123">
        <v>937</v>
      </c>
    </row>
    <row r="70" spans="1:8" ht="12.75">
      <c r="A70" s="86" t="s">
        <v>1935</v>
      </c>
      <c r="B70" s="359" t="s">
        <v>1477</v>
      </c>
      <c r="C70" s="16" t="s">
        <v>1478</v>
      </c>
      <c r="D70" s="16" t="s">
        <v>1479</v>
      </c>
      <c r="E70" s="123">
        <v>52335363</v>
      </c>
      <c r="F70" s="123">
        <v>52335</v>
      </c>
      <c r="G70" s="123">
        <v>38535</v>
      </c>
      <c r="H70" s="123">
        <v>199762</v>
      </c>
    </row>
    <row r="71" spans="1:8" ht="12.75">
      <c r="A71" s="86" t="s">
        <v>820</v>
      </c>
      <c r="B71" s="359" t="s">
        <v>1480</v>
      </c>
      <c r="C71" s="16" t="s">
        <v>1481</v>
      </c>
      <c r="D71" s="16" t="s">
        <v>477</v>
      </c>
      <c r="E71" s="123">
        <v>42012000</v>
      </c>
      <c r="F71" s="123">
        <v>42012</v>
      </c>
      <c r="G71" s="123">
        <v>35897</v>
      </c>
      <c r="H71" s="123">
        <v>42012</v>
      </c>
    </row>
    <row r="72" spans="1:8" s="363" customFormat="1" ht="13.5">
      <c r="A72" s="700" t="s">
        <v>478</v>
      </c>
      <c r="B72" s="700"/>
      <c r="C72" s="700"/>
      <c r="D72" s="361"/>
      <c r="E72" s="362">
        <f>SUM(E53:E71)</f>
        <v>880838675</v>
      </c>
      <c r="F72" s="362">
        <f>SUM(F53:F71)</f>
        <v>880838.191</v>
      </c>
      <c r="G72" s="362">
        <f>SUM(G53:G71)</f>
        <v>842295</v>
      </c>
      <c r="H72" s="362">
        <f>SUM(H53:H71)</f>
        <v>1115063</v>
      </c>
    </row>
    <row r="73" spans="1:8" ht="13.5" customHeight="1">
      <c r="A73" s="86"/>
      <c r="B73" s="359"/>
      <c r="E73" s="123"/>
      <c r="F73" s="123"/>
      <c r="G73" s="365"/>
      <c r="H73" s="16"/>
    </row>
    <row r="74" spans="1:8" s="363" customFormat="1" ht="13.5">
      <c r="A74" s="701" t="s">
        <v>479</v>
      </c>
      <c r="B74" s="701"/>
      <c r="C74" s="701"/>
      <c r="D74" s="701"/>
      <c r="E74" s="122">
        <f>E50+E72</f>
        <v>1022652233</v>
      </c>
      <c r="F74" s="122">
        <f>F50+F72</f>
        <v>1022651.3910000001</v>
      </c>
      <c r="G74" s="122">
        <f>G50+G72</f>
        <v>975870.2</v>
      </c>
      <c r="H74" s="122">
        <f>H50+H72</f>
        <v>1270246</v>
      </c>
    </row>
    <row r="75" spans="1:8" s="86" customFormat="1" ht="12.75">
      <c r="A75" s="704" t="s">
        <v>480</v>
      </c>
      <c r="B75" s="705"/>
      <c r="C75" s="705"/>
      <c r="D75" s="705"/>
      <c r="E75" s="17"/>
      <c r="F75" s="367">
        <v>988133</v>
      </c>
      <c r="G75" s="367"/>
      <c r="H75" s="367">
        <v>1318043</v>
      </c>
    </row>
    <row r="76" spans="1:8" s="86" customFormat="1" ht="12.75">
      <c r="A76" s="704" t="s">
        <v>481</v>
      </c>
      <c r="B76" s="705"/>
      <c r="C76" s="705"/>
      <c r="D76" s="705"/>
      <c r="E76" s="17"/>
      <c r="F76" s="367">
        <f>F74-F75</f>
        <v>34518.39100000006</v>
      </c>
      <c r="G76" s="367"/>
      <c r="H76" s="367">
        <f>H74-H75</f>
        <v>-47797</v>
      </c>
    </row>
    <row r="77" spans="1:8" s="86" customFormat="1" ht="12.75">
      <c r="A77" s="301"/>
      <c r="B77" s="301"/>
      <c r="C77" s="301" t="s">
        <v>482</v>
      </c>
      <c r="D77" s="17"/>
      <c r="E77" s="17"/>
      <c r="F77" s="367"/>
      <c r="G77" s="367"/>
      <c r="H77" s="367"/>
    </row>
    <row r="78" spans="1:8" ht="12.75">
      <c r="A78" s="86" t="s">
        <v>1918</v>
      </c>
      <c r="B78" s="86"/>
      <c r="C78" s="16" t="s">
        <v>626</v>
      </c>
      <c r="D78" s="16" t="s">
        <v>1373</v>
      </c>
      <c r="E78" s="123">
        <v>1569824</v>
      </c>
      <c r="F78" s="27">
        <v>1570</v>
      </c>
      <c r="G78" s="16">
        <v>1522</v>
      </c>
      <c r="H78" s="530"/>
    </row>
    <row r="79" spans="1:8" ht="12.75">
      <c r="A79" s="86" t="s">
        <v>1919</v>
      </c>
      <c r="B79" s="27" t="s">
        <v>1415</v>
      </c>
      <c r="C79" s="16" t="s">
        <v>1416</v>
      </c>
      <c r="E79" s="123">
        <v>26531071</v>
      </c>
      <c r="F79" s="27">
        <v>26531</v>
      </c>
      <c r="G79" s="16">
        <v>24138</v>
      </c>
      <c r="H79" s="530"/>
    </row>
    <row r="80" spans="1:8" ht="12.75">
      <c r="A80" s="86" t="s">
        <v>1920</v>
      </c>
      <c r="B80" s="359" t="s">
        <v>1433</v>
      </c>
      <c r="C80" s="16" t="s">
        <v>1434</v>
      </c>
      <c r="D80" s="16" t="s">
        <v>1435</v>
      </c>
      <c r="E80" s="123">
        <v>8165701</v>
      </c>
      <c r="F80" s="360">
        <v>8166</v>
      </c>
      <c r="G80" s="123">
        <v>5477</v>
      </c>
      <c r="H80" s="530"/>
    </row>
    <row r="81" spans="1:8" ht="12.75">
      <c r="A81" s="86" t="s">
        <v>1921</v>
      </c>
      <c r="B81" s="359" t="s">
        <v>1429</v>
      </c>
      <c r="C81" s="16" t="s">
        <v>1430</v>
      </c>
      <c r="D81" s="16" t="s">
        <v>1431</v>
      </c>
      <c r="E81" s="123">
        <v>5336737</v>
      </c>
      <c r="F81" s="360">
        <v>5337</v>
      </c>
      <c r="G81" s="123">
        <v>3736</v>
      </c>
      <c r="H81" s="530"/>
    </row>
    <row r="82" spans="1:8" ht="12.75">
      <c r="A82" s="86" t="s">
        <v>1922</v>
      </c>
      <c r="B82" s="359" t="s">
        <v>1345</v>
      </c>
      <c r="C82" s="16" t="s">
        <v>483</v>
      </c>
      <c r="D82" s="16" t="s">
        <v>484</v>
      </c>
      <c r="E82" s="123">
        <v>-7086000</v>
      </c>
      <c r="F82" s="360">
        <v>-7086</v>
      </c>
      <c r="G82" s="123">
        <v>-4108</v>
      </c>
      <c r="H82" s="123">
        <v>-47797</v>
      </c>
    </row>
    <row r="83" spans="1:8" ht="12.75">
      <c r="A83" s="701" t="s">
        <v>485</v>
      </c>
      <c r="B83" s="701"/>
      <c r="C83" s="701"/>
      <c r="D83" s="701"/>
      <c r="E83" s="122">
        <f>SUM(E78:E82)</f>
        <v>34517333</v>
      </c>
      <c r="F83" s="368">
        <f>SUM(F78:F82)</f>
        <v>34518</v>
      </c>
      <c r="G83" s="368">
        <f>SUM(G78:G82)</f>
        <v>30765</v>
      </c>
      <c r="H83" s="368">
        <f>SUM(H78:H82)</f>
        <v>-47797</v>
      </c>
    </row>
    <row r="84" spans="1:8" ht="12.75">
      <c r="A84" s="539"/>
      <c r="B84" s="539"/>
      <c r="C84" s="539"/>
      <c r="D84" s="539"/>
      <c r="E84" s="122"/>
      <c r="F84" s="368"/>
      <c r="G84" s="368"/>
      <c r="H84" s="368"/>
    </row>
    <row r="85" spans="1:8" ht="12.75">
      <c r="A85" s="558" t="s">
        <v>755</v>
      </c>
      <c r="B85" s="539"/>
      <c r="C85" s="539"/>
      <c r="D85" s="539"/>
      <c r="E85" s="122"/>
      <c r="F85" s="368"/>
      <c r="G85" s="368"/>
      <c r="H85" s="368"/>
    </row>
    <row r="86" spans="1:8" ht="12.75">
      <c r="A86" s="558"/>
      <c r="B86" s="539"/>
      <c r="C86" s="539"/>
      <c r="D86" s="539"/>
      <c r="E86" s="122"/>
      <c r="F86" s="368"/>
      <c r="G86" s="368"/>
      <c r="H86" s="368"/>
    </row>
    <row r="87" spans="1:8" s="298" customFormat="1" ht="12" customHeight="1">
      <c r="A87" s="539" t="s">
        <v>316</v>
      </c>
      <c r="B87" s="370"/>
      <c r="C87" s="370"/>
      <c r="D87" s="370"/>
      <c r="F87" s="369"/>
      <c r="G87" s="369"/>
      <c r="H87" s="368"/>
    </row>
    <row r="88" spans="1:8" s="298" customFormat="1" ht="12.75">
      <c r="A88" s="701" t="s">
        <v>486</v>
      </c>
      <c r="B88" s="701"/>
      <c r="C88" s="701"/>
      <c r="D88" s="701"/>
      <c r="E88" s="701"/>
      <c r="F88" s="701"/>
      <c r="G88" s="701"/>
      <c r="H88" s="701"/>
    </row>
    <row r="89" spans="1:8" s="298" customFormat="1" ht="12.75" customHeight="1">
      <c r="A89" s="539"/>
      <c r="B89" s="539"/>
      <c r="C89" s="539"/>
      <c r="D89" s="539"/>
      <c r="E89" s="539"/>
      <c r="F89" s="539"/>
      <c r="G89" s="539"/>
      <c r="H89" s="539"/>
    </row>
    <row r="90" spans="1:9" s="371" customFormat="1" ht="13.5">
      <c r="A90" s="702" t="s">
        <v>1800</v>
      </c>
      <c r="B90" s="703"/>
      <c r="C90" s="361"/>
      <c r="D90" s="363"/>
      <c r="E90" s="363"/>
      <c r="F90" s="364"/>
      <c r="G90" s="364"/>
      <c r="H90" s="364"/>
      <c r="I90" s="358"/>
    </row>
    <row r="91" spans="1:8" s="298" customFormat="1" ht="12.75">
      <c r="A91" s="86" t="s">
        <v>1918</v>
      </c>
      <c r="B91" s="27">
        <v>1021</v>
      </c>
      <c r="C91" s="16" t="s">
        <v>487</v>
      </c>
      <c r="D91" s="16" t="s">
        <v>488</v>
      </c>
      <c r="E91" s="16"/>
      <c r="F91" s="16">
        <v>780</v>
      </c>
      <c r="G91" s="16">
        <v>674</v>
      </c>
      <c r="H91" s="16"/>
    </row>
    <row r="92" spans="1:8" s="298" customFormat="1" ht="12.75">
      <c r="A92" s="86"/>
      <c r="B92" s="27"/>
      <c r="C92" s="16"/>
      <c r="D92" s="16"/>
      <c r="E92" s="16"/>
      <c r="F92" s="16"/>
      <c r="G92" s="16"/>
      <c r="H92" s="16"/>
    </row>
    <row r="93" spans="1:9" s="298" customFormat="1" ht="12.75">
      <c r="A93" s="702" t="s">
        <v>489</v>
      </c>
      <c r="B93" s="702"/>
      <c r="C93" s="702"/>
      <c r="D93" s="16"/>
      <c r="E93" s="16"/>
      <c r="F93" s="16"/>
      <c r="G93" s="16"/>
      <c r="I93" s="358"/>
    </row>
    <row r="94" spans="1:7" s="298" customFormat="1" ht="12.75">
      <c r="A94" s="86" t="s">
        <v>1918</v>
      </c>
      <c r="B94" s="27" t="s">
        <v>490</v>
      </c>
      <c r="C94" s="16" t="s">
        <v>491</v>
      </c>
      <c r="D94" s="16" t="s">
        <v>492</v>
      </c>
      <c r="E94" s="16"/>
      <c r="F94" s="123">
        <v>41855</v>
      </c>
      <c r="G94" s="123">
        <v>40317</v>
      </c>
    </row>
    <row r="95" spans="1:7" s="298" customFormat="1" ht="28.5">
      <c r="A95" s="86" t="s">
        <v>1919</v>
      </c>
      <c r="B95" s="27" t="s">
        <v>490</v>
      </c>
      <c r="C95" s="192" t="s">
        <v>1</v>
      </c>
      <c r="D95" s="16" t="s">
        <v>492</v>
      </c>
      <c r="E95" s="16"/>
      <c r="F95" s="123">
        <v>8424</v>
      </c>
      <c r="G95" s="123">
        <v>8424</v>
      </c>
    </row>
    <row r="96" spans="1:7" s="372" customFormat="1" ht="12.75">
      <c r="A96" s="543"/>
      <c r="B96" s="540"/>
      <c r="C96" s="544" t="s">
        <v>1799</v>
      </c>
      <c r="D96" s="51"/>
      <c r="E96" s="51"/>
      <c r="F96" s="545">
        <f>SUM(F94:F95)</f>
        <v>50279</v>
      </c>
      <c r="G96" s="545">
        <f>SUM(G94:G95)</f>
        <v>48741</v>
      </c>
    </row>
    <row r="97" spans="1:8" s="298" customFormat="1" ht="27" customHeight="1">
      <c r="A97" s="699" t="s">
        <v>493</v>
      </c>
      <c r="B97" s="699"/>
      <c r="C97" s="699"/>
      <c r="D97" s="699"/>
      <c r="E97" s="546"/>
      <c r="F97" s="122">
        <f>F91+F96</f>
        <v>51059</v>
      </c>
      <c r="G97" s="122">
        <f>G91+G96</f>
        <v>49415</v>
      </c>
      <c r="H97" s="366"/>
    </row>
    <row r="98" spans="1:8" s="298" customFormat="1" ht="27" customHeight="1">
      <c r="A98" s="699" t="s">
        <v>317</v>
      </c>
      <c r="B98" s="699"/>
      <c r="C98" s="699"/>
      <c r="D98" s="699"/>
      <c r="E98" s="546"/>
      <c r="F98" s="122">
        <f>F50+F97</f>
        <v>192872.2</v>
      </c>
      <c r="G98" s="122">
        <f>G50+G97</f>
        <v>182990.2</v>
      </c>
      <c r="H98" s="366"/>
    </row>
    <row r="99" spans="1:8" s="298" customFormat="1" ht="27" customHeight="1">
      <c r="A99" s="699" t="s">
        <v>318</v>
      </c>
      <c r="B99" s="699"/>
      <c r="C99" s="699"/>
      <c r="D99" s="699"/>
      <c r="E99" s="546"/>
      <c r="F99" s="122">
        <f>F72</f>
        <v>880838.191</v>
      </c>
      <c r="G99" s="122">
        <f>G72</f>
        <v>842295</v>
      </c>
      <c r="H99" s="366"/>
    </row>
    <row r="100" spans="1:8" s="298" customFormat="1" ht="30" customHeight="1">
      <c r="A100" s="699" t="s">
        <v>494</v>
      </c>
      <c r="B100" s="699"/>
      <c r="C100" s="699"/>
      <c r="D100" s="699"/>
      <c r="E100" s="88"/>
      <c r="F100" s="122">
        <f>SUM(F98:F99)</f>
        <v>1073710.391</v>
      </c>
      <c r="G100" s="122">
        <f>SUM(G98:G99)</f>
        <v>1025285.2</v>
      </c>
      <c r="H100" s="366"/>
    </row>
  </sheetData>
  <mergeCells count="21">
    <mergeCell ref="A98:D98"/>
    <mergeCell ref="A99:D99"/>
    <mergeCell ref="A83:D83"/>
    <mergeCell ref="A88:H88"/>
    <mergeCell ref="A100:D100"/>
    <mergeCell ref="A50:D50"/>
    <mergeCell ref="A52:G52"/>
    <mergeCell ref="A72:C72"/>
    <mergeCell ref="A74:D74"/>
    <mergeCell ref="A90:B90"/>
    <mergeCell ref="A93:C93"/>
    <mergeCell ref="A97:D97"/>
    <mergeCell ref="A75:D75"/>
    <mergeCell ref="A76:D76"/>
    <mergeCell ref="A5:H5"/>
    <mergeCell ref="A9:C9"/>
    <mergeCell ref="A11:G11"/>
    <mergeCell ref="A1:H1"/>
    <mergeCell ref="A2:H2"/>
    <mergeCell ref="A3:H3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75"/>
  <sheetViews>
    <sheetView workbookViewId="0" topLeftCell="A58">
      <selection activeCell="B24" sqref="B24"/>
    </sheetView>
  </sheetViews>
  <sheetFormatPr defaultColWidth="11.421875" defaultRowHeight="15" customHeight="1"/>
  <cols>
    <col min="1" max="1" width="57.421875" style="1" customWidth="1"/>
    <col min="2" max="2" width="10.421875" style="1" customWidth="1"/>
    <col min="3" max="4" width="10.57421875" style="1" customWidth="1"/>
    <col min="5" max="5" width="10.28125" style="1" customWidth="1"/>
    <col min="6" max="6" width="5.00390625" style="1" customWidth="1"/>
    <col min="7" max="16384" width="11.421875" style="1" customWidth="1"/>
  </cols>
  <sheetData>
    <row r="1" spans="2:6" ht="15" customHeight="1">
      <c r="B1" s="673" t="s">
        <v>139</v>
      </c>
      <c r="C1" s="673"/>
      <c r="D1" s="673"/>
      <c r="E1" s="673"/>
      <c r="F1" s="673"/>
    </row>
    <row r="2" spans="1:6" ht="15" customHeight="1">
      <c r="A2" s="667" t="s">
        <v>1797</v>
      </c>
      <c r="B2" s="667"/>
      <c r="C2" s="667"/>
      <c r="D2" s="667"/>
      <c r="E2" s="667"/>
      <c r="F2" s="667"/>
    </row>
    <row r="3" spans="1:6" ht="15" customHeight="1">
      <c r="A3" s="667" t="s">
        <v>886</v>
      </c>
      <c r="B3" s="667"/>
      <c r="C3" s="667"/>
      <c r="D3" s="667"/>
      <c r="E3" s="667"/>
      <c r="F3" s="667"/>
    </row>
    <row r="4" spans="1:6" ht="15" customHeight="1">
      <c r="A4" s="667" t="s">
        <v>548</v>
      </c>
      <c r="B4" s="667"/>
      <c r="C4" s="667"/>
      <c r="D4" s="667"/>
      <c r="E4" s="667"/>
      <c r="F4" s="667"/>
    </row>
    <row r="5" spans="1:6" ht="15" customHeight="1">
      <c r="A5" s="667" t="s">
        <v>388</v>
      </c>
      <c r="B5" s="667"/>
      <c r="C5" s="667"/>
      <c r="D5" s="667"/>
      <c r="E5" s="667"/>
      <c r="F5" s="667"/>
    </row>
    <row r="6" spans="1:6" ht="15" customHeight="1">
      <c r="A6" s="674" t="s">
        <v>1791</v>
      </c>
      <c r="B6" s="674"/>
      <c r="C6" s="674"/>
      <c r="D6" s="674"/>
      <c r="E6" s="674"/>
      <c r="F6" s="674"/>
    </row>
    <row r="7" spans="1:3" ht="15.75">
      <c r="A7" s="19"/>
      <c r="B7" s="36"/>
      <c r="C7" s="36"/>
    </row>
    <row r="8" spans="1:6" ht="15" customHeight="1">
      <c r="A8" s="677" t="s">
        <v>1792</v>
      </c>
      <c r="B8" s="675" t="s">
        <v>887</v>
      </c>
      <c r="C8" s="675" t="s">
        <v>888</v>
      </c>
      <c r="D8" s="675"/>
      <c r="E8" s="675"/>
      <c r="F8" s="675"/>
    </row>
    <row r="9" spans="1:6" ht="15" customHeight="1">
      <c r="A9" s="678"/>
      <c r="B9" s="675"/>
      <c r="C9" s="5" t="s">
        <v>889</v>
      </c>
      <c r="D9" s="5" t="s">
        <v>890</v>
      </c>
      <c r="E9" s="5" t="s">
        <v>891</v>
      </c>
      <c r="F9" s="5" t="s">
        <v>892</v>
      </c>
    </row>
    <row r="10" spans="1:6" ht="15" customHeight="1">
      <c r="A10" s="244"/>
      <c r="B10" s="245"/>
      <c r="C10" s="25"/>
      <c r="D10" s="25"/>
      <c r="E10" s="25"/>
      <c r="F10" s="25"/>
    </row>
    <row r="11" spans="1:3" ht="16.5" customHeight="1">
      <c r="A11" s="246" t="s">
        <v>549</v>
      </c>
      <c r="B11" s="36"/>
      <c r="C11" s="36"/>
    </row>
    <row r="12" spans="1:6" ht="16.5" customHeight="1">
      <c r="A12" s="39" t="s">
        <v>784</v>
      </c>
      <c r="B12" s="247">
        <f>B13+B14</f>
        <v>1692690</v>
      </c>
      <c r="C12" s="148">
        <f>C13+C14</f>
        <v>1044303</v>
      </c>
      <c r="D12" s="148">
        <f>D13+D14</f>
        <v>1064442</v>
      </c>
      <c r="E12" s="148">
        <f>E13+E14</f>
        <v>1132519</v>
      </c>
      <c r="F12" s="58">
        <f>E12/D12*100</f>
        <v>106.39555748457879</v>
      </c>
    </row>
    <row r="13" spans="1:6" ht="16.5" customHeight="1">
      <c r="A13" s="46" t="s">
        <v>785</v>
      </c>
      <c r="B13" s="9">
        <v>353384</v>
      </c>
      <c r="C13" s="10">
        <v>252535</v>
      </c>
      <c r="D13" s="9">
        <v>273670</v>
      </c>
      <c r="E13" s="9">
        <v>307296</v>
      </c>
      <c r="F13" s="248">
        <f aca="true" t="shared" si="0" ref="F13:F48">E13/D13*100</f>
        <v>112.2870610589396</v>
      </c>
    </row>
    <row r="14" spans="1:6" ht="16.5" customHeight="1">
      <c r="A14" s="46" t="s">
        <v>786</v>
      </c>
      <c r="B14" s="40">
        <f>SUM(B15:B17)</f>
        <v>1339306</v>
      </c>
      <c r="C14" s="40">
        <f>SUM(C15:C17)</f>
        <v>791768</v>
      </c>
      <c r="D14" s="249">
        <f>SUM(D15:D17)</f>
        <v>790772</v>
      </c>
      <c r="E14" s="249">
        <f>SUM(E15:E17)</f>
        <v>825223</v>
      </c>
      <c r="F14" s="248">
        <f t="shared" si="0"/>
        <v>104.35662871219517</v>
      </c>
    </row>
    <row r="15" spans="1:6" ht="16.5" customHeight="1">
      <c r="A15" s="46" t="s">
        <v>787</v>
      </c>
      <c r="B15" s="9">
        <v>685411</v>
      </c>
      <c r="C15" s="10">
        <v>688000</v>
      </c>
      <c r="D15" s="9">
        <v>688077</v>
      </c>
      <c r="E15" s="9">
        <v>719779</v>
      </c>
      <c r="F15" s="248">
        <f t="shared" si="0"/>
        <v>104.6073331909074</v>
      </c>
    </row>
    <row r="16" spans="1:6" ht="16.5" customHeight="1">
      <c r="A16" s="46" t="s">
        <v>788</v>
      </c>
      <c r="B16" s="9">
        <v>649440</v>
      </c>
      <c r="C16" s="10">
        <v>100968</v>
      </c>
      <c r="D16" s="9">
        <v>99895</v>
      </c>
      <c r="E16" s="9">
        <v>102059</v>
      </c>
      <c r="F16" s="248">
        <f t="shared" si="0"/>
        <v>102.16627458831773</v>
      </c>
    </row>
    <row r="17" spans="1:6" ht="16.5" customHeight="1">
      <c r="A17" s="46" t="s">
        <v>789</v>
      </c>
      <c r="B17" s="9">
        <v>4455</v>
      </c>
      <c r="C17" s="10">
        <v>2800</v>
      </c>
      <c r="D17" s="9">
        <v>2800</v>
      </c>
      <c r="E17" s="9">
        <v>3385</v>
      </c>
      <c r="F17" s="248">
        <f t="shared" si="0"/>
        <v>120.89285714285714</v>
      </c>
    </row>
    <row r="18" spans="1:6" ht="16.5" customHeight="1">
      <c r="A18" s="39" t="s">
        <v>790</v>
      </c>
      <c r="B18" s="11">
        <f>B20+B22+B21+B25</f>
        <v>273853</v>
      </c>
      <c r="C18" s="11">
        <f>C20+C22+C21+C25</f>
        <v>823013</v>
      </c>
      <c r="D18" s="11">
        <f>D20+D22+D21+D25</f>
        <v>896809</v>
      </c>
      <c r="E18" s="11">
        <f>E20+E22+E21+E25</f>
        <v>896809</v>
      </c>
      <c r="F18" s="58">
        <f t="shared" si="0"/>
        <v>100</v>
      </c>
    </row>
    <row r="19" spans="1:6" ht="16.5" customHeight="1">
      <c r="A19" s="46" t="s">
        <v>791</v>
      </c>
      <c r="B19" s="10"/>
      <c r="C19" s="10"/>
      <c r="D19" s="9"/>
      <c r="E19" s="9"/>
      <c r="F19" s="248"/>
    </row>
    <row r="20" spans="1:6" ht="16.5" customHeight="1">
      <c r="A20" s="46" t="s">
        <v>792</v>
      </c>
      <c r="B20" s="9">
        <v>229656</v>
      </c>
      <c r="C20" s="10">
        <v>807407</v>
      </c>
      <c r="D20" s="9">
        <v>793928</v>
      </c>
      <c r="E20" s="9">
        <v>793928</v>
      </c>
      <c r="F20" s="248">
        <f t="shared" si="0"/>
        <v>100</v>
      </c>
    </row>
    <row r="21" spans="1:6" ht="16.5" customHeight="1">
      <c r="A21" s="46" t="s">
        <v>794</v>
      </c>
      <c r="B21" s="9">
        <v>4819</v>
      </c>
      <c r="C21" s="10">
        <v>15606</v>
      </c>
      <c r="D21" s="9">
        <v>18136</v>
      </c>
      <c r="E21" s="9">
        <v>18136</v>
      </c>
      <c r="F21" s="248">
        <f>E21/D21*100</f>
        <v>100</v>
      </c>
    </row>
    <row r="22" spans="1:6" ht="16.5" customHeight="1">
      <c r="A22" s="46" t="s">
        <v>793</v>
      </c>
      <c r="B22" s="9">
        <f>SUM(B23:B24)</f>
        <v>39378</v>
      </c>
      <c r="C22" s="9">
        <f>SUM(C23:C24)</f>
        <v>0</v>
      </c>
      <c r="D22" s="9">
        <f>SUM(D23:D24)</f>
        <v>36092</v>
      </c>
      <c r="E22" s="9">
        <f>SUM(E23:E24)</f>
        <v>36092</v>
      </c>
      <c r="F22" s="248">
        <f t="shared" si="0"/>
        <v>100</v>
      </c>
    </row>
    <row r="23" spans="1:6" ht="16.5" customHeight="1">
      <c r="A23" s="46" t="s">
        <v>50</v>
      </c>
      <c r="B23" s="9">
        <v>39378</v>
      </c>
      <c r="C23" s="10"/>
      <c r="D23" s="9">
        <v>36092</v>
      </c>
      <c r="E23" s="9">
        <v>27926</v>
      </c>
      <c r="F23" s="248">
        <f t="shared" si="0"/>
        <v>77.37448742103513</v>
      </c>
    </row>
    <row r="24" spans="1:6" ht="16.5" customHeight="1">
      <c r="A24" s="46" t="s">
        <v>51</v>
      </c>
      <c r="B24" s="9"/>
      <c r="C24" s="10"/>
      <c r="D24" s="9"/>
      <c r="E24" s="9">
        <v>8166</v>
      </c>
      <c r="F24" s="248"/>
    </row>
    <row r="25" spans="1:6" ht="16.5" customHeight="1">
      <c r="A25" s="46" t="s">
        <v>1688</v>
      </c>
      <c r="B25" s="9"/>
      <c r="C25" s="10"/>
      <c r="D25" s="9">
        <v>48653</v>
      </c>
      <c r="E25" s="9">
        <v>48653</v>
      </c>
      <c r="F25" s="248">
        <f t="shared" si="0"/>
        <v>100</v>
      </c>
    </row>
    <row r="26" spans="1:6" ht="16.5" customHeight="1">
      <c r="A26" s="39" t="s">
        <v>1778</v>
      </c>
      <c r="B26" s="11">
        <f>SUM(B27:B29)</f>
        <v>687687</v>
      </c>
      <c r="C26" s="11">
        <f>SUM(C27:C29)</f>
        <v>34684</v>
      </c>
      <c r="D26" s="11">
        <f>SUM(D27:D29)</f>
        <v>35584</v>
      </c>
      <c r="E26" s="11">
        <f>SUM(E27:E29)</f>
        <v>24830</v>
      </c>
      <c r="F26" s="58">
        <f t="shared" si="0"/>
        <v>69.77855215827337</v>
      </c>
    </row>
    <row r="27" spans="1:6" ht="16.5" customHeight="1">
      <c r="A27" s="46" t="s">
        <v>1779</v>
      </c>
      <c r="B27" s="9">
        <v>661295</v>
      </c>
      <c r="C27" s="10">
        <v>32684</v>
      </c>
      <c r="D27" s="9">
        <v>33584</v>
      </c>
      <c r="E27" s="9">
        <v>23289</v>
      </c>
      <c r="F27" s="248">
        <f t="shared" si="0"/>
        <v>69.34552167698904</v>
      </c>
    </row>
    <row r="28" spans="1:6" ht="16.5" customHeight="1">
      <c r="A28" s="46" t="s">
        <v>1780</v>
      </c>
      <c r="B28" s="9">
        <v>1071</v>
      </c>
      <c r="C28" s="10">
        <v>1500</v>
      </c>
      <c r="D28" s="9">
        <v>1500</v>
      </c>
      <c r="E28" s="9">
        <v>1323</v>
      </c>
      <c r="F28" s="248">
        <f t="shared" si="0"/>
        <v>88.2</v>
      </c>
    </row>
    <row r="29" spans="1:6" ht="16.5" customHeight="1">
      <c r="A29" s="46" t="s">
        <v>1781</v>
      </c>
      <c r="B29" s="9">
        <v>25321</v>
      </c>
      <c r="C29" s="10">
        <v>500</v>
      </c>
      <c r="D29" s="9">
        <v>500</v>
      </c>
      <c r="E29" s="9">
        <v>218</v>
      </c>
      <c r="F29" s="248">
        <f t="shared" si="0"/>
        <v>43.6</v>
      </c>
    </row>
    <row r="30" spans="1:6" ht="16.5" customHeight="1">
      <c r="A30" s="39" t="s">
        <v>1782</v>
      </c>
      <c r="B30" s="11">
        <f>SUM(B33+B31)</f>
        <v>50860</v>
      </c>
      <c r="C30" s="11">
        <f>SUM(C33+C31)</f>
        <v>73270</v>
      </c>
      <c r="D30" s="11">
        <f>SUM(D33+D31)</f>
        <v>83367</v>
      </c>
      <c r="E30" s="11">
        <f>SUM(E33+E31)</f>
        <v>68735</v>
      </c>
      <c r="F30" s="58">
        <f t="shared" si="0"/>
        <v>82.44869072894551</v>
      </c>
    </row>
    <row r="31" spans="1:6" ht="16.5" customHeight="1">
      <c r="A31" s="46" t="s">
        <v>1783</v>
      </c>
      <c r="B31" s="9">
        <v>45366</v>
      </c>
      <c r="C31" s="34">
        <v>66270</v>
      </c>
      <c r="D31" s="9">
        <v>65217</v>
      </c>
      <c r="E31" s="9">
        <v>65067</v>
      </c>
      <c r="F31" s="248">
        <f t="shared" si="0"/>
        <v>99.76999861999172</v>
      </c>
    </row>
    <row r="32" spans="1:6" ht="16.5" customHeight="1">
      <c r="A32" s="46" t="s">
        <v>1784</v>
      </c>
      <c r="B32" s="9">
        <v>15188</v>
      </c>
      <c r="C32" s="10">
        <v>15331</v>
      </c>
      <c r="D32" s="305">
        <v>15806</v>
      </c>
      <c r="E32" s="305">
        <v>16079</v>
      </c>
      <c r="F32" s="248">
        <f t="shared" si="0"/>
        <v>101.72719220549158</v>
      </c>
    </row>
    <row r="33" spans="1:6" ht="16.5" customHeight="1">
      <c r="A33" s="46" t="s">
        <v>1785</v>
      </c>
      <c r="B33" s="9">
        <v>5494</v>
      </c>
      <c r="C33" s="10">
        <v>7000</v>
      </c>
      <c r="D33" s="9">
        <v>18150</v>
      </c>
      <c r="E33" s="9">
        <v>3668</v>
      </c>
      <c r="F33" s="248">
        <f t="shared" si="0"/>
        <v>20.20936639118457</v>
      </c>
    </row>
    <row r="34" spans="1:6" ht="16.5" customHeight="1">
      <c r="A34" s="46" t="s">
        <v>1784</v>
      </c>
      <c r="B34" s="9">
        <v>0</v>
      </c>
      <c r="C34" s="10">
        <v>0</v>
      </c>
      <c r="D34" s="9">
        <v>0</v>
      </c>
      <c r="E34" s="9">
        <v>0</v>
      </c>
      <c r="F34" s="248"/>
    </row>
    <row r="35" spans="1:6" ht="16.5" customHeight="1">
      <c r="A35" s="39" t="s">
        <v>1946</v>
      </c>
      <c r="B35" s="11">
        <f>SUM(B36:B37)</f>
        <v>28821</v>
      </c>
      <c r="C35" s="11">
        <f>SUM(C36:C37)</f>
        <v>2800</v>
      </c>
      <c r="D35" s="11">
        <f>SUM(D36:D37)</f>
        <v>8853</v>
      </c>
      <c r="E35" s="11">
        <f>SUM(E36:E37)</f>
        <v>9476</v>
      </c>
      <c r="F35" s="58">
        <f t="shared" si="0"/>
        <v>107.03716254377046</v>
      </c>
    </row>
    <row r="36" spans="1:6" ht="16.5" customHeight="1">
      <c r="A36" s="46" t="s">
        <v>410</v>
      </c>
      <c r="B36" s="9">
        <v>5497</v>
      </c>
      <c r="C36" s="34">
        <v>2400</v>
      </c>
      <c r="D36" s="9">
        <v>3580</v>
      </c>
      <c r="E36" s="9">
        <v>4444</v>
      </c>
      <c r="F36" s="248">
        <f t="shared" si="0"/>
        <v>124.1340782122905</v>
      </c>
    </row>
    <row r="37" spans="1:6" ht="16.5" customHeight="1">
      <c r="A37" s="46" t="s">
        <v>2255</v>
      </c>
      <c r="B37" s="9">
        <v>23324</v>
      </c>
      <c r="C37" s="10">
        <v>400</v>
      </c>
      <c r="D37" s="9">
        <v>5273</v>
      </c>
      <c r="E37" s="9">
        <v>5032</v>
      </c>
      <c r="F37" s="248">
        <f t="shared" si="0"/>
        <v>95.42954674758202</v>
      </c>
    </row>
    <row r="38" spans="1:6" ht="33.75" customHeight="1">
      <c r="A38" s="250" t="s">
        <v>1947</v>
      </c>
      <c r="B38" s="30">
        <v>5006</v>
      </c>
      <c r="C38" s="11">
        <v>4039</v>
      </c>
      <c r="D38" s="30">
        <v>4039</v>
      </c>
      <c r="E38" s="30">
        <v>4159</v>
      </c>
      <c r="F38" s="58">
        <f t="shared" si="0"/>
        <v>102.97103243377073</v>
      </c>
    </row>
    <row r="39" spans="1:6" ht="16.5" customHeight="1">
      <c r="A39" s="39" t="s">
        <v>1948</v>
      </c>
      <c r="B39" s="11">
        <v>0</v>
      </c>
      <c r="C39" s="11">
        <v>0</v>
      </c>
      <c r="D39" s="30">
        <v>0</v>
      </c>
      <c r="E39" s="30">
        <v>0</v>
      </c>
      <c r="F39" s="248"/>
    </row>
    <row r="40" spans="1:6" ht="16.5" customHeight="1">
      <c r="A40" s="46" t="s">
        <v>1914</v>
      </c>
      <c r="B40" s="10"/>
      <c r="C40" s="10"/>
      <c r="D40" s="9"/>
      <c r="E40" s="9"/>
      <c r="F40" s="248"/>
    </row>
    <row r="41" spans="1:6" ht="16.5" customHeight="1">
      <c r="A41" s="46" t="s">
        <v>248</v>
      </c>
      <c r="B41" s="10"/>
      <c r="C41" s="10"/>
      <c r="D41" s="9"/>
      <c r="E41" s="9"/>
      <c r="F41" s="248"/>
    </row>
    <row r="42" spans="1:6" ht="16.5" customHeight="1">
      <c r="A42" s="39" t="s">
        <v>1949</v>
      </c>
      <c r="B42" s="11">
        <f>SUM(B43)</f>
        <v>78937</v>
      </c>
      <c r="C42" s="11">
        <f>SUM(C43)</f>
        <v>858782</v>
      </c>
      <c r="D42" s="11">
        <f>SUM(D43)</f>
        <v>873007</v>
      </c>
      <c r="E42" s="11">
        <f>SUM(E43)</f>
        <v>270675</v>
      </c>
      <c r="F42" s="58">
        <f t="shared" si="0"/>
        <v>31.004906031681305</v>
      </c>
    </row>
    <row r="43" spans="1:6" ht="16.5" customHeight="1">
      <c r="A43" s="46" t="s">
        <v>1950</v>
      </c>
      <c r="B43" s="9">
        <v>78937</v>
      </c>
      <c r="C43" s="10">
        <v>858782</v>
      </c>
      <c r="D43" s="9">
        <v>873007</v>
      </c>
      <c r="E43" s="9">
        <v>270675</v>
      </c>
      <c r="F43" s="248">
        <f t="shared" si="0"/>
        <v>31.004906031681305</v>
      </c>
    </row>
    <row r="44" spans="1:6" ht="16.5" customHeight="1">
      <c r="A44" s="39" t="s">
        <v>1951</v>
      </c>
      <c r="B44" s="30">
        <f>B45+B46</f>
        <v>42026</v>
      </c>
      <c r="C44" s="30">
        <f>C45+C46</f>
        <v>32025</v>
      </c>
      <c r="D44" s="30">
        <f>D45+D46</f>
        <v>32025</v>
      </c>
      <c r="E44" s="30">
        <f>E45+E46</f>
        <v>32025</v>
      </c>
      <c r="F44" s="58">
        <f t="shared" si="0"/>
        <v>100</v>
      </c>
    </row>
    <row r="45" spans="1:6" ht="16.5" customHeight="1">
      <c r="A45" s="46" t="s">
        <v>408</v>
      </c>
      <c r="B45" s="9">
        <v>9420</v>
      </c>
      <c r="C45" s="10">
        <v>9420</v>
      </c>
      <c r="D45" s="9">
        <v>9420</v>
      </c>
      <c r="E45" s="9">
        <v>9420</v>
      </c>
      <c r="F45" s="248">
        <f t="shared" si="0"/>
        <v>100</v>
      </c>
    </row>
    <row r="46" spans="1:6" ht="16.5" customHeight="1">
      <c r="A46" s="46" t="s">
        <v>409</v>
      </c>
      <c r="B46" s="9">
        <v>32606</v>
      </c>
      <c r="C46" s="10">
        <v>22605</v>
      </c>
      <c r="D46" s="9">
        <v>22605</v>
      </c>
      <c r="E46" s="9">
        <v>22605</v>
      </c>
      <c r="F46" s="248">
        <f t="shared" si="0"/>
        <v>100</v>
      </c>
    </row>
    <row r="47" spans="1:6" ht="9.75" customHeight="1">
      <c r="A47" s="39"/>
      <c r="B47" s="11"/>
      <c r="C47" s="11"/>
      <c r="D47" s="9"/>
      <c r="E47" s="9"/>
      <c r="F47" s="248"/>
    </row>
    <row r="48" spans="1:6" ht="16.5" customHeight="1">
      <c r="A48" s="39" t="s">
        <v>1915</v>
      </c>
      <c r="B48" s="11">
        <f>B12+B18+B26+B30+B35+B38+B42+B44</f>
        <v>2859880</v>
      </c>
      <c r="C48" s="11">
        <f>C12+C18+C26+C30+C35+C38+C42+C44</f>
        <v>2872916</v>
      </c>
      <c r="D48" s="11">
        <f>D12+D18+D26+D30+D35+D38+D42+D44</f>
        <v>2998126</v>
      </c>
      <c r="E48" s="11">
        <f>E12+E18+E26+E30+E35+E38+E42+E44</f>
        <v>2439228</v>
      </c>
      <c r="F48" s="58">
        <f t="shared" si="0"/>
        <v>81.35842189420993</v>
      </c>
    </row>
    <row r="49" spans="1:6" ht="67.5" customHeight="1">
      <c r="A49" s="39"/>
      <c r="B49" s="11"/>
      <c r="C49" s="11"/>
      <c r="D49" s="11"/>
      <c r="E49" s="11"/>
      <c r="F49" s="58"/>
    </row>
    <row r="50" spans="1:6" ht="15" customHeight="1">
      <c r="A50" s="676" t="s">
        <v>1792</v>
      </c>
      <c r="B50" s="675" t="s">
        <v>887</v>
      </c>
      <c r="C50" s="675" t="s">
        <v>888</v>
      </c>
      <c r="D50" s="675"/>
      <c r="E50" s="675"/>
      <c r="F50" s="675"/>
    </row>
    <row r="51" spans="1:6" ht="15" customHeight="1">
      <c r="A51" s="676"/>
      <c r="B51" s="675"/>
      <c r="C51" s="5" t="s">
        <v>889</v>
      </c>
      <c r="D51" s="5" t="s">
        <v>890</v>
      </c>
      <c r="E51" s="5" t="s">
        <v>891</v>
      </c>
      <c r="F51" s="5" t="s">
        <v>892</v>
      </c>
    </row>
    <row r="52" spans="1:6" ht="16.5" customHeight="1">
      <c r="A52" s="239" t="s">
        <v>555</v>
      </c>
      <c r="B52" s="10"/>
      <c r="C52" s="10"/>
      <c r="D52" s="9"/>
      <c r="E52" s="9"/>
      <c r="F52" s="248"/>
    </row>
    <row r="53" spans="1:6" s="7" customFormat="1" ht="16.5" customHeight="1">
      <c r="A53" s="39"/>
      <c r="B53" s="11"/>
      <c r="C53" s="11"/>
      <c r="D53" s="11"/>
      <c r="E53" s="11"/>
      <c r="F53" s="58"/>
    </row>
    <row r="54" spans="1:6" ht="16.5" customHeight="1">
      <c r="A54" s="154" t="s">
        <v>2631</v>
      </c>
      <c r="B54" s="96"/>
      <c r="C54" s="96"/>
      <c r="D54" s="14"/>
      <c r="E54" s="14"/>
      <c r="F54" s="14"/>
    </row>
    <row r="55" spans="1:6" ht="16.5" customHeight="1">
      <c r="A55" s="156" t="s">
        <v>556</v>
      </c>
      <c r="B55" s="96">
        <v>48454</v>
      </c>
      <c r="C55" s="96">
        <v>84500</v>
      </c>
      <c r="D55" s="54">
        <v>97260</v>
      </c>
      <c r="E55" s="54">
        <v>22674</v>
      </c>
      <c r="F55" s="242">
        <f>E55/D55*100</f>
        <v>23.312769895126465</v>
      </c>
    </row>
    <row r="56" spans="1:6" ht="16.5" customHeight="1">
      <c r="A56" s="156" t="s">
        <v>557</v>
      </c>
      <c r="B56" s="96">
        <v>100561</v>
      </c>
      <c r="C56" s="96">
        <v>152417</v>
      </c>
      <c r="D56" s="54">
        <v>257693</v>
      </c>
      <c r="E56" s="54">
        <v>137434</v>
      </c>
      <c r="F56" s="242">
        <f aca="true" t="shared" si="1" ref="F56:F75">E56/D56*100</f>
        <v>53.33245373370639</v>
      </c>
    </row>
    <row r="57" spans="1:6" ht="16.5" customHeight="1">
      <c r="A57" s="156" t="s">
        <v>1576</v>
      </c>
      <c r="B57" s="96">
        <v>70000</v>
      </c>
      <c r="C57" s="96"/>
      <c r="D57" s="54"/>
      <c r="E57" s="54"/>
      <c r="F57" s="242"/>
    </row>
    <row r="58" spans="1:6" ht="16.5" customHeight="1">
      <c r="A58" s="156" t="s">
        <v>1575</v>
      </c>
      <c r="B58" s="96">
        <v>900</v>
      </c>
      <c r="C58" s="96">
        <v>1484</v>
      </c>
      <c r="D58" s="54">
        <v>5900</v>
      </c>
      <c r="E58" s="54">
        <v>4800</v>
      </c>
      <c r="F58" s="242">
        <f t="shared" si="1"/>
        <v>81.35593220338984</v>
      </c>
    </row>
    <row r="59" spans="1:6" ht="16.5" customHeight="1">
      <c r="A59" s="156" t="s">
        <v>1574</v>
      </c>
      <c r="B59" s="96">
        <v>1895</v>
      </c>
      <c r="C59" s="96">
        <v>6630</v>
      </c>
      <c r="D59" s="54">
        <v>13010</v>
      </c>
      <c r="E59" s="54">
        <v>10760</v>
      </c>
      <c r="F59" s="242">
        <f t="shared" si="1"/>
        <v>82.70561106840891</v>
      </c>
    </row>
    <row r="60" spans="1:6" ht="16.5" customHeight="1">
      <c r="A60" s="156" t="s">
        <v>344</v>
      </c>
      <c r="B60" s="178"/>
      <c r="C60" s="96">
        <v>3000</v>
      </c>
      <c r="D60" s="54">
        <v>3000</v>
      </c>
      <c r="E60" s="54">
        <v>1600</v>
      </c>
      <c r="F60" s="242">
        <f t="shared" si="1"/>
        <v>53.333333333333336</v>
      </c>
    </row>
    <row r="61" spans="1:6" ht="16.5" customHeight="1">
      <c r="A61" s="173" t="s">
        <v>2250</v>
      </c>
      <c r="B61" s="97">
        <f>SUM(B55:B60)</f>
        <v>221810</v>
      </c>
      <c r="C61" s="97">
        <f>SUM(C55:C60)</f>
        <v>248031</v>
      </c>
      <c r="D61" s="97">
        <f>SUM(D55:D60)</f>
        <v>376863</v>
      </c>
      <c r="E61" s="97">
        <f>SUM(E55:E60)</f>
        <v>177268</v>
      </c>
      <c r="F61" s="243">
        <f t="shared" si="1"/>
        <v>47.03778296091683</v>
      </c>
    </row>
    <row r="62" spans="1:6" s="7" customFormat="1" ht="16.5" customHeight="1">
      <c r="A62" s="154" t="s">
        <v>2251</v>
      </c>
      <c r="B62" s="97"/>
      <c r="C62" s="97"/>
      <c r="D62" s="55"/>
      <c r="E62" s="55"/>
      <c r="F62" s="242"/>
    </row>
    <row r="63" spans="1:6" ht="16.5" customHeight="1">
      <c r="A63" s="156" t="s">
        <v>558</v>
      </c>
      <c r="B63" s="96">
        <v>837380</v>
      </c>
      <c r="C63" s="96">
        <v>881351</v>
      </c>
      <c r="D63" s="54">
        <v>954539</v>
      </c>
      <c r="E63" s="54">
        <v>921076</v>
      </c>
      <c r="F63" s="242">
        <f t="shared" si="1"/>
        <v>96.49432867593676</v>
      </c>
    </row>
    <row r="64" spans="1:6" ht="16.5" customHeight="1">
      <c r="A64" s="156" t="s">
        <v>559</v>
      </c>
      <c r="B64" s="96">
        <v>248007</v>
      </c>
      <c r="C64" s="96">
        <v>254872</v>
      </c>
      <c r="D64" s="54">
        <v>270163</v>
      </c>
      <c r="E64" s="54">
        <v>264082</v>
      </c>
      <c r="F64" s="242">
        <f t="shared" si="1"/>
        <v>97.74913663232937</v>
      </c>
    </row>
    <row r="65" spans="1:6" ht="16.5" customHeight="1">
      <c r="A65" s="156" t="s">
        <v>560</v>
      </c>
      <c r="B65" s="96">
        <v>550514</v>
      </c>
      <c r="C65" s="96">
        <v>502885</v>
      </c>
      <c r="D65" s="54">
        <v>523127</v>
      </c>
      <c r="E65" s="54">
        <v>456510</v>
      </c>
      <c r="F65" s="242">
        <f t="shared" si="1"/>
        <v>87.2656161888031</v>
      </c>
    </row>
    <row r="66" spans="1:6" ht="16.5" customHeight="1">
      <c r="A66" s="156" t="s">
        <v>561</v>
      </c>
      <c r="B66" s="96">
        <v>51900</v>
      </c>
      <c r="C66" s="96">
        <v>55000</v>
      </c>
      <c r="D66" s="54">
        <v>49088</v>
      </c>
      <c r="E66" s="54">
        <v>49079</v>
      </c>
      <c r="F66" s="242">
        <f t="shared" si="1"/>
        <v>99.98166558018254</v>
      </c>
    </row>
    <row r="67" spans="1:6" ht="16.5" customHeight="1">
      <c r="A67" s="156" t="s">
        <v>562</v>
      </c>
      <c r="B67" s="96">
        <v>71606</v>
      </c>
      <c r="C67" s="96">
        <v>74386</v>
      </c>
      <c r="D67" s="54">
        <v>82620</v>
      </c>
      <c r="E67" s="54">
        <v>82280</v>
      </c>
      <c r="F67" s="242">
        <f t="shared" si="1"/>
        <v>99.58847736625515</v>
      </c>
    </row>
    <row r="68" spans="1:6" ht="16.5" customHeight="1">
      <c r="A68" s="156" t="s">
        <v>563</v>
      </c>
      <c r="B68" s="96"/>
      <c r="C68" s="96">
        <v>39</v>
      </c>
      <c r="D68" s="54">
        <v>2441</v>
      </c>
      <c r="E68" s="54">
        <v>2439</v>
      </c>
      <c r="F68" s="242">
        <f t="shared" si="1"/>
        <v>99.91806636624334</v>
      </c>
    </row>
    <row r="69" spans="1:6" ht="16.5" customHeight="1">
      <c r="A69" s="156" t="s">
        <v>564</v>
      </c>
      <c r="B69" s="96">
        <v>25252</v>
      </c>
      <c r="C69" s="96">
        <v>34105</v>
      </c>
      <c r="D69" s="54">
        <v>33480</v>
      </c>
      <c r="E69" s="54">
        <v>30809</v>
      </c>
      <c r="F69" s="242">
        <f t="shared" si="1"/>
        <v>92.0221027479092</v>
      </c>
    </row>
    <row r="70" spans="1:6" ht="16.5" customHeight="1">
      <c r="A70" s="154" t="s">
        <v>565</v>
      </c>
      <c r="B70" s="97">
        <f>SUM(B63:B69)</f>
        <v>1784659</v>
      </c>
      <c r="C70" s="97">
        <f>SUM(C63:C69)</f>
        <v>1802638</v>
      </c>
      <c r="D70" s="97">
        <f>SUM(D63:D69)</f>
        <v>1915458</v>
      </c>
      <c r="E70" s="97">
        <f>SUM(E63:E69)</f>
        <v>1806275</v>
      </c>
      <c r="F70" s="243">
        <f t="shared" si="1"/>
        <v>94.29990112025428</v>
      </c>
    </row>
    <row r="71" spans="1:6" ht="16.5" customHeight="1">
      <c r="A71" s="154" t="s">
        <v>566</v>
      </c>
      <c r="B71" s="97">
        <f>B61+B70</f>
        <v>2006469</v>
      </c>
      <c r="C71" s="97">
        <f>C61+C70</f>
        <v>2050669</v>
      </c>
      <c r="D71" s="97">
        <f>D61+D70</f>
        <v>2292321</v>
      </c>
      <c r="E71" s="97">
        <f>E61+E70</f>
        <v>1983543</v>
      </c>
      <c r="F71" s="243">
        <f t="shared" si="1"/>
        <v>86.52989699086646</v>
      </c>
    </row>
    <row r="72" spans="1:6" s="7" customFormat="1" ht="16.5" customHeight="1">
      <c r="A72" s="154" t="s">
        <v>115</v>
      </c>
      <c r="B72" s="97">
        <v>37500</v>
      </c>
      <c r="C72" s="97">
        <v>37500</v>
      </c>
      <c r="D72" s="55">
        <v>37500</v>
      </c>
      <c r="E72" s="55">
        <v>37500</v>
      </c>
      <c r="F72" s="243">
        <f t="shared" si="1"/>
        <v>100</v>
      </c>
    </row>
    <row r="73" spans="1:6" s="7" customFormat="1" ht="16.5" customHeight="1">
      <c r="A73" s="154" t="s">
        <v>2252</v>
      </c>
      <c r="B73" s="97"/>
      <c r="C73" s="97"/>
      <c r="D73" s="54"/>
      <c r="E73" s="54"/>
      <c r="F73" s="242"/>
    </row>
    <row r="74" spans="1:6" s="7" customFormat="1" ht="16.5" customHeight="1">
      <c r="A74" s="154" t="s">
        <v>116</v>
      </c>
      <c r="B74" s="97"/>
      <c r="C74" s="97">
        <v>784747</v>
      </c>
      <c r="D74" s="55">
        <v>668305</v>
      </c>
      <c r="E74" s="55"/>
      <c r="F74" s="243">
        <f t="shared" si="1"/>
        <v>0</v>
      </c>
    </row>
    <row r="75" spans="1:6" s="7" customFormat="1" ht="16.5" customHeight="1">
      <c r="A75" s="173" t="s">
        <v>567</v>
      </c>
      <c r="B75" s="97">
        <f>B71+B73+B74+B72</f>
        <v>2043969</v>
      </c>
      <c r="C75" s="97">
        <f>C71+C73+C74+C72</f>
        <v>2872916</v>
      </c>
      <c r="D75" s="97">
        <f>D71+D73+D74+D72</f>
        <v>2998126</v>
      </c>
      <c r="E75" s="97">
        <f>E71+E73+E74+E72</f>
        <v>2021043</v>
      </c>
      <c r="F75" s="243">
        <f t="shared" si="1"/>
        <v>67.41020891049942</v>
      </c>
    </row>
  </sheetData>
  <mergeCells count="12">
    <mergeCell ref="A6:F6"/>
    <mergeCell ref="C8:F8"/>
    <mergeCell ref="A50:A51"/>
    <mergeCell ref="B50:B51"/>
    <mergeCell ref="C50:F50"/>
    <mergeCell ref="A8:A9"/>
    <mergeCell ref="B8:B9"/>
    <mergeCell ref="A5:F5"/>
    <mergeCell ref="B1:F1"/>
    <mergeCell ref="A2:F2"/>
    <mergeCell ref="A3:F3"/>
    <mergeCell ref="A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H108"/>
  <sheetViews>
    <sheetView workbookViewId="0" topLeftCell="A79">
      <selection activeCell="C91" sqref="C91"/>
    </sheetView>
  </sheetViews>
  <sheetFormatPr defaultColWidth="9.140625" defaultRowHeight="12.75"/>
  <cols>
    <col min="1" max="1" width="0.13671875" style="14" customWidth="1"/>
    <col min="2" max="2" width="52.00390625" style="14" bestFit="1" customWidth="1"/>
    <col min="3" max="3" width="11.8515625" style="14" bestFit="1" customWidth="1"/>
    <col min="4" max="4" width="11.7109375" style="14" bestFit="1" customWidth="1"/>
    <col min="5" max="5" width="12.00390625" style="14" bestFit="1" customWidth="1"/>
    <col min="6" max="6" width="11.28125" style="14" bestFit="1" customWidth="1"/>
    <col min="7" max="7" width="11.00390625" style="140" bestFit="1" customWidth="1"/>
    <col min="8" max="8" width="10.7109375" style="14" bestFit="1" customWidth="1"/>
    <col min="9" max="16384" width="9.140625" style="14" customWidth="1"/>
  </cols>
  <sheetData>
    <row r="1" spans="3:6" ht="15">
      <c r="C1" s="660" t="s">
        <v>646</v>
      </c>
      <c r="D1" s="660"/>
      <c r="E1" s="660"/>
      <c r="F1" s="660"/>
    </row>
    <row r="2" spans="1:6" ht="15">
      <c r="A2" s="661" t="s">
        <v>1797</v>
      </c>
      <c r="B2" s="661"/>
      <c r="C2" s="661"/>
      <c r="D2" s="661"/>
      <c r="E2" s="661"/>
      <c r="F2" s="661"/>
    </row>
    <row r="3" spans="1:6" ht="15">
      <c r="A3" s="661" t="s">
        <v>886</v>
      </c>
      <c r="B3" s="661"/>
      <c r="C3" s="661"/>
      <c r="D3" s="661"/>
      <c r="E3" s="661"/>
      <c r="F3" s="661"/>
    </row>
    <row r="4" spans="1:6" ht="15">
      <c r="A4" s="661" t="s">
        <v>647</v>
      </c>
      <c r="B4" s="661"/>
      <c r="C4" s="661"/>
      <c r="D4" s="661"/>
      <c r="E4" s="661"/>
      <c r="F4" s="661"/>
    </row>
    <row r="5" spans="1:6" ht="15">
      <c r="A5" s="661" t="s">
        <v>1691</v>
      </c>
      <c r="B5" s="661"/>
      <c r="C5" s="661"/>
      <c r="D5" s="661"/>
      <c r="E5" s="661"/>
      <c r="F5" s="661"/>
    </row>
    <row r="6" spans="1:6" ht="15">
      <c r="A6" s="661" t="s">
        <v>648</v>
      </c>
      <c r="B6" s="661"/>
      <c r="C6" s="661"/>
      <c r="D6" s="661"/>
      <c r="E6" s="661"/>
      <c r="F6" s="661"/>
    </row>
    <row r="7" spans="1:2" ht="15">
      <c r="A7" s="140"/>
      <c r="B7" s="49"/>
    </row>
    <row r="8" spans="1:7" s="15" customFormat="1" ht="14.25">
      <c r="A8" s="172" t="s">
        <v>1088</v>
      </c>
      <c r="B8" s="172" t="s">
        <v>1792</v>
      </c>
      <c r="C8" s="172" t="s">
        <v>649</v>
      </c>
      <c r="D8" s="172" t="s">
        <v>650</v>
      </c>
      <c r="E8" s="172" t="s">
        <v>651</v>
      </c>
      <c r="F8" s="172" t="s">
        <v>652</v>
      </c>
      <c r="G8" s="141"/>
    </row>
    <row r="9" spans="2:7" s="15" customFormat="1" ht="14.25">
      <c r="B9" s="170"/>
      <c r="C9" s="170"/>
      <c r="D9" s="170"/>
      <c r="E9" s="170"/>
      <c r="F9" s="170"/>
      <c r="G9" s="141"/>
    </row>
    <row r="10" spans="2:7" s="15" customFormat="1" ht="14.25">
      <c r="B10" s="173" t="s">
        <v>2043</v>
      </c>
      <c r="C10" s="170"/>
      <c r="D10" s="170"/>
      <c r="E10" s="170"/>
      <c r="F10" s="170"/>
      <c r="G10" s="141"/>
    </row>
    <row r="11" spans="2:7" s="15" customFormat="1" ht="14.25">
      <c r="B11" s="173"/>
      <c r="C11" s="170"/>
      <c r="D11" s="170"/>
      <c r="E11" s="170"/>
      <c r="F11" s="170"/>
      <c r="G11" s="141"/>
    </row>
    <row r="12" spans="1:2" ht="15">
      <c r="A12" s="140"/>
      <c r="B12" s="94" t="s">
        <v>653</v>
      </c>
    </row>
    <row r="13" spans="1:8" ht="15">
      <c r="A13" s="140"/>
      <c r="C13" s="54"/>
      <c r="D13" s="54"/>
      <c r="E13" s="54"/>
      <c r="F13" s="54"/>
      <c r="H13" s="156"/>
    </row>
    <row r="14" spans="1:8" ht="15">
      <c r="A14" s="140"/>
      <c r="B14" s="293" t="s">
        <v>654</v>
      </c>
      <c r="C14" s="54"/>
      <c r="D14" s="54"/>
      <c r="E14" s="54"/>
      <c r="F14" s="54"/>
      <c r="H14" s="156"/>
    </row>
    <row r="15" spans="1:8" ht="15">
      <c r="A15" s="140" t="s">
        <v>655</v>
      </c>
      <c r="B15" s="14" t="s">
        <v>656</v>
      </c>
      <c r="C15" s="54">
        <v>1313124</v>
      </c>
      <c r="D15" s="54"/>
      <c r="E15" s="54"/>
      <c r="F15" s="54">
        <f aca="true" t="shared" si="0" ref="F15:F56">C15+D15+E15</f>
        <v>1313124</v>
      </c>
      <c r="H15" s="156"/>
    </row>
    <row r="16" spans="1:8" ht="15">
      <c r="A16" s="140" t="s">
        <v>657</v>
      </c>
      <c r="B16" s="14" t="s">
        <v>658</v>
      </c>
      <c r="C16" s="54">
        <v>281625</v>
      </c>
      <c r="D16" s="54"/>
      <c r="E16" s="54"/>
      <c r="F16" s="54">
        <f t="shared" si="0"/>
        <v>281625</v>
      </c>
      <c r="H16" s="156"/>
    </row>
    <row r="17" spans="1:8" ht="15">
      <c r="A17" s="140" t="s">
        <v>669</v>
      </c>
      <c r="B17" s="14" t="s">
        <v>670</v>
      </c>
      <c r="C17" s="54">
        <v>2012916</v>
      </c>
      <c r="D17" s="54"/>
      <c r="E17" s="54"/>
      <c r="F17" s="54">
        <f t="shared" si="0"/>
        <v>2012916</v>
      </c>
      <c r="H17" s="156"/>
    </row>
    <row r="18" spans="1:8" ht="15">
      <c r="A18" s="140" t="s">
        <v>659</v>
      </c>
      <c r="B18" s="14" t="s">
        <v>660</v>
      </c>
      <c r="C18" s="54">
        <v>2725000</v>
      </c>
      <c r="D18" s="54"/>
      <c r="E18" s="54"/>
      <c r="F18" s="54">
        <f t="shared" si="0"/>
        <v>2725000</v>
      </c>
      <c r="H18" s="156"/>
    </row>
    <row r="19" spans="1:8" ht="15">
      <c r="A19" s="140" t="s">
        <v>671</v>
      </c>
      <c r="B19" s="14" t="s">
        <v>672</v>
      </c>
      <c r="C19" s="54">
        <v>450000</v>
      </c>
      <c r="D19" s="54"/>
      <c r="E19" s="54"/>
      <c r="F19" s="54">
        <f t="shared" si="0"/>
        <v>450000</v>
      </c>
      <c r="H19" s="156"/>
    </row>
    <row r="20" spans="1:8" ht="15">
      <c r="A20" s="140" t="s">
        <v>326</v>
      </c>
      <c r="B20" s="14" t="s">
        <v>327</v>
      </c>
      <c r="C20" s="54">
        <v>1175000</v>
      </c>
      <c r="D20" s="54"/>
      <c r="E20" s="54"/>
      <c r="F20" s="54">
        <f t="shared" si="0"/>
        <v>1175000</v>
      </c>
      <c r="H20" s="156"/>
    </row>
    <row r="21" spans="1:8" ht="15">
      <c r="A21" s="140" t="s">
        <v>330</v>
      </c>
      <c r="B21" s="14" t="s">
        <v>331</v>
      </c>
      <c r="C21" s="54">
        <v>5111600</v>
      </c>
      <c r="D21" s="54"/>
      <c r="E21" s="54"/>
      <c r="F21" s="54">
        <f t="shared" si="0"/>
        <v>5111600</v>
      </c>
      <c r="H21" s="156"/>
    </row>
    <row r="22" spans="1:8" ht="15">
      <c r="A22" s="140" t="s">
        <v>332</v>
      </c>
      <c r="B22" s="14" t="s">
        <v>333</v>
      </c>
      <c r="C22" s="54">
        <v>115000</v>
      </c>
      <c r="D22" s="54"/>
      <c r="E22" s="54"/>
      <c r="F22" s="54">
        <f t="shared" si="0"/>
        <v>115000</v>
      </c>
      <c r="H22" s="156"/>
    </row>
    <row r="23" spans="1:8" ht="15">
      <c r="A23" s="140" t="s">
        <v>334</v>
      </c>
      <c r="B23" s="14" t="s">
        <v>335</v>
      </c>
      <c r="C23" s="54">
        <v>2221500</v>
      </c>
      <c r="D23" s="54">
        <v>4771300</v>
      </c>
      <c r="E23" s="54"/>
      <c r="F23" s="54">
        <f t="shared" si="0"/>
        <v>6992800</v>
      </c>
      <c r="H23" s="156"/>
    </row>
    <row r="24" spans="1:8" ht="15">
      <c r="A24" s="140" t="s">
        <v>336</v>
      </c>
      <c r="B24" s="14" t="s">
        <v>341</v>
      </c>
      <c r="C24" s="54">
        <v>367300</v>
      </c>
      <c r="D24" s="54"/>
      <c r="E24" s="54"/>
      <c r="F24" s="54">
        <f t="shared" si="0"/>
        <v>367300</v>
      </c>
      <c r="H24" s="156"/>
    </row>
    <row r="25" spans="1:8" ht="15">
      <c r="A25" s="140" t="s">
        <v>342</v>
      </c>
      <c r="B25" s="14" t="s">
        <v>343</v>
      </c>
      <c r="C25" s="54">
        <v>3500000</v>
      </c>
      <c r="D25" s="54">
        <v>1536000</v>
      </c>
      <c r="E25" s="54"/>
      <c r="F25" s="54">
        <f t="shared" si="0"/>
        <v>5036000</v>
      </c>
      <c r="H25" s="156"/>
    </row>
    <row r="26" spans="1:8" ht="15">
      <c r="A26" s="140" t="s">
        <v>1169</v>
      </c>
      <c r="B26" s="14" t="s">
        <v>1170</v>
      </c>
      <c r="C26" s="95">
        <v>393600</v>
      </c>
      <c r="D26" s="54"/>
      <c r="E26" s="95"/>
      <c r="F26" s="54">
        <f t="shared" si="0"/>
        <v>393600</v>
      </c>
      <c r="H26" s="156"/>
    </row>
    <row r="27" spans="1:8" ht="15">
      <c r="A27" s="140" t="s">
        <v>1171</v>
      </c>
      <c r="B27" s="14" t="s">
        <v>1172</v>
      </c>
      <c r="C27" s="95">
        <v>236160</v>
      </c>
      <c r="D27" s="54"/>
      <c r="E27" s="95"/>
      <c r="F27" s="54">
        <f t="shared" si="0"/>
        <v>236160</v>
      </c>
      <c r="H27" s="156"/>
    </row>
    <row r="28" spans="1:8" ht="15">
      <c r="A28" s="140" t="s">
        <v>1173</v>
      </c>
      <c r="B28" s="14" t="s">
        <v>1174</v>
      </c>
      <c r="C28" s="95">
        <v>91400</v>
      </c>
      <c r="D28" s="54">
        <v>8590753</v>
      </c>
      <c r="E28" s="95">
        <v>-8682153</v>
      </c>
      <c r="F28" s="54">
        <f t="shared" si="0"/>
        <v>0</v>
      </c>
      <c r="H28" s="156"/>
    </row>
    <row r="29" spans="1:8" ht="15">
      <c r="A29" s="140" t="s">
        <v>1173</v>
      </c>
      <c r="B29" s="14" t="s">
        <v>1089</v>
      </c>
      <c r="C29" s="95">
        <v>0</v>
      </c>
      <c r="D29" s="54">
        <v>5568135</v>
      </c>
      <c r="E29" s="95">
        <v>-5568135</v>
      </c>
      <c r="F29" s="54">
        <f t="shared" si="0"/>
        <v>0</v>
      </c>
      <c r="H29" s="156"/>
    </row>
    <row r="30" spans="1:8" ht="15">
      <c r="A30" s="140" t="s">
        <v>1173</v>
      </c>
      <c r="B30" s="14" t="s">
        <v>1090</v>
      </c>
      <c r="C30" s="95">
        <v>0</v>
      </c>
      <c r="D30" s="54">
        <v>1002265</v>
      </c>
      <c r="E30" s="95">
        <v>-1002265</v>
      </c>
      <c r="F30" s="54">
        <f t="shared" si="0"/>
        <v>0</v>
      </c>
      <c r="H30" s="156"/>
    </row>
    <row r="31" spans="1:8" ht="15">
      <c r="A31" s="140" t="s">
        <v>1175</v>
      </c>
      <c r="B31" s="14" t="s">
        <v>1176</v>
      </c>
      <c r="C31" s="95">
        <v>120000</v>
      </c>
      <c r="D31" s="54">
        <v>3853393</v>
      </c>
      <c r="E31" s="95">
        <v>-3973393</v>
      </c>
      <c r="F31" s="54">
        <f t="shared" si="0"/>
        <v>0</v>
      </c>
      <c r="H31" s="156"/>
    </row>
    <row r="32" spans="1:8" ht="15">
      <c r="A32" s="140" t="s">
        <v>1177</v>
      </c>
      <c r="B32" s="14" t="s">
        <v>1178</v>
      </c>
      <c r="C32" s="95">
        <v>120000</v>
      </c>
      <c r="D32" s="54">
        <v>2000724</v>
      </c>
      <c r="E32" s="95">
        <v>-2120724</v>
      </c>
      <c r="F32" s="54">
        <f t="shared" si="0"/>
        <v>0</v>
      </c>
      <c r="H32" s="23"/>
    </row>
    <row r="33" spans="1:8" ht="15">
      <c r="A33" s="140" t="s">
        <v>328</v>
      </c>
      <c r="B33" s="14" t="s">
        <v>329</v>
      </c>
      <c r="C33" s="54">
        <v>411000</v>
      </c>
      <c r="D33" s="54"/>
      <c r="E33" s="54"/>
      <c r="F33" s="54">
        <f t="shared" si="0"/>
        <v>411000</v>
      </c>
      <c r="H33" s="156"/>
    </row>
    <row r="34" spans="1:8" ht="15">
      <c r="A34" s="140" t="s">
        <v>673</v>
      </c>
      <c r="B34" s="14" t="s">
        <v>674</v>
      </c>
      <c r="C34" s="54">
        <v>159374</v>
      </c>
      <c r="E34" s="54"/>
      <c r="F34" s="54">
        <f t="shared" si="0"/>
        <v>159374</v>
      </c>
      <c r="H34" s="156"/>
    </row>
    <row r="35" spans="1:8" ht="15">
      <c r="A35" s="140" t="s">
        <v>675</v>
      </c>
      <c r="B35" s="14" t="s">
        <v>676</v>
      </c>
      <c r="C35" s="54">
        <v>159374</v>
      </c>
      <c r="E35" s="54"/>
      <c r="F35" s="54">
        <f t="shared" si="0"/>
        <v>159374</v>
      </c>
      <c r="H35" s="156"/>
    </row>
    <row r="36" spans="1:8" ht="15">
      <c r="A36" s="140" t="s">
        <v>315</v>
      </c>
      <c r="B36" s="14" t="s">
        <v>2227</v>
      </c>
      <c r="C36" s="54">
        <v>427956</v>
      </c>
      <c r="D36" s="14">
        <v>11520</v>
      </c>
      <c r="E36" s="54"/>
      <c r="F36" s="54">
        <f t="shared" si="0"/>
        <v>439476</v>
      </c>
      <c r="H36" s="156"/>
    </row>
    <row r="37" spans="1:8" ht="15">
      <c r="A37" s="140" t="s">
        <v>677</v>
      </c>
      <c r="B37" s="14" t="s">
        <v>312</v>
      </c>
      <c r="C37" s="54">
        <v>159373</v>
      </c>
      <c r="E37" s="54"/>
      <c r="F37" s="54">
        <f t="shared" si="0"/>
        <v>159373</v>
      </c>
      <c r="H37" s="156"/>
    </row>
    <row r="38" spans="1:8" ht="15">
      <c r="A38" s="140" t="s">
        <v>313</v>
      </c>
      <c r="B38" s="14" t="s">
        <v>314</v>
      </c>
      <c r="C38" s="54">
        <v>159374</v>
      </c>
      <c r="E38" s="54"/>
      <c r="F38" s="54">
        <f t="shared" si="0"/>
        <v>159374</v>
      </c>
      <c r="H38" s="156"/>
    </row>
    <row r="39" spans="1:8" ht="15">
      <c r="A39" s="140" t="s">
        <v>2228</v>
      </c>
      <c r="B39" s="14" t="s">
        <v>2229</v>
      </c>
      <c r="C39" s="54">
        <v>257550</v>
      </c>
      <c r="D39" s="14">
        <v>11520</v>
      </c>
      <c r="E39" s="54"/>
      <c r="F39" s="54">
        <f t="shared" si="0"/>
        <v>269070</v>
      </c>
      <c r="H39" s="156"/>
    </row>
    <row r="40" spans="1:8" ht="15">
      <c r="A40" s="140" t="s">
        <v>1179</v>
      </c>
      <c r="B40" s="14" t="s">
        <v>1180</v>
      </c>
      <c r="C40" s="54">
        <v>56802</v>
      </c>
      <c r="D40" s="54">
        <v>11520</v>
      </c>
      <c r="E40" s="54"/>
      <c r="F40" s="54">
        <f t="shared" si="0"/>
        <v>68322</v>
      </c>
      <c r="H40" s="156"/>
    </row>
    <row r="41" spans="1:8" ht="15">
      <c r="A41" s="140" t="s">
        <v>1181</v>
      </c>
      <c r="B41" s="14" t="s">
        <v>1182</v>
      </c>
      <c r="C41" s="54">
        <v>69425</v>
      </c>
      <c r="D41" s="54">
        <v>11520</v>
      </c>
      <c r="E41" s="54"/>
      <c r="F41" s="54">
        <f t="shared" si="0"/>
        <v>80945</v>
      </c>
      <c r="H41" s="156"/>
    </row>
    <row r="42" spans="1:8" ht="15">
      <c r="A42" s="140" t="s">
        <v>1183</v>
      </c>
      <c r="B42" s="14" t="s">
        <v>1184</v>
      </c>
      <c r="C42" s="54">
        <v>522090</v>
      </c>
      <c r="D42" s="54">
        <v>11520</v>
      </c>
      <c r="E42" s="54"/>
      <c r="F42" s="54">
        <f t="shared" si="0"/>
        <v>533610</v>
      </c>
      <c r="H42" s="156"/>
    </row>
    <row r="43" spans="1:7" ht="15">
      <c r="A43" s="140" t="s">
        <v>661</v>
      </c>
      <c r="B43" s="14" t="s">
        <v>662</v>
      </c>
      <c r="C43" s="294">
        <v>1031346</v>
      </c>
      <c r="E43" s="54"/>
      <c r="F43" s="54">
        <f t="shared" si="0"/>
        <v>1031346</v>
      </c>
      <c r="G43" s="14"/>
    </row>
    <row r="44" spans="1:7" ht="15">
      <c r="A44" s="140" t="s">
        <v>663</v>
      </c>
      <c r="B44" s="14" t="s">
        <v>664</v>
      </c>
      <c r="C44" s="294">
        <v>773789</v>
      </c>
      <c r="E44" s="54"/>
      <c r="F44" s="54">
        <f t="shared" si="0"/>
        <v>773789</v>
      </c>
      <c r="G44" s="14"/>
    </row>
    <row r="45" spans="1:7" ht="15">
      <c r="A45" s="140" t="s">
        <v>665</v>
      </c>
      <c r="B45" s="14" t="s">
        <v>666</v>
      </c>
      <c r="C45" s="294">
        <v>194005</v>
      </c>
      <c r="E45" s="54"/>
      <c r="F45" s="54">
        <f t="shared" si="0"/>
        <v>194005</v>
      </c>
      <c r="G45" s="14"/>
    </row>
    <row r="46" spans="1:7" ht="15">
      <c r="A46" s="140" t="s">
        <v>667</v>
      </c>
      <c r="B46" s="14" t="s">
        <v>668</v>
      </c>
      <c r="C46" s="294">
        <v>409194</v>
      </c>
      <c r="E46" s="54"/>
      <c r="F46" s="54">
        <f t="shared" si="0"/>
        <v>409194</v>
      </c>
      <c r="G46" s="14"/>
    </row>
    <row r="47" spans="1:8" ht="15">
      <c r="A47" s="140" t="s">
        <v>2230</v>
      </c>
      <c r="B47" s="14" t="s">
        <v>2231</v>
      </c>
      <c r="C47" s="294">
        <v>80750</v>
      </c>
      <c r="E47" s="54"/>
      <c r="F47" s="54">
        <f t="shared" si="0"/>
        <v>80750</v>
      </c>
      <c r="H47" s="156"/>
    </row>
    <row r="48" spans="1:8" ht="15">
      <c r="A48" s="140" t="s">
        <v>2232</v>
      </c>
      <c r="B48" s="14" t="s">
        <v>323</v>
      </c>
      <c r="C48" s="294">
        <v>80750</v>
      </c>
      <c r="E48" s="54"/>
      <c r="F48" s="54">
        <f t="shared" si="0"/>
        <v>80750</v>
      </c>
      <c r="H48" s="156"/>
    </row>
    <row r="49" spans="1:8" ht="15">
      <c r="A49" s="140" t="s">
        <v>324</v>
      </c>
      <c r="B49" s="14" t="s">
        <v>325</v>
      </c>
      <c r="C49" s="294">
        <v>80750</v>
      </c>
      <c r="E49" s="54"/>
      <c r="F49" s="54">
        <f t="shared" si="0"/>
        <v>80750</v>
      </c>
      <c r="H49" s="156"/>
    </row>
    <row r="50" spans="1:8" ht="15">
      <c r="A50" s="140" t="s">
        <v>1185</v>
      </c>
      <c r="B50" s="14" t="s">
        <v>1186</v>
      </c>
      <c r="C50" s="95">
        <v>216000</v>
      </c>
      <c r="D50" s="54"/>
      <c r="E50" s="95"/>
      <c r="F50" s="54">
        <f t="shared" si="0"/>
        <v>216000</v>
      </c>
      <c r="H50" s="23"/>
    </row>
    <row r="51" spans="1:8" ht="15.75" customHeight="1">
      <c r="A51" s="140" t="s">
        <v>1091</v>
      </c>
      <c r="B51" s="14" t="s">
        <v>1092</v>
      </c>
      <c r="C51" s="95">
        <v>0</v>
      </c>
      <c r="D51" s="54">
        <v>240000</v>
      </c>
      <c r="E51" s="95"/>
      <c r="F51" s="54">
        <f t="shared" si="0"/>
        <v>240000</v>
      </c>
      <c r="H51" s="23"/>
    </row>
    <row r="52" spans="1:8" ht="15">
      <c r="A52" s="140" t="s">
        <v>1093</v>
      </c>
      <c r="B52" s="14" t="s">
        <v>1094</v>
      </c>
      <c r="C52" s="95">
        <v>0</v>
      </c>
      <c r="D52" s="54">
        <v>5268000</v>
      </c>
      <c r="E52" s="95"/>
      <c r="F52" s="54">
        <f t="shared" si="0"/>
        <v>5268000</v>
      </c>
      <c r="H52" s="23"/>
    </row>
    <row r="53" spans="1:8" ht="15">
      <c r="A53" s="140" t="s">
        <v>1095</v>
      </c>
      <c r="B53" s="14" t="s">
        <v>1096</v>
      </c>
      <c r="C53" s="95">
        <v>0</v>
      </c>
      <c r="D53" s="54">
        <v>57600</v>
      </c>
      <c r="E53" s="95"/>
      <c r="F53" s="54">
        <f t="shared" si="0"/>
        <v>57600</v>
      </c>
      <c r="H53" s="23"/>
    </row>
    <row r="54" spans="1:8" ht="15">
      <c r="A54" s="140" t="s">
        <v>1097</v>
      </c>
      <c r="B54" s="14" t="s">
        <v>1098</v>
      </c>
      <c r="C54" s="95">
        <v>0</v>
      </c>
      <c r="D54" s="54">
        <v>1625910</v>
      </c>
      <c r="E54" s="95"/>
      <c r="F54" s="54">
        <f t="shared" si="0"/>
        <v>1625910</v>
      </c>
      <c r="H54" s="23"/>
    </row>
    <row r="55" spans="1:8" ht="15">
      <c r="A55" s="140" t="s">
        <v>1099</v>
      </c>
      <c r="B55" s="14" t="s">
        <v>1100</v>
      </c>
      <c r="C55" s="95">
        <v>0</v>
      </c>
      <c r="D55" s="54">
        <v>2082630</v>
      </c>
      <c r="E55" s="95"/>
      <c r="F55" s="54">
        <f t="shared" si="0"/>
        <v>2082630</v>
      </c>
      <c r="H55" s="23"/>
    </row>
    <row r="56" spans="1:8" ht="15">
      <c r="A56" s="140" t="s">
        <v>1101</v>
      </c>
      <c r="B56" s="14" t="s">
        <v>1102</v>
      </c>
      <c r="C56" s="95">
        <v>0</v>
      </c>
      <c r="D56" s="54">
        <v>3356202</v>
      </c>
      <c r="E56" s="95">
        <v>-3356202</v>
      </c>
      <c r="F56" s="54">
        <f t="shared" si="0"/>
        <v>0</v>
      </c>
      <c r="H56" s="23"/>
    </row>
    <row r="57" spans="1:8" s="139" customFormat="1" ht="15">
      <c r="A57" s="138"/>
      <c r="B57" s="23" t="s">
        <v>1187</v>
      </c>
      <c r="C57" s="55">
        <f>SUM(C15:C56)</f>
        <v>25483127</v>
      </c>
      <c r="D57" s="55">
        <f>SUM(D15:D56)</f>
        <v>40010512</v>
      </c>
      <c r="E57" s="55">
        <f>SUM(E15:E56)</f>
        <v>-24702872</v>
      </c>
      <c r="F57" s="55">
        <f>SUM(F15:F56)</f>
        <v>40790767</v>
      </c>
      <c r="G57" s="138"/>
      <c r="H57" s="14"/>
    </row>
    <row r="58" spans="1:8" s="139" customFormat="1" ht="15">
      <c r="A58" s="138"/>
      <c r="B58" s="23"/>
      <c r="C58" s="55"/>
      <c r="D58" s="55"/>
      <c r="E58" s="55"/>
      <c r="F58" s="55"/>
      <c r="G58" s="138"/>
      <c r="H58" s="14"/>
    </row>
    <row r="59" spans="1:8" s="139" customFormat="1" ht="15">
      <c r="A59" s="138"/>
      <c r="B59" s="94" t="s">
        <v>1188</v>
      </c>
      <c r="C59" s="296"/>
      <c r="D59" s="296"/>
      <c r="E59" s="296"/>
      <c r="F59" s="296"/>
      <c r="G59" s="138"/>
      <c r="H59" s="14"/>
    </row>
    <row r="60" spans="1:8" s="139" customFormat="1" ht="15">
      <c r="A60" s="138"/>
      <c r="B60" s="94"/>
      <c r="C60" s="296"/>
      <c r="D60" s="296"/>
      <c r="E60" s="296"/>
      <c r="F60" s="296"/>
      <c r="G60" s="138"/>
      <c r="H60" s="14"/>
    </row>
    <row r="61" spans="1:7" ht="15">
      <c r="A61" s="138"/>
      <c r="B61" s="293" t="s">
        <v>1189</v>
      </c>
      <c r="C61" s="54"/>
      <c r="D61" s="54"/>
      <c r="E61" s="54"/>
      <c r="F61" s="54"/>
      <c r="G61" s="138"/>
    </row>
    <row r="62" spans="1:6" ht="15">
      <c r="A62" s="140" t="s">
        <v>1103</v>
      </c>
      <c r="B62" s="14" t="s">
        <v>1190</v>
      </c>
      <c r="C62" s="54">
        <v>5019479</v>
      </c>
      <c r="D62" s="54"/>
      <c r="E62" s="54"/>
      <c r="F62" s="54">
        <f aca="true" t="shared" si="1" ref="F62:F68">C62+D62+E62</f>
        <v>5019479</v>
      </c>
    </row>
    <row r="63" spans="1:6" ht="15">
      <c r="A63" s="140" t="s">
        <v>1104</v>
      </c>
      <c r="B63" s="14" t="s">
        <v>1191</v>
      </c>
      <c r="C63" s="54">
        <v>216000</v>
      </c>
      <c r="D63" s="54">
        <v>267600</v>
      </c>
      <c r="E63" s="54"/>
      <c r="F63" s="54">
        <f t="shared" si="1"/>
        <v>483600</v>
      </c>
    </row>
    <row r="64" spans="1:6" ht="15">
      <c r="A64" s="140" t="s">
        <v>1105</v>
      </c>
      <c r="B64" s="14" t="s">
        <v>1106</v>
      </c>
      <c r="C64" s="54">
        <v>0</v>
      </c>
      <c r="D64" s="54">
        <v>2514200</v>
      </c>
      <c r="E64" s="54"/>
      <c r="F64" s="54">
        <f t="shared" si="1"/>
        <v>2514200</v>
      </c>
    </row>
    <row r="65" spans="1:6" ht="15">
      <c r="A65" s="140" t="s">
        <v>1107</v>
      </c>
      <c r="B65" s="14" t="s">
        <v>1108</v>
      </c>
      <c r="C65" s="54">
        <v>0</v>
      </c>
      <c r="D65" s="54">
        <v>325370</v>
      </c>
      <c r="E65" s="54"/>
      <c r="F65" s="54">
        <f t="shared" si="1"/>
        <v>325370</v>
      </c>
    </row>
    <row r="66" spans="1:6" ht="15">
      <c r="A66" s="140" t="s">
        <v>1109</v>
      </c>
      <c r="B66" s="14" t="s">
        <v>1110</v>
      </c>
      <c r="C66" s="54">
        <v>0</v>
      </c>
      <c r="D66" s="54">
        <v>142000</v>
      </c>
      <c r="E66" s="54"/>
      <c r="F66" s="54">
        <f t="shared" si="1"/>
        <v>142000</v>
      </c>
    </row>
    <row r="67" spans="1:6" ht="15">
      <c r="A67" s="140" t="s">
        <v>1111</v>
      </c>
      <c r="B67" s="14" t="s">
        <v>1112</v>
      </c>
      <c r="C67" s="54">
        <v>0</v>
      </c>
      <c r="D67" s="54">
        <v>45000</v>
      </c>
      <c r="E67" s="54"/>
      <c r="F67" s="54">
        <f t="shared" si="1"/>
        <v>45000</v>
      </c>
    </row>
    <row r="68" spans="1:6" ht="15">
      <c r="A68" s="140" t="s">
        <v>1113</v>
      </c>
      <c r="B68" s="14" t="s">
        <v>1114</v>
      </c>
      <c r="C68" s="54">
        <v>0</v>
      </c>
      <c r="D68" s="54">
        <v>6567899</v>
      </c>
      <c r="E68" s="54">
        <v>-6567899</v>
      </c>
      <c r="F68" s="54">
        <f t="shared" si="1"/>
        <v>0</v>
      </c>
    </row>
    <row r="69" spans="1:8" s="139" customFormat="1" ht="15">
      <c r="A69" s="138"/>
      <c r="B69" s="295" t="s">
        <v>1192</v>
      </c>
      <c r="C69" s="296">
        <f>SUM(C62:C68)</f>
        <v>5235479</v>
      </c>
      <c r="D69" s="296">
        <f>SUM(D62:D68)</f>
        <v>9862069</v>
      </c>
      <c r="E69" s="296">
        <f>SUM(E62:E68)</f>
        <v>-6567899</v>
      </c>
      <c r="F69" s="296">
        <f>SUM(F62:F68)</f>
        <v>8529649</v>
      </c>
      <c r="G69" s="138"/>
      <c r="H69" s="260"/>
    </row>
    <row r="70" spans="1:8" s="139" customFormat="1" ht="15">
      <c r="A70" s="138"/>
      <c r="B70" s="23"/>
      <c r="C70" s="55"/>
      <c r="D70" s="55"/>
      <c r="E70" s="55"/>
      <c r="F70" s="55"/>
      <c r="G70" s="138"/>
      <c r="H70" s="156"/>
    </row>
    <row r="71" spans="1:8" s="139" customFormat="1" ht="15">
      <c r="A71" s="138"/>
      <c r="B71" s="293" t="s">
        <v>654</v>
      </c>
      <c r="C71" s="296"/>
      <c r="D71" s="296"/>
      <c r="E71" s="296"/>
      <c r="F71" s="296"/>
      <c r="G71" s="138"/>
      <c r="H71" s="156"/>
    </row>
    <row r="72" spans="1:6" ht="15">
      <c r="A72" s="140" t="s">
        <v>1115</v>
      </c>
      <c r="B72" s="14" t="s">
        <v>1193</v>
      </c>
      <c r="C72" s="54">
        <v>500000</v>
      </c>
      <c r="D72" s="54"/>
      <c r="E72" s="54"/>
      <c r="F72" s="54">
        <f aca="true" t="shared" si="2" ref="F72:F79">C72+D72+E72</f>
        <v>500000</v>
      </c>
    </row>
    <row r="73" spans="1:6" ht="15">
      <c r="A73" s="140" t="s">
        <v>1116</v>
      </c>
      <c r="B73" s="14" t="s">
        <v>596</v>
      </c>
      <c r="C73" s="54">
        <v>2497400</v>
      </c>
      <c r="D73" s="54"/>
      <c r="E73" s="54"/>
      <c r="F73" s="54">
        <f t="shared" si="2"/>
        <v>2497400</v>
      </c>
    </row>
    <row r="74" spans="1:6" ht="15">
      <c r="A74" s="140" t="s">
        <v>1117</v>
      </c>
      <c r="B74" s="14" t="s">
        <v>1881</v>
      </c>
      <c r="C74" s="54">
        <v>0</v>
      </c>
      <c r="D74" s="54">
        <v>1620000</v>
      </c>
      <c r="E74" s="54"/>
      <c r="F74" s="54">
        <f t="shared" si="2"/>
        <v>1620000</v>
      </c>
    </row>
    <row r="75" spans="1:6" ht="15">
      <c r="A75" s="140" t="s">
        <v>1882</v>
      </c>
      <c r="B75" s="14" t="s">
        <v>1883</v>
      </c>
      <c r="C75" s="54">
        <v>0</v>
      </c>
      <c r="D75" s="54">
        <v>579743</v>
      </c>
      <c r="E75" s="54">
        <v>-575743</v>
      </c>
      <c r="F75" s="54">
        <f t="shared" si="2"/>
        <v>4000</v>
      </c>
    </row>
    <row r="76" spans="1:6" ht="15">
      <c r="A76" s="140" t="s">
        <v>1884</v>
      </c>
      <c r="B76" s="14" t="s">
        <v>1885</v>
      </c>
      <c r="C76" s="54">
        <v>0</v>
      </c>
      <c r="D76" s="54">
        <v>387829</v>
      </c>
      <c r="E76" s="54">
        <v>-383829</v>
      </c>
      <c r="F76" s="54">
        <f t="shared" si="2"/>
        <v>4000</v>
      </c>
    </row>
    <row r="77" spans="1:6" ht="15">
      <c r="A77" s="140" t="s">
        <v>1886</v>
      </c>
      <c r="B77" s="14" t="s">
        <v>1887</v>
      </c>
      <c r="C77" s="54">
        <v>0</v>
      </c>
      <c r="D77" s="54">
        <v>3682520</v>
      </c>
      <c r="E77" s="54"/>
      <c r="F77" s="54">
        <f t="shared" si="2"/>
        <v>3682520</v>
      </c>
    </row>
    <row r="78" spans="1:6" ht="15">
      <c r="A78" s="140" t="s">
        <v>1888</v>
      </c>
      <c r="B78" s="14" t="s">
        <v>1889</v>
      </c>
      <c r="C78" s="54">
        <v>0</v>
      </c>
      <c r="D78" s="54">
        <v>960000</v>
      </c>
      <c r="E78" s="54">
        <v>-960000</v>
      </c>
      <c r="F78" s="54">
        <f t="shared" si="2"/>
        <v>0</v>
      </c>
    </row>
    <row r="79" spans="1:6" ht="15">
      <c r="A79" s="140" t="s">
        <v>1890</v>
      </c>
      <c r="B79" s="14" t="s">
        <v>1891</v>
      </c>
      <c r="C79" s="54">
        <v>0</v>
      </c>
      <c r="D79" s="54">
        <v>2116800</v>
      </c>
      <c r="E79" s="54">
        <v>-2116800</v>
      </c>
      <c r="F79" s="54">
        <f t="shared" si="2"/>
        <v>0</v>
      </c>
    </row>
    <row r="80" spans="1:7" s="139" customFormat="1" ht="30">
      <c r="A80" s="138"/>
      <c r="B80" s="373" t="s">
        <v>597</v>
      </c>
      <c r="C80" s="296">
        <f>SUM(C72:C79)</f>
        <v>2997400</v>
      </c>
      <c r="D80" s="296">
        <f>SUM(D72:D79)</f>
        <v>9346892</v>
      </c>
      <c r="E80" s="296">
        <f>SUM(E72:E79)</f>
        <v>-4036372</v>
      </c>
      <c r="F80" s="296">
        <f>SUM(F72:F79)</f>
        <v>8307920</v>
      </c>
      <c r="G80" s="138"/>
    </row>
    <row r="81" spans="1:8" s="295" customFormat="1" ht="29.25">
      <c r="A81" s="297"/>
      <c r="B81" s="212" t="s">
        <v>1892</v>
      </c>
      <c r="C81" s="55">
        <f>C69+C80</f>
        <v>8232879</v>
      </c>
      <c r="D81" s="55">
        <f>D69+D80</f>
        <v>19208961</v>
      </c>
      <c r="E81" s="55">
        <f>E69+E80</f>
        <v>-10604271</v>
      </c>
      <c r="F81" s="55">
        <f>F69+F80</f>
        <v>16837569</v>
      </c>
      <c r="G81" s="297"/>
      <c r="H81" s="23"/>
    </row>
    <row r="82" spans="1:8" s="139" customFormat="1" ht="15">
      <c r="A82" s="138"/>
      <c r="B82" s="23"/>
      <c r="C82" s="55"/>
      <c r="D82" s="55"/>
      <c r="E82" s="55"/>
      <c r="F82" s="55"/>
      <c r="G82" s="138"/>
      <c r="H82" s="14"/>
    </row>
    <row r="83" spans="1:8" s="139" customFormat="1" ht="15">
      <c r="A83" s="138"/>
      <c r="B83" s="94" t="s">
        <v>598</v>
      </c>
      <c r="C83" s="296"/>
      <c r="D83" s="296"/>
      <c r="E83" s="296"/>
      <c r="F83" s="296"/>
      <c r="G83" s="138"/>
      <c r="H83" s="14"/>
    </row>
    <row r="84" spans="1:8" s="139" customFormat="1" ht="15">
      <c r="A84" s="138"/>
      <c r="B84" s="94"/>
      <c r="C84" s="296"/>
      <c r="D84" s="296"/>
      <c r="E84" s="296"/>
      <c r="F84" s="296"/>
      <c r="G84" s="138"/>
      <c r="H84" s="14"/>
    </row>
    <row r="85" spans="1:8" s="139" customFormat="1" ht="15">
      <c r="A85" s="138"/>
      <c r="B85" s="293" t="s">
        <v>599</v>
      </c>
      <c r="C85" s="296"/>
      <c r="D85" s="296"/>
      <c r="E85" s="296"/>
      <c r="F85" s="296"/>
      <c r="G85" s="138"/>
      <c r="H85" s="14"/>
    </row>
    <row r="86" spans="1:8" s="139" customFormat="1" ht="15">
      <c r="A86" s="140" t="s">
        <v>1893</v>
      </c>
      <c r="B86" s="14" t="s">
        <v>600</v>
      </c>
      <c r="C86" s="54">
        <v>6542500</v>
      </c>
      <c r="D86" s="54">
        <v>4707890</v>
      </c>
      <c r="E86" s="54"/>
      <c r="F86" s="54">
        <f>C86+D86+E86</f>
        <v>11250390</v>
      </c>
      <c r="G86" s="138"/>
      <c r="H86" s="14"/>
    </row>
    <row r="87" spans="1:8" ht="15">
      <c r="A87" s="140" t="s">
        <v>1894</v>
      </c>
      <c r="B87" s="14" t="s">
        <v>601</v>
      </c>
      <c r="C87" s="54">
        <v>215714</v>
      </c>
      <c r="D87" s="54"/>
      <c r="E87" s="54"/>
      <c r="F87" s="54">
        <f>C87+D87+E87</f>
        <v>215714</v>
      </c>
      <c r="H87" s="156"/>
    </row>
    <row r="88" spans="1:8" ht="15">
      <c r="A88" s="140" t="s">
        <v>1895</v>
      </c>
      <c r="B88" s="14" t="s">
        <v>1896</v>
      </c>
      <c r="C88" s="54">
        <v>0</v>
      </c>
      <c r="D88" s="54">
        <v>770000</v>
      </c>
      <c r="E88" s="54"/>
      <c r="F88" s="54">
        <f>C88+D88+E88</f>
        <v>770000</v>
      </c>
      <c r="H88" s="156"/>
    </row>
    <row r="89" spans="1:8" s="139" customFormat="1" ht="15">
      <c r="A89" s="138"/>
      <c r="B89" s="295" t="s">
        <v>602</v>
      </c>
      <c r="C89" s="296">
        <f>SUM(C86:C88)</f>
        <v>6758214</v>
      </c>
      <c r="D89" s="296">
        <f>SUM(D86:D88)</f>
        <v>5477890</v>
      </c>
      <c r="E89" s="296">
        <f>SUM(E86:E88)</f>
        <v>0</v>
      </c>
      <c r="F89" s="296">
        <f>SUM(F86:F88)</f>
        <v>12236104</v>
      </c>
      <c r="G89" s="138"/>
      <c r="H89" s="260"/>
    </row>
    <row r="90" spans="1:8" s="139" customFormat="1" ht="15">
      <c r="A90" s="138"/>
      <c r="B90" s="23"/>
      <c r="C90" s="55"/>
      <c r="D90" s="55"/>
      <c r="E90" s="55"/>
      <c r="F90" s="55"/>
      <c r="G90" s="138"/>
      <c r="H90" s="156"/>
    </row>
    <row r="91" spans="1:8" s="139" customFormat="1" ht="15">
      <c r="A91" s="138"/>
      <c r="B91" s="293" t="s">
        <v>654</v>
      </c>
      <c r="C91" s="296"/>
      <c r="D91" s="296"/>
      <c r="E91" s="296"/>
      <c r="F91" s="296"/>
      <c r="G91" s="138"/>
      <c r="H91" s="156"/>
    </row>
    <row r="92" spans="1:6" ht="15">
      <c r="A92" s="140" t="s">
        <v>1897</v>
      </c>
      <c r="B92" s="14" t="s">
        <v>603</v>
      </c>
      <c r="C92" s="54">
        <v>800000</v>
      </c>
      <c r="D92" s="54"/>
      <c r="E92" s="54"/>
      <c r="F92" s="54">
        <f>C92+D92+E92</f>
        <v>800000</v>
      </c>
    </row>
    <row r="93" spans="1:6" ht="15">
      <c r="A93" s="140" t="s">
        <v>1898</v>
      </c>
      <c r="B93" s="14" t="s">
        <v>604</v>
      </c>
      <c r="C93" s="54">
        <v>9527000</v>
      </c>
      <c r="D93" s="54"/>
      <c r="E93" s="54"/>
      <c r="F93" s="54">
        <f>C93+D93+E93</f>
        <v>9527000</v>
      </c>
    </row>
    <row r="94" spans="1:6" ht="15">
      <c r="A94" s="140" t="s">
        <v>1899</v>
      </c>
      <c r="B94" s="14" t="s">
        <v>605</v>
      </c>
      <c r="C94" s="54">
        <v>404300</v>
      </c>
      <c r="D94" s="95">
        <v>2107300</v>
      </c>
      <c r="E94" s="95"/>
      <c r="F94" s="54">
        <f>C94+D94+E94</f>
        <v>2511600</v>
      </c>
    </row>
    <row r="95" spans="1:6" ht="15">
      <c r="A95" s="140" t="s">
        <v>1900</v>
      </c>
      <c r="B95" s="14" t="s">
        <v>606</v>
      </c>
      <c r="C95" s="54">
        <v>345000</v>
      </c>
      <c r="D95" s="95">
        <v>72000</v>
      </c>
      <c r="E95" s="95"/>
      <c r="F95" s="54">
        <f>C95+D95+E95</f>
        <v>417000</v>
      </c>
    </row>
    <row r="96" spans="1:6" ht="15">
      <c r="A96" s="140" t="s">
        <v>1901</v>
      </c>
      <c r="B96" s="14" t="s">
        <v>1902</v>
      </c>
      <c r="C96" s="54">
        <v>0</v>
      </c>
      <c r="D96" s="95">
        <v>594000</v>
      </c>
      <c r="E96" s="95"/>
      <c r="F96" s="54">
        <f>C96+D96+E96</f>
        <v>594000</v>
      </c>
    </row>
    <row r="97" spans="1:7" s="139" customFormat="1" ht="15">
      <c r="A97" s="138"/>
      <c r="B97" s="295" t="s">
        <v>607</v>
      </c>
      <c r="C97" s="296">
        <f>SUM(C92:C96)</f>
        <v>11076300</v>
      </c>
      <c r="D97" s="296">
        <f>SUM(D92:D96)</f>
        <v>2773300</v>
      </c>
      <c r="E97" s="296">
        <f>SUM(E92:E96)</f>
        <v>0</v>
      </c>
      <c r="F97" s="296">
        <f>SUM(F92:F96)</f>
        <v>13849600</v>
      </c>
      <c r="G97" s="138"/>
    </row>
    <row r="98" spans="1:7" s="139" customFormat="1" ht="15">
      <c r="A98" s="138"/>
      <c r="B98" s="295"/>
      <c r="C98" s="296"/>
      <c r="D98" s="296"/>
      <c r="E98" s="296"/>
      <c r="F98" s="296"/>
      <c r="G98" s="138"/>
    </row>
    <row r="99" spans="1:8" s="139" customFormat="1" ht="15">
      <c r="A99" s="138"/>
      <c r="B99" s="293" t="s">
        <v>1903</v>
      </c>
      <c r="C99" s="296"/>
      <c r="D99" s="296"/>
      <c r="E99" s="296"/>
      <c r="F99" s="296"/>
      <c r="G99" s="138"/>
      <c r="H99" s="156"/>
    </row>
    <row r="100" spans="1:6" ht="15">
      <c r="A100" s="140" t="s">
        <v>1904</v>
      </c>
      <c r="B100" s="14" t="s">
        <v>1905</v>
      </c>
      <c r="C100" s="54">
        <v>0</v>
      </c>
      <c r="D100" s="54">
        <v>6971124</v>
      </c>
      <c r="E100" s="54"/>
      <c r="F100" s="54">
        <f>C100+D100+E100</f>
        <v>6971124</v>
      </c>
    </row>
    <row r="101" spans="1:6" ht="15">
      <c r="A101" s="140" t="s">
        <v>1906</v>
      </c>
      <c r="B101" s="14" t="s">
        <v>1907</v>
      </c>
      <c r="C101" s="54">
        <v>0</v>
      </c>
      <c r="D101" s="54">
        <v>5755200</v>
      </c>
      <c r="E101" s="54"/>
      <c r="F101" s="54">
        <f>C101+D101+E101</f>
        <v>5755200</v>
      </c>
    </row>
    <row r="102" spans="1:7" s="139" customFormat="1" ht="15">
      <c r="A102" s="138"/>
      <c r="B102" s="295" t="s">
        <v>1908</v>
      </c>
      <c r="C102" s="296">
        <f>SUM(C100:C101)</f>
        <v>0</v>
      </c>
      <c r="D102" s="296">
        <f>SUM(D100:D101)</f>
        <v>12726324</v>
      </c>
      <c r="E102" s="296">
        <f>SUM(E100:E101)</f>
        <v>0</v>
      </c>
      <c r="F102" s="296">
        <f>SUM(F100:F101)</f>
        <v>12726324</v>
      </c>
      <c r="G102" s="138"/>
    </row>
    <row r="103" spans="1:8" s="139" customFormat="1" ht="15">
      <c r="A103" s="138"/>
      <c r="B103" s="23" t="s">
        <v>608</v>
      </c>
      <c r="C103" s="55">
        <f>C89+C97+C102</f>
        <v>17834514</v>
      </c>
      <c r="D103" s="55">
        <f>D89+D97+D102</f>
        <v>20977514</v>
      </c>
      <c r="E103" s="55">
        <f>E89+E97+E102</f>
        <v>0</v>
      </c>
      <c r="F103" s="55">
        <f>F89+F97+F102</f>
        <v>38812028</v>
      </c>
      <c r="G103" s="138"/>
      <c r="H103" s="14"/>
    </row>
    <row r="104" spans="1:8" s="139" customFormat="1" ht="15">
      <c r="A104" s="138"/>
      <c r="B104" s="23"/>
      <c r="C104" s="55"/>
      <c r="D104" s="55"/>
      <c r="E104" s="55"/>
      <c r="F104" s="55"/>
      <c r="G104" s="138"/>
      <c r="H104" s="14"/>
    </row>
    <row r="105" spans="1:7" s="23" customFormat="1" ht="28.5">
      <c r="A105" s="141"/>
      <c r="B105" s="212" t="s">
        <v>609</v>
      </c>
      <c r="C105" s="55">
        <f>C57+C81+C103</f>
        <v>51550520</v>
      </c>
      <c r="D105" s="55">
        <f>D57+D81+D103</f>
        <v>80196987</v>
      </c>
      <c r="E105" s="55">
        <f>E57+E81+E103</f>
        <v>-35307143</v>
      </c>
      <c r="F105" s="55">
        <f>F57+F81+F103</f>
        <v>96440364</v>
      </c>
      <c r="G105" s="141"/>
    </row>
    <row r="106" spans="3:6" ht="15">
      <c r="C106" s="54"/>
      <c r="D106" s="54"/>
      <c r="E106" s="54"/>
      <c r="F106" s="54"/>
    </row>
    <row r="107" spans="3:6" ht="15">
      <c r="C107" s="54"/>
      <c r="D107" s="54"/>
      <c r="E107" s="54"/>
      <c r="F107" s="54"/>
    </row>
    <row r="108" spans="2:6" ht="29.25">
      <c r="B108" s="212" t="s">
        <v>610</v>
      </c>
      <c r="C108" s="55">
        <f>C105</f>
        <v>51550520</v>
      </c>
      <c r="D108" s="55">
        <f>D105</f>
        <v>80196987</v>
      </c>
      <c r="E108" s="55">
        <f>E105</f>
        <v>-35307143</v>
      </c>
      <c r="F108" s="55">
        <f>F105</f>
        <v>96440364</v>
      </c>
    </row>
  </sheetData>
  <mergeCells count="6">
    <mergeCell ref="A5:F5"/>
    <mergeCell ref="A6:F6"/>
    <mergeCell ref="C1:F1"/>
    <mergeCell ref="A2:F2"/>
    <mergeCell ref="A3:F3"/>
    <mergeCell ref="A4:F4"/>
  </mergeCells>
  <hyperlinks>
    <hyperlink ref="A4" r:id="rId1" display="mailto:heviz_ph@t-online.hu"/>
  </hyperlink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F91"/>
  <sheetViews>
    <sheetView workbookViewId="0" topLeftCell="A1">
      <selection activeCell="C73" sqref="C73"/>
    </sheetView>
  </sheetViews>
  <sheetFormatPr defaultColWidth="9.140625" defaultRowHeight="12.75"/>
  <cols>
    <col min="1" max="1" width="60.57421875" style="218" bestFit="1" customWidth="1"/>
    <col min="2" max="2" width="9.28125" style="218" bestFit="1" customWidth="1"/>
    <col min="3" max="3" width="14.140625" style="218" bestFit="1" customWidth="1"/>
    <col min="4" max="16384" width="9.140625" style="218" customWidth="1"/>
  </cols>
  <sheetData>
    <row r="1" spans="1:6" s="1" customFormat="1" ht="15.75">
      <c r="A1" s="669" t="s">
        <v>2362</v>
      </c>
      <c r="B1" s="669"/>
      <c r="C1" s="669"/>
      <c r="D1" s="187"/>
      <c r="E1" s="187"/>
      <c r="F1" s="187"/>
    </row>
    <row r="2" spans="1:3" s="1" customFormat="1" ht="15.75">
      <c r="A2" s="667" t="s">
        <v>2363</v>
      </c>
      <c r="B2" s="667"/>
      <c r="C2" s="667"/>
    </row>
    <row r="3" spans="1:3" s="1" customFormat="1" ht="15.75">
      <c r="A3" s="667" t="s">
        <v>886</v>
      </c>
      <c r="B3" s="667"/>
      <c r="C3" s="667"/>
    </row>
    <row r="4" spans="1:3" s="1" customFormat="1" ht="15.75">
      <c r="A4" s="667" t="s">
        <v>2364</v>
      </c>
      <c r="B4" s="667"/>
      <c r="C4" s="667"/>
    </row>
    <row r="5" spans="1:3" s="1" customFormat="1" ht="15.75">
      <c r="A5" s="667" t="s">
        <v>1691</v>
      </c>
      <c r="B5" s="667"/>
      <c r="C5" s="667"/>
    </row>
    <row r="6" spans="1:3" s="1" customFormat="1" ht="26.25" customHeight="1">
      <c r="A6" s="3"/>
      <c r="B6" s="3"/>
      <c r="C6" s="3"/>
    </row>
    <row r="7" spans="1:3" s="1" customFormat="1" ht="24">
      <c r="A7" s="59" t="s">
        <v>1792</v>
      </c>
      <c r="B7" s="168" t="s">
        <v>2365</v>
      </c>
      <c r="C7" s="57" t="s">
        <v>2366</v>
      </c>
    </row>
    <row r="8" spans="1:3" s="1" customFormat="1" ht="15.75">
      <c r="A8" s="53"/>
      <c r="B8" s="220"/>
      <c r="C8" s="17"/>
    </row>
    <row r="9" spans="1:3" s="1" customFormat="1" ht="15.75">
      <c r="A9" s="221" t="s">
        <v>2043</v>
      </c>
      <c r="B9" s="150"/>
      <c r="C9" s="222"/>
    </row>
    <row r="10" spans="1:3" s="1" customFormat="1" ht="15.75">
      <c r="A10" s="14" t="s">
        <v>2367</v>
      </c>
      <c r="B10" s="54">
        <v>3</v>
      </c>
      <c r="C10" s="54">
        <v>3433200</v>
      </c>
    </row>
    <row r="11" spans="1:3" s="1" customFormat="1" ht="15.75">
      <c r="A11" s="14" t="s">
        <v>2368</v>
      </c>
      <c r="B11" s="54">
        <v>19</v>
      </c>
      <c r="C11" s="54">
        <v>38156597</v>
      </c>
    </row>
    <row r="12" spans="1:3" s="1" customFormat="1" ht="15.75">
      <c r="A12" s="14" t="s">
        <v>2369</v>
      </c>
      <c r="B12" s="54">
        <v>10</v>
      </c>
      <c r="C12" s="54">
        <v>1126065</v>
      </c>
    </row>
    <row r="13" spans="1:3" s="1" customFormat="1" ht="15.75">
      <c r="A13" s="23" t="s">
        <v>1609</v>
      </c>
      <c r="B13" s="55">
        <f>SUM(B10:B12)</f>
        <v>32</v>
      </c>
      <c r="C13" s="55">
        <f>SUM(C10:C12)</f>
        <v>42715862</v>
      </c>
    </row>
    <row r="14" spans="1:3" s="1" customFormat="1" ht="15.75">
      <c r="A14" s="14" t="s">
        <v>2370</v>
      </c>
      <c r="B14" s="54">
        <v>54</v>
      </c>
      <c r="C14" s="54">
        <v>16087850</v>
      </c>
    </row>
    <row r="15" spans="1:3" s="1" customFormat="1" ht="15.75">
      <c r="A15" s="14" t="s">
        <v>2558</v>
      </c>
      <c r="B15" s="54">
        <v>398</v>
      </c>
      <c r="C15" s="54">
        <v>127287168</v>
      </c>
    </row>
    <row r="16" spans="1:3" s="1" customFormat="1" ht="15.75">
      <c r="A16" s="23" t="s">
        <v>2559</v>
      </c>
      <c r="B16" s="55">
        <f>SUM(B14:B15)</f>
        <v>452</v>
      </c>
      <c r="C16" s="55">
        <f>SUM(C14:C15)</f>
        <v>143375018</v>
      </c>
    </row>
    <row r="17" spans="1:3" s="1" customFormat="1" ht="15.75">
      <c r="A17" s="14" t="s">
        <v>2560</v>
      </c>
      <c r="B17" s="54">
        <v>2</v>
      </c>
      <c r="C17" s="54">
        <v>6080000</v>
      </c>
    </row>
    <row r="18" spans="1:3" s="1" customFormat="1" ht="15.75">
      <c r="A18" s="23" t="s">
        <v>2561</v>
      </c>
      <c r="B18" s="55">
        <f>SUM(B17)</f>
        <v>2</v>
      </c>
      <c r="C18" s="55">
        <f>SUM(C17)</f>
        <v>6080000</v>
      </c>
    </row>
    <row r="19" spans="1:3" s="1" customFormat="1" ht="15.75" customHeight="1">
      <c r="A19" s="98" t="s">
        <v>2562</v>
      </c>
      <c r="B19" s="54">
        <v>6</v>
      </c>
      <c r="C19" s="54">
        <v>1828000</v>
      </c>
    </row>
    <row r="20" spans="1:3" s="1" customFormat="1" ht="15.75">
      <c r="A20" s="98" t="s">
        <v>2563</v>
      </c>
      <c r="B20" s="54">
        <v>1</v>
      </c>
      <c r="C20" s="54">
        <v>9699540</v>
      </c>
    </row>
    <row r="21" spans="1:3" s="1" customFormat="1" ht="15.75">
      <c r="A21" s="14" t="s">
        <v>2564</v>
      </c>
      <c r="B21" s="54">
        <v>4</v>
      </c>
      <c r="C21" s="54">
        <v>410000</v>
      </c>
    </row>
    <row r="22" spans="1:3" s="1" customFormat="1" ht="15.75">
      <c r="A22" s="23" t="s">
        <v>2565</v>
      </c>
      <c r="B22" s="55">
        <f>SUM(B19:B21)</f>
        <v>11</v>
      </c>
      <c r="C22" s="55">
        <f>SUM(C19:C21)</f>
        <v>11937540</v>
      </c>
    </row>
    <row r="23" spans="1:3" s="1" customFormat="1" ht="15.75">
      <c r="A23" s="14"/>
      <c r="B23" s="54"/>
      <c r="C23" s="54"/>
    </row>
    <row r="24" spans="1:3" s="1" customFormat="1" ht="29.25">
      <c r="A24" s="212" t="s">
        <v>2566</v>
      </c>
      <c r="B24" s="55">
        <f>B13+B16+B18+B22</f>
        <v>497</v>
      </c>
      <c r="C24" s="55">
        <f>C13+C16+C18+C22</f>
        <v>204108420</v>
      </c>
    </row>
    <row r="25" spans="1:3" s="1" customFormat="1" ht="29.25">
      <c r="A25" s="212" t="s">
        <v>2378</v>
      </c>
      <c r="B25" s="54"/>
      <c r="C25" s="55">
        <f>C13+C16+C18+C22</f>
        <v>204108420</v>
      </c>
    </row>
    <row r="26" spans="1:3" s="1" customFormat="1" ht="29.25">
      <c r="A26" s="212" t="s">
        <v>2379</v>
      </c>
      <c r="B26" s="54"/>
      <c r="C26" s="55">
        <f>C24-C25</f>
        <v>0</v>
      </c>
    </row>
    <row r="27" spans="1:3" s="1" customFormat="1" ht="15.75">
      <c r="A27" s="14"/>
      <c r="B27" s="54"/>
      <c r="C27" s="54"/>
    </row>
    <row r="28" spans="1:3" ht="15.75">
      <c r="A28" s="223" t="s">
        <v>1800</v>
      </c>
      <c r="B28" s="54"/>
      <c r="C28" s="54"/>
    </row>
    <row r="29" spans="1:3" ht="15.75">
      <c r="A29" s="23" t="s">
        <v>2369</v>
      </c>
      <c r="B29" s="55">
        <v>17</v>
      </c>
      <c r="C29" s="55">
        <v>804387</v>
      </c>
    </row>
    <row r="30" spans="1:3" ht="15.75">
      <c r="A30" s="14" t="s">
        <v>2370</v>
      </c>
      <c r="B30" s="54">
        <v>33</v>
      </c>
      <c r="C30" s="54">
        <v>5384342</v>
      </c>
    </row>
    <row r="31" spans="1:3" ht="15.75">
      <c r="A31" s="14" t="s">
        <v>2558</v>
      </c>
      <c r="B31" s="54">
        <v>199</v>
      </c>
      <c r="C31" s="54">
        <v>32593498</v>
      </c>
    </row>
    <row r="32" spans="1:3" ht="15.75">
      <c r="A32" s="23" t="s">
        <v>2559</v>
      </c>
      <c r="B32" s="55">
        <f>SUM(B30:B31)</f>
        <v>232</v>
      </c>
      <c r="C32" s="55">
        <f>SUM(C30:C31)</f>
        <v>37977840</v>
      </c>
    </row>
    <row r="33" spans="1:3" ht="15.75">
      <c r="A33" s="23" t="s">
        <v>2560</v>
      </c>
      <c r="B33" s="55">
        <v>9</v>
      </c>
      <c r="C33" s="55">
        <v>41939108</v>
      </c>
    </row>
    <row r="34" spans="1:3" ht="29.25">
      <c r="A34" s="212" t="s">
        <v>2380</v>
      </c>
      <c r="B34" s="55">
        <f>B29+B32+B33</f>
        <v>258</v>
      </c>
      <c r="C34" s="55">
        <f>C29+C32+C33</f>
        <v>80721335</v>
      </c>
    </row>
    <row r="35" spans="1:3" ht="29.25">
      <c r="A35" s="212" t="s">
        <v>2381</v>
      </c>
      <c r="B35" s="54"/>
      <c r="C35" s="55">
        <f>C29+C32+C33</f>
        <v>80721335</v>
      </c>
    </row>
    <row r="36" spans="1:3" ht="29.25">
      <c r="A36" s="212" t="s">
        <v>2382</v>
      </c>
      <c r="B36" s="54"/>
      <c r="C36" s="55">
        <f>C34-C35</f>
        <v>0</v>
      </c>
    </row>
    <row r="37" spans="1:3" ht="15.75">
      <c r="A37" s="224"/>
      <c r="B37" s="225"/>
      <c r="C37" s="226"/>
    </row>
    <row r="38" spans="1:3" ht="15.75">
      <c r="A38" s="223" t="s">
        <v>2569</v>
      </c>
      <c r="B38" s="54"/>
      <c r="C38" s="54"/>
    </row>
    <row r="39" spans="1:3" ht="15.75">
      <c r="A39" s="23" t="s">
        <v>2369</v>
      </c>
      <c r="B39" s="55">
        <v>16</v>
      </c>
      <c r="C39" s="55">
        <v>1446250</v>
      </c>
    </row>
    <row r="40" spans="1:3" ht="15.75">
      <c r="A40" s="14" t="s">
        <v>2370</v>
      </c>
      <c r="B40" s="54">
        <v>101</v>
      </c>
      <c r="C40" s="54">
        <v>18748745</v>
      </c>
    </row>
    <row r="41" spans="1:3" ht="15.75">
      <c r="A41" s="14" t="s">
        <v>2558</v>
      </c>
      <c r="B41" s="54">
        <v>109</v>
      </c>
      <c r="C41" s="54">
        <v>22655847</v>
      </c>
    </row>
    <row r="42" spans="1:3" ht="15.75">
      <c r="A42" s="23" t="s">
        <v>2559</v>
      </c>
      <c r="B42" s="55">
        <f>SUM(B40:B41)</f>
        <v>210</v>
      </c>
      <c r="C42" s="55">
        <f>SUM(C40:C41)</f>
        <v>41404592</v>
      </c>
    </row>
    <row r="43" spans="1:3" ht="15.75">
      <c r="A43" s="23" t="s">
        <v>2560</v>
      </c>
      <c r="B43" s="55">
        <v>1</v>
      </c>
      <c r="C43" s="55">
        <v>6136236</v>
      </c>
    </row>
    <row r="44" spans="1:3" ht="29.25">
      <c r="A44" s="212" t="s">
        <v>2383</v>
      </c>
      <c r="B44" s="55">
        <f>B39+B42+B43</f>
        <v>227</v>
      </c>
      <c r="C44" s="55">
        <f>C39+C42+C43</f>
        <v>48987078</v>
      </c>
    </row>
    <row r="45" spans="1:3" ht="29.25">
      <c r="A45" s="212" t="s">
        <v>1674</v>
      </c>
      <c r="B45" s="54"/>
      <c r="C45" s="55">
        <f>C39+C42+C43</f>
        <v>48987078</v>
      </c>
    </row>
    <row r="46" spans="1:3" ht="29.25">
      <c r="A46" s="212" t="s">
        <v>1675</v>
      </c>
      <c r="B46" s="54"/>
      <c r="C46" s="55">
        <f>C44-C45</f>
        <v>0</v>
      </c>
    </row>
    <row r="47" spans="1:3" ht="15.75">
      <c r="A47" s="14"/>
      <c r="B47" s="54"/>
      <c r="C47" s="54"/>
    </row>
    <row r="48" spans="1:3" ht="15.75">
      <c r="A48" s="223" t="s">
        <v>95</v>
      </c>
      <c r="B48" s="54"/>
      <c r="C48" s="54"/>
    </row>
    <row r="49" spans="1:3" ht="15.75">
      <c r="A49" s="23" t="s">
        <v>2369</v>
      </c>
      <c r="B49" s="55">
        <v>15</v>
      </c>
      <c r="C49" s="55">
        <v>2566948</v>
      </c>
    </row>
    <row r="50" spans="1:3" ht="15.75">
      <c r="A50" s="14" t="s">
        <v>2370</v>
      </c>
      <c r="B50" s="54">
        <v>67</v>
      </c>
      <c r="C50" s="54">
        <v>11416318</v>
      </c>
    </row>
    <row r="51" spans="1:3" ht="15.75">
      <c r="A51" s="14" t="s">
        <v>2558</v>
      </c>
      <c r="B51" s="54">
        <v>126</v>
      </c>
      <c r="C51" s="54">
        <v>23899821</v>
      </c>
    </row>
    <row r="52" spans="1:3" ht="15.75">
      <c r="A52" s="23" t="s">
        <v>2559</v>
      </c>
      <c r="B52" s="55">
        <f>SUM(B50:B51)</f>
        <v>193</v>
      </c>
      <c r="C52" s="55">
        <f>SUM(C50:C51)</f>
        <v>35316139</v>
      </c>
    </row>
    <row r="53" spans="1:3" ht="29.25">
      <c r="A53" s="212" t="s">
        <v>1676</v>
      </c>
      <c r="B53" s="55">
        <f>B49+B52</f>
        <v>208</v>
      </c>
      <c r="C53" s="55">
        <f>C49+C52</f>
        <v>37883087</v>
      </c>
    </row>
    <row r="54" spans="1:3" ht="29.25">
      <c r="A54" s="212" t="s">
        <v>1677</v>
      </c>
      <c r="B54" s="54"/>
      <c r="C54" s="55">
        <f>C49+C52</f>
        <v>37883087</v>
      </c>
    </row>
    <row r="55" spans="1:3" ht="29.25">
      <c r="A55" s="212" t="s">
        <v>1678</v>
      </c>
      <c r="B55" s="54"/>
      <c r="C55" s="55">
        <f>C53-C54</f>
        <v>0</v>
      </c>
    </row>
    <row r="56" spans="1:3" ht="15.75">
      <c r="A56" s="213"/>
      <c r="B56" s="225"/>
      <c r="C56" s="225"/>
    </row>
    <row r="57" spans="1:3" ht="15.75">
      <c r="A57" s="223" t="s">
        <v>135</v>
      </c>
      <c r="B57" s="54"/>
      <c r="C57" s="54"/>
    </row>
    <row r="58" spans="1:3" ht="15.75">
      <c r="A58" s="23" t="s">
        <v>2369</v>
      </c>
      <c r="B58" s="55">
        <v>2</v>
      </c>
      <c r="C58" s="55">
        <v>282500</v>
      </c>
    </row>
    <row r="59" spans="1:3" ht="15.75">
      <c r="A59" s="14" t="s">
        <v>2370</v>
      </c>
      <c r="B59" s="54">
        <v>8</v>
      </c>
      <c r="C59" s="54">
        <v>1281910</v>
      </c>
    </row>
    <row r="60" spans="1:3" ht="15.75">
      <c r="A60" s="14" t="s">
        <v>2558</v>
      </c>
      <c r="B60" s="54">
        <v>47</v>
      </c>
      <c r="C60" s="54">
        <v>6098726</v>
      </c>
    </row>
    <row r="61" spans="1:3" ht="15.75">
      <c r="A61" s="23" t="s">
        <v>2559</v>
      </c>
      <c r="B61" s="55">
        <f>SUM(B59:B60)</f>
        <v>55</v>
      </c>
      <c r="C61" s="55">
        <f>SUM(C59:C60)</f>
        <v>7380636</v>
      </c>
    </row>
    <row r="62" spans="1:3" ht="29.25">
      <c r="A62" s="212" t="s">
        <v>1679</v>
      </c>
      <c r="B62" s="55">
        <f>B58+B61</f>
        <v>57</v>
      </c>
      <c r="C62" s="55">
        <f>C58+C61</f>
        <v>7663136</v>
      </c>
    </row>
    <row r="63" spans="1:3" ht="29.25">
      <c r="A63" s="212" t="s">
        <v>1680</v>
      </c>
      <c r="B63" s="54"/>
      <c r="C63" s="55">
        <f>C58+C61</f>
        <v>7663136</v>
      </c>
    </row>
    <row r="64" spans="1:3" ht="29.25">
      <c r="A64" s="212" t="s">
        <v>1681</v>
      </c>
      <c r="B64" s="54"/>
      <c r="C64" s="55">
        <f>C62-C63</f>
        <v>0</v>
      </c>
    </row>
    <row r="65" spans="1:3" ht="15.75">
      <c r="A65" s="224"/>
      <c r="B65" s="225"/>
      <c r="C65" s="226"/>
    </row>
    <row r="66" spans="1:3" ht="15.75">
      <c r="A66" s="223" t="s">
        <v>136</v>
      </c>
      <c r="B66" s="54"/>
      <c r="C66" s="54"/>
    </row>
    <row r="67" spans="1:3" ht="15.75">
      <c r="A67" s="23" t="s">
        <v>2369</v>
      </c>
      <c r="B67" s="55">
        <v>5</v>
      </c>
      <c r="C67" s="55">
        <v>638500</v>
      </c>
    </row>
    <row r="68" spans="1:3" ht="15.75">
      <c r="A68" s="14" t="s">
        <v>2370</v>
      </c>
      <c r="B68" s="54">
        <v>14</v>
      </c>
      <c r="C68" s="54">
        <v>2592781</v>
      </c>
    </row>
    <row r="69" spans="1:3" ht="15.75">
      <c r="A69" s="14" t="s">
        <v>2558</v>
      </c>
      <c r="B69" s="54">
        <v>14</v>
      </c>
      <c r="C69" s="54">
        <v>1367103</v>
      </c>
    </row>
    <row r="70" spans="1:3" ht="15.75">
      <c r="A70" s="23" t="s">
        <v>2559</v>
      </c>
      <c r="B70" s="55">
        <f>SUM(B68:B69)</f>
        <v>28</v>
      </c>
      <c r="C70" s="55">
        <f>SUM(C68:C69)</f>
        <v>3959884</v>
      </c>
    </row>
    <row r="71" spans="1:3" ht="29.25">
      <c r="A71" s="212" t="s">
        <v>1682</v>
      </c>
      <c r="B71" s="55">
        <f>SUM(B67:B69)</f>
        <v>33</v>
      </c>
      <c r="C71" s="55">
        <f>SUM(C67:C69)</f>
        <v>4598384</v>
      </c>
    </row>
    <row r="72" spans="1:3" ht="29.25">
      <c r="A72" s="212" t="s">
        <v>2595</v>
      </c>
      <c r="B72" s="54"/>
      <c r="C72" s="55">
        <v>4598384</v>
      </c>
    </row>
    <row r="73" spans="1:3" ht="29.25">
      <c r="A73" s="212" t="s">
        <v>2596</v>
      </c>
      <c r="B73" s="54"/>
      <c r="C73" s="55">
        <f>C71-C72</f>
        <v>0</v>
      </c>
    </row>
    <row r="74" spans="1:3" ht="15.75">
      <c r="A74" s="213"/>
      <c r="B74" s="225"/>
      <c r="C74" s="225"/>
    </row>
    <row r="75" spans="1:3" ht="15.75">
      <c r="A75" s="223" t="s">
        <v>2210</v>
      </c>
      <c r="B75" s="54"/>
      <c r="C75" s="54"/>
    </row>
    <row r="76" spans="1:3" ht="15.75">
      <c r="A76" s="23" t="s">
        <v>2369</v>
      </c>
      <c r="B76" s="55">
        <v>8</v>
      </c>
      <c r="C76" s="55">
        <v>446725</v>
      </c>
    </row>
    <row r="77" spans="1:3" ht="15.75">
      <c r="A77" s="23" t="s">
        <v>2370</v>
      </c>
      <c r="B77" s="55">
        <v>8</v>
      </c>
      <c r="C77" s="55">
        <v>3705652</v>
      </c>
    </row>
    <row r="78" spans="1:3" ht="15.75">
      <c r="A78" s="23" t="s">
        <v>2558</v>
      </c>
      <c r="B78" s="55">
        <v>35</v>
      </c>
      <c r="C78" s="55">
        <v>4874590</v>
      </c>
    </row>
    <row r="79" spans="1:3" ht="29.25">
      <c r="A79" s="212" t="s">
        <v>2597</v>
      </c>
      <c r="B79" s="55">
        <f>SUM(B76:B78)</f>
        <v>51</v>
      </c>
      <c r="C79" s="55">
        <f>SUM(C76:C78)</f>
        <v>9026967</v>
      </c>
    </row>
    <row r="80" spans="1:3" ht="29.25">
      <c r="A80" s="212" t="s">
        <v>2598</v>
      </c>
      <c r="B80" s="54"/>
      <c r="C80" s="55">
        <f>C76+C77+C78</f>
        <v>9026967</v>
      </c>
    </row>
    <row r="81" spans="1:3" ht="29.25">
      <c r="A81" s="212" t="s">
        <v>2599</v>
      </c>
      <c r="B81" s="54"/>
      <c r="C81" s="55">
        <f>C79-C80</f>
        <v>0</v>
      </c>
    </row>
    <row r="82" spans="1:3" ht="15.75">
      <c r="A82" s="213"/>
      <c r="B82" s="225"/>
      <c r="C82" s="225"/>
    </row>
    <row r="83" spans="1:3" ht="29.25">
      <c r="A83" s="212" t="s">
        <v>2600</v>
      </c>
      <c r="B83" s="55">
        <f>B34+B44+B53+B62+B71+B79</f>
        <v>834</v>
      </c>
      <c r="C83" s="55">
        <f>C34+C44+C53+C62+C71+C79</f>
        <v>188879987</v>
      </c>
    </row>
    <row r="84" spans="1:3" ht="29.25">
      <c r="A84" s="212" t="s">
        <v>2601</v>
      </c>
      <c r="B84" s="54"/>
      <c r="C84" s="55">
        <f>C35+C45+C63+C72+C80+C54</f>
        <v>188879987</v>
      </c>
    </row>
    <row r="85" spans="1:3" ht="29.25">
      <c r="A85" s="212" t="s">
        <v>2602</v>
      </c>
      <c r="B85" s="54"/>
      <c r="C85" s="55">
        <f>C36+C46+C64+C73+C81+C55</f>
        <v>0</v>
      </c>
    </row>
    <row r="86" spans="1:3" ht="15.75">
      <c r="A86" s="14"/>
      <c r="B86" s="54"/>
      <c r="C86" s="54"/>
    </row>
    <row r="87" spans="1:3" ht="29.25">
      <c r="A87" s="212" t="s">
        <v>2603</v>
      </c>
      <c r="B87" s="55">
        <f>B83+B24</f>
        <v>1331</v>
      </c>
      <c r="C87" s="55">
        <f>C83+C24</f>
        <v>392988407</v>
      </c>
    </row>
    <row r="88" spans="1:3" ht="29.25">
      <c r="A88" s="212" t="s">
        <v>1689</v>
      </c>
      <c r="B88" s="54"/>
      <c r="C88" s="55">
        <f>C84+C25</f>
        <v>392988407</v>
      </c>
    </row>
    <row r="89" spans="1:3" ht="29.25">
      <c r="A89" s="212" t="s">
        <v>1690</v>
      </c>
      <c r="B89" s="54"/>
      <c r="C89" s="55">
        <f>C85+C26</f>
        <v>0</v>
      </c>
    </row>
    <row r="91" spans="1:3" ht="15.75">
      <c r="A91" s="706"/>
      <c r="B91" s="706"/>
      <c r="C91" s="706"/>
    </row>
  </sheetData>
  <mergeCells count="6">
    <mergeCell ref="A5:C5"/>
    <mergeCell ref="A91:C9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workbookViewId="0" topLeftCell="A13">
      <selection activeCell="H20" sqref="H20"/>
    </sheetView>
  </sheetViews>
  <sheetFormatPr defaultColWidth="9.140625" defaultRowHeight="12.75"/>
  <cols>
    <col min="1" max="1" width="32.28125" style="1" customWidth="1"/>
    <col min="2" max="2" width="9.28125" style="1" customWidth="1"/>
    <col min="3" max="4" width="8.421875" style="1" customWidth="1"/>
    <col min="5" max="5" width="9.00390625" style="1" customWidth="1"/>
    <col min="6" max="6" width="7.00390625" style="1" customWidth="1"/>
    <col min="7" max="7" width="8.140625" style="1" customWidth="1"/>
    <col min="8" max="8" width="8.57421875" style="1" customWidth="1"/>
    <col min="9" max="9" width="8.7109375" style="1" customWidth="1"/>
    <col min="10" max="10" width="8.421875" style="1" customWidth="1"/>
    <col min="11" max="11" width="4.7109375" style="1" bestFit="1" customWidth="1"/>
    <col min="12" max="12" width="7.8515625" style="1" customWidth="1"/>
    <col min="13" max="13" width="10.421875" style="1" customWidth="1"/>
    <col min="14" max="14" width="9.00390625" style="7" customWidth="1"/>
    <col min="15" max="16384" width="9.140625" style="1" customWidth="1"/>
  </cols>
  <sheetData>
    <row r="1" spans="2:14" ht="13.5" customHeight="1">
      <c r="B1" s="669"/>
      <c r="C1" s="669"/>
      <c r="D1" s="669"/>
      <c r="L1" s="669" t="s">
        <v>1692</v>
      </c>
      <c r="M1" s="669"/>
      <c r="N1" s="669"/>
    </row>
    <row r="2" spans="1:14" s="16" customFormat="1" ht="15" customHeight="1">
      <c r="A2" s="661" t="s">
        <v>1797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</row>
    <row r="3" spans="1:14" s="16" customFormat="1" ht="15" customHeight="1">
      <c r="A3" s="661" t="s">
        <v>886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14" s="16" customFormat="1" ht="15" customHeight="1">
      <c r="A4" s="661" t="s">
        <v>1693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14" s="16" customFormat="1" ht="15" customHeight="1">
      <c r="A5" s="661" t="s">
        <v>1694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</row>
    <row r="6" spans="1:14" s="16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/>
    </row>
    <row r="7" spans="1:14" s="16" customFormat="1" ht="37.5" customHeight="1">
      <c r="A7" s="662" t="s">
        <v>1792</v>
      </c>
      <c r="B7" s="651" t="s">
        <v>69</v>
      </c>
      <c r="C7" s="651" t="s">
        <v>2569</v>
      </c>
      <c r="D7" s="651" t="s">
        <v>1695</v>
      </c>
      <c r="E7" s="651" t="s">
        <v>1909</v>
      </c>
      <c r="F7" s="651" t="s">
        <v>1718</v>
      </c>
      <c r="G7" s="680" t="s">
        <v>1696</v>
      </c>
      <c r="H7" s="680"/>
      <c r="I7" s="680"/>
      <c r="J7" s="680"/>
      <c r="K7" s="680"/>
      <c r="L7" s="680"/>
      <c r="M7" s="680"/>
      <c r="N7" s="680"/>
    </row>
    <row r="8" spans="1:14" s="375" customFormat="1" ht="28.5" customHeight="1">
      <c r="A8" s="663"/>
      <c r="B8" s="637"/>
      <c r="C8" s="637"/>
      <c r="D8" s="637"/>
      <c r="E8" s="637"/>
      <c r="F8" s="637"/>
      <c r="G8" s="374" t="s">
        <v>1910</v>
      </c>
      <c r="H8" s="374" t="s">
        <v>1911</v>
      </c>
      <c r="I8" s="374" t="s">
        <v>1912</v>
      </c>
      <c r="J8" s="374" t="s">
        <v>1913</v>
      </c>
      <c r="K8" s="374" t="s">
        <v>1162</v>
      </c>
      <c r="L8" s="374" t="s">
        <v>70</v>
      </c>
      <c r="M8" s="547" t="s">
        <v>1163</v>
      </c>
      <c r="N8" s="547" t="s">
        <v>1164</v>
      </c>
    </row>
    <row r="9" spans="1:14" s="16" customFormat="1" ht="15" customHeight="1">
      <c r="A9" s="302" t="s">
        <v>1697</v>
      </c>
      <c r="B9" s="300"/>
      <c r="C9" s="14"/>
      <c r="D9" s="14"/>
      <c r="E9" s="300"/>
      <c r="F9" s="14"/>
      <c r="G9" s="14"/>
      <c r="H9" s="14"/>
      <c r="I9" s="14"/>
      <c r="J9" s="14"/>
      <c r="K9" s="14"/>
      <c r="L9" s="14"/>
      <c r="M9" s="14"/>
      <c r="N9" s="23"/>
    </row>
    <row r="10" spans="1:14" s="16" customFormat="1" ht="15" customHeight="1">
      <c r="A10" s="14" t="s">
        <v>1719</v>
      </c>
      <c r="B10" s="54">
        <v>202</v>
      </c>
      <c r="C10" s="54"/>
      <c r="D10" s="54"/>
      <c r="E10" s="14">
        <v>1524</v>
      </c>
      <c r="F10" s="14"/>
      <c r="G10" s="14"/>
      <c r="H10" s="14"/>
      <c r="I10" s="14"/>
      <c r="J10" s="14"/>
      <c r="K10" s="14"/>
      <c r="L10" s="14"/>
      <c r="M10" s="23"/>
      <c r="N10" s="55">
        <f aca="true" t="shared" si="0" ref="N10:N21">SUM(B10:M10)</f>
        <v>1726</v>
      </c>
    </row>
    <row r="11" spans="1:14" s="16" customFormat="1" ht="15" customHeight="1">
      <c r="A11" s="306" t="s">
        <v>1698</v>
      </c>
      <c r="B11" s="95"/>
      <c r="C11" s="54">
        <v>361</v>
      </c>
      <c r="D11" s="54">
        <v>224</v>
      </c>
      <c r="E11" s="95"/>
      <c r="F11" s="54">
        <v>30</v>
      </c>
      <c r="G11" s="54">
        <v>255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23">
        <f aca="true" t="shared" si="1" ref="M11:M18">SUM(H11:L11)</f>
        <v>15</v>
      </c>
      <c r="N11" s="55">
        <f t="shared" si="0"/>
        <v>900</v>
      </c>
    </row>
    <row r="12" spans="1:14" s="16" customFormat="1" ht="15" customHeight="1">
      <c r="A12" s="306" t="s">
        <v>1699</v>
      </c>
      <c r="B12" s="95"/>
      <c r="C12" s="54">
        <v>5382</v>
      </c>
      <c r="D12" s="54">
        <v>795</v>
      </c>
      <c r="E12" s="95"/>
      <c r="F12" s="54"/>
      <c r="G12" s="54">
        <v>2170</v>
      </c>
      <c r="H12" s="14">
        <v>12</v>
      </c>
      <c r="I12" s="14">
        <v>13</v>
      </c>
      <c r="J12" s="14">
        <v>19</v>
      </c>
      <c r="K12" s="14">
        <v>16</v>
      </c>
      <c r="L12" s="14">
        <v>9</v>
      </c>
      <c r="M12" s="23">
        <f t="shared" si="1"/>
        <v>69</v>
      </c>
      <c r="N12" s="55">
        <f t="shared" si="0"/>
        <v>8485</v>
      </c>
    </row>
    <row r="13" spans="1:14" s="16" customFormat="1" ht="15" customHeight="1">
      <c r="A13" s="306" t="s">
        <v>1700</v>
      </c>
      <c r="B13" s="95"/>
      <c r="C13" s="54"/>
      <c r="D13" s="54">
        <v>752</v>
      </c>
      <c r="E13" s="95"/>
      <c r="F13" s="54"/>
      <c r="G13" s="54">
        <v>831</v>
      </c>
      <c r="H13" s="14">
        <v>2</v>
      </c>
      <c r="I13" s="14">
        <v>0</v>
      </c>
      <c r="J13" s="14">
        <v>5</v>
      </c>
      <c r="K13" s="14">
        <v>5</v>
      </c>
      <c r="L13" s="14">
        <v>1</v>
      </c>
      <c r="M13" s="23">
        <f t="shared" si="1"/>
        <v>13</v>
      </c>
      <c r="N13" s="55">
        <f t="shared" si="0"/>
        <v>1609</v>
      </c>
    </row>
    <row r="14" spans="1:14" s="16" customFormat="1" ht="15" customHeight="1">
      <c r="A14" s="306" t="s">
        <v>1701</v>
      </c>
      <c r="B14" s="95"/>
      <c r="C14" s="54">
        <v>4968</v>
      </c>
      <c r="D14" s="54">
        <v>720</v>
      </c>
      <c r="E14" s="95"/>
      <c r="F14" s="54"/>
      <c r="G14" s="54">
        <v>1183</v>
      </c>
      <c r="H14" s="14">
        <v>10</v>
      </c>
      <c r="I14" s="14">
        <v>12</v>
      </c>
      <c r="J14" s="14">
        <v>10</v>
      </c>
      <c r="K14" s="14">
        <v>13</v>
      </c>
      <c r="L14" s="14">
        <v>8</v>
      </c>
      <c r="M14" s="23">
        <f t="shared" si="1"/>
        <v>53</v>
      </c>
      <c r="N14" s="55">
        <f t="shared" si="0"/>
        <v>6977</v>
      </c>
    </row>
    <row r="15" spans="1:14" s="16" customFormat="1" ht="15" customHeight="1">
      <c r="A15" s="306" t="s">
        <v>1702</v>
      </c>
      <c r="B15" s="95"/>
      <c r="C15" s="54"/>
      <c r="D15" s="54">
        <v>1830</v>
      </c>
      <c r="E15" s="95"/>
      <c r="F15" s="54"/>
      <c r="G15" s="54">
        <v>1292</v>
      </c>
      <c r="H15" s="14">
        <v>11</v>
      </c>
      <c r="I15" s="14">
        <v>16</v>
      </c>
      <c r="J15" s="14">
        <v>20</v>
      </c>
      <c r="K15" s="14">
        <v>10</v>
      </c>
      <c r="L15" s="14">
        <v>18</v>
      </c>
      <c r="M15" s="23">
        <f t="shared" si="1"/>
        <v>75</v>
      </c>
      <c r="N15" s="55">
        <f t="shared" si="0"/>
        <v>3272</v>
      </c>
    </row>
    <row r="16" spans="1:14" s="16" customFormat="1" ht="15" customHeight="1">
      <c r="A16" s="306" t="s">
        <v>1703</v>
      </c>
      <c r="B16" s="95"/>
      <c r="C16" s="54"/>
      <c r="D16" s="54">
        <v>1038</v>
      </c>
      <c r="E16" s="95"/>
      <c r="F16" s="54"/>
      <c r="G16" s="54">
        <v>1052</v>
      </c>
      <c r="H16" s="14">
        <v>9</v>
      </c>
      <c r="I16" s="14">
        <v>3</v>
      </c>
      <c r="J16" s="14">
        <v>5</v>
      </c>
      <c r="K16" s="14">
        <v>15</v>
      </c>
      <c r="L16" s="14">
        <v>4</v>
      </c>
      <c r="M16" s="23">
        <f t="shared" si="1"/>
        <v>36</v>
      </c>
      <c r="N16" s="55">
        <f t="shared" si="0"/>
        <v>2162</v>
      </c>
    </row>
    <row r="17" spans="1:14" s="16" customFormat="1" ht="15" customHeight="1">
      <c r="A17" s="306" t="s">
        <v>1704</v>
      </c>
      <c r="B17" s="95"/>
      <c r="C17" s="54">
        <v>5222</v>
      </c>
      <c r="D17" s="54"/>
      <c r="E17" s="95"/>
      <c r="F17" s="54">
        <v>750</v>
      </c>
      <c r="G17" s="54">
        <v>6710</v>
      </c>
      <c r="H17" s="14">
        <v>37</v>
      </c>
      <c r="I17" s="14">
        <v>52</v>
      </c>
      <c r="J17" s="14">
        <v>56</v>
      </c>
      <c r="K17" s="14">
        <v>8</v>
      </c>
      <c r="L17" s="14">
        <v>34</v>
      </c>
      <c r="M17" s="23">
        <f t="shared" si="1"/>
        <v>187</v>
      </c>
      <c r="N17" s="55">
        <f t="shared" si="0"/>
        <v>13056</v>
      </c>
    </row>
    <row r="18" spans="1:14" s="16" customFormat="1" ht="15" customHeight="1">
      <c r="A18" s="306" t="s">
        <v>1705</v>
      </c>
      <c r="B18" s="95"/>
      <c r="C18" s="54"/>
      <c r="D18" s="54">
        <v>2862</v>
      </c>
      <c r="E18" s="95">
        <v>899</v>
      </c>
      <c r="F18" s="54"/>
      <c r="G18" s="54">
        <v>804</v>
      </c>
      <c r="H18" s="14">
        <v>17</v>
      </c>
      <c r="I18" s="14">
        <v>19</v>
      </c>
      <c r="J18" s="14">
        <v>6</v>
      </c>
      <c r="K18" s="14">
        <v>32</v>
      </c>
      <c r="L18" s="14">
        <v>17</v>
      </c>
      <c r="M18" s="23">
        <f t="shared" si="1"/>
        <v>91</v>
      </c>
      <c r="N18" s="55">
        <f t="shared" si="0"/>
        <v>4747</v>
      </c>
    </row>
    <row r="19" spans="1:14" s="16" customFormat="1" ht="15" customHeight="1">
      <c r="A19" s="306" t="s">
        <v>1706</v>
      </c>
      <c r="B19" s="95"/>
      <c r="C19" s="54">
        <v>2267</v>
      </c>
      <c r="D19" s="54">
        <v>3522</v>
      </c>
      <c r="E19" s="95"/>
      <c r="F19" s="54"/>
      <c r="G19" s="54"/>
      <c r="H19" s="14"/>
      <c r="I19" s="14"/>
      <c r="J19" s="14"/>
      <c r="K19" s="14"/>
      <c r="L19" s="14"/>
      <c r="M19" s="23"/>
      <c r="N19" s="55">
        <f t="shared" si="0"/>
        <v>5789</v>
      </c>
    </row>
    <row r="20" spans="1:14" s="16" customFormat="1" ht="15" customHeight="1">
      <c r="A20" s="306" t="s">
        <v>1707</v>
      </c>
      <c r="B20" s="95"/>
      <c r="C20" s="54"/>
      <c r="D20" s="54">
        <v>2072</v>
      </c>
      <c r="E20" s="95"/>
      <c r="F20" s="54"/>
      <c r="G20" s="54"/>
      <c r="H20" s="14"/>
      <c r="I20" s="14"/>
      <c r="J20" s="14"/>
      <c r="K20" s="14"/>
      <c r="L20" s="14"/>
      <c r="M20" s="23"/>
      <c r="N20" s="55">
        <f t="shared" si="0"/>
        <v>2072</v>
      </c>
    </row>
    <row r="21" spans="1:14" s="16" customFormat="1" ht="15" customHeight="1">
      <c r="A21" s="306" t="s">
        <v>1708</v>
      </c>
      <c r="B21" s="95"/>
      <c r="C21" s="54">
        <v>219</v>
      </c>
      <c r="D21" s="54">
        <v>49</v>
      </c>
      <c r="E21" s="95"/>
      <c r="F21" s="54"/>
      <c r="G21" s="54">
        <v>227</v>
      </c>
      <c r="H21" s="14"/>
      <c r="I21" s="14"/>
      <c r="J21" s="14"/>
      <c r="K21" s="14"/>
      <c r="L21" s="14"/>
      <c r="M21" s="23"/>
      <c r="N21" s="55">
        <f t="shared" si="0"/>
        <v>495</v>
      </c>
    </row>
    <row r="22" spans="1:14" s="16" customFormat="1" ht="15" customHeight="1">
      <c r="A22" s="56" t="s">
        <v>1709</v>
      </c>
      <c r="B22" s="55">
        <f aca="true" t="shared" si="2" ref="B22:N22">SUM(B10:B21)</f>
        <v>202</v>
      </c>
      <c r="C22" s="55">
        <f t="shared" si="2"/>
        <v>18419</v>
      </c>
      <c r="D22" s="55">
        <f t="shared" si="2"/>
        <v>13864</v>
      </c>
      <c r="E22" s="55">
        <f t="shared" si="2"/>
        <v>2423</v>
      </c>
      <c r="F22" s="55">
        <f t="shared" si="2"/>
        <v>780</v>
      </c>
      <c r="G22" s="55">
        <f t="shared" si="2"/>
        <v>14524</v>
      </c>
      <c r="H22" s="55">
        <f t="shared" si="2"/>
        <v>101</v>
      </c>
      <c r="I22" s="55">
        <f t="shared" si="2"/>
        <v>118</v>
      </c>
      <c r="J22" s="55">
        <f t="shared" si="2"/>
        <v>124</v>
      </c>
      <c r="K22" s="55">
        <f t="shared" si="2"/>
        <v>102</v>
      </c>
      <c r="L22" s="55">
        <f t="shared" si="2"/>
        <v>94</v>
      </c>
      <c r="M22" s="55">
        <f t="shared" si="2"/>
        <v>539</v>
      </c>
      <c r="N22" s="55">
        <f t="shared" si="2"/>
        <v>51290</v>
      </c>
    </row>
    <row r="23" spans="1:14" s="16" customFormat="1" ht="15" customHeight="1">
      <c r="A23" s="306"/>
      <c r="B23" s="376"/>
      <c r="C23" s="54"/>
      <c r="D23" s="54"/>
      <c r="E23" s="14"/>
      <c r="F23" s="14"/>
      <c r="G23" s="14"/>
      <c r="H23" s="14"/>
      <c r="I23" s="14"/>
      <c r="J23" s="14"/>
      <c r="K23" s="14"/>
      <c r="L23" s="14"/>
      <c r="M23" s="23"/>
      <c r="N23" s="55"/>
    </row>
    <row r="24" spans="1:14" s="16" customFormat="1" ht="15" customHeight="1">
      <c r="A24" s="302" t="s">
        <v>1710</v>
      </c>
      <c r="B24" s="376"/>
      <c r="C24" s="54"/>
      <c r="D24" s="54"/>
      <c r="E24" s="14"/>
      <c r="F24" s="14"/>
      <c r="G24" s="14"/>
      <c r="H24" s="14"/>
      <c r="I24" s="14"/>
      <c r="J24" s="14"/>
      <c r="K24" s="14"/>
      <c r="L24" s="14"/>
      <c r="M24" s="23"/>
      <c r="N24" s="55"/>
    </row>
    <row r="25" spans="1:14" s="16" customFormat="1" ht="15" customHeight="1">
      <c r="A25" s="306" t="s">
        <v>1711</v>
      </c>
      <c r="B25" s="95"/>
      <c r="C25" s="95"/>
      <c r="D25" s="95">
        <v>1217</v>
      </c>
      <c r="E25" s="14"/>
      <c r="F25" s="14"/>
      <c r="G25" s="14"/>
      <c r="H25" s="14"/>
      <c r="I25" s="14"/>
      <c r="J25" s="14"/>
      <c r="K25" s="14"/>
      <c r="L25" s="14"/>
      <c r="M25" s="23"/>
      <c r="N25" s="55">
        <f>SUM(B25:M25)</f>
        <v>1217</v>
      </c>
    </row>
    <row r="26" spans="1:14" s="16" customFormat="1" ht="15" customHeight="1">
      <c r="A26" s="306" t="s">
        <v>1712</v>
      </c>
      <c r="B26" s="95"/>
      <c r="C26" s="95">
        <v>274</v>
      </c>
      <c r="D26" s="95">
        <v>135</v>
      </c>
      <c r="E26" s="14"/>
      <c r="F26" s="14"/>
      <c r="G26" s="14"/>
      <c r="H26" s="14"/>
      <c r="I26" s="14"/>
      <c r="J26" s="14"/>
      <c r="K26" s="14"/>
      <c r="L26" s="14"/>
      <c r="M26" s="23"/>
      <c r="N26" s="55">
        <f>SUM(B26:M26)</f>
        <v>409</v>
      </c>
    </row>
    <row r="27" spans="1:14" s="16" customFormat="1" ht="15" customHeight="1">
      <c r="A27" s="306" t="s">
        <v>1713</v>
      </c>
      <c r="B27" s="95"/>
      <c r="C27" s="95"/>
      <c r="D27" s="95">
        <v>356</v>
      </c>
      <c r="E27" s="14"/>
      <c r="F27" s="14"/>
      <c r="G27" s="14">
        <v>27</v>
      </c>
      <c r="H27" s="14">
        <v>5</v>
      </c>
      <c r="I27" s="14">
        <v>5</v>
      </c>
      <c r="J27" s="14">
        <v>4</v>
      </c>
      <c r="K27" s="14">
        <v>6</v>
      </c>
      <c r="L27" s="14">
        <v>4</v>
      </c>
      <c r="M27" s="23">
        <f>SUM(H27:L27)</f>
        <v>24</v>
      </c>
      <c r="N27" s="55">
        <f>SUM(B27:M27)</f>
        <v>431</v>
      </c>
    </row>
    <row r="28" spans="1:14" s="16" customFormat="1" ht="15" customHeight="1">
      <c r="A28" s="306" t="s">
        <v>1714</v>
      </c>
      <c r="B28" s="95"/>
      <c r="C28" s="95">
        <v>716</v>
      </c>
      <c r="D28" s="95"/>
      <c r="E28" s="14"/>
      <c r="F28" s="14"/>
      <c r="G28" s="14"/>
      <c r="H28" s="14"/>
      <c r="I28" s="14"/>
      <c r="J28" s="14"/>
      <c r="K28" s="14"/>
      <c r="L28" s="14"/>
      <c r="M28" s="23"/>
      <c r="N28" s="55"/>
    </row>
    <row r="29" spans="1:14" s="16" customFormat="1" ht="15" customHeight="1">
      <c r="A29" s="306" t="s">
        <v>1715</v>
      </c>
      <c r="B29" s="95"/>
      <c r="C29" s="95">
        <v>185</v>
      </c>
      <c r="D29" s="95">
        <v>177</v>
      </c>
      <c r="E29" s="14"/>
      <c r="F29" s="14"/>
      <c r="G29" s="14">
        <v>28</v>
      </c>
      <c r="H29" s="14"/>
      <c r="I29" s="14"/>
      <c r="J29" s="14"/>
      <c r="K29" s="14"/>
      <c r="L29" s="14"/>
      <c r="M29" s="23"/>
      <c r="N29" s="55">
        <f>SUM(B29:M29)</f>
        <v>390</v>
      </c>
    </row>
    <row r="30" spans="1:14" s="16" customFormat="1" ht="15" customHeight="1">
      <c r="A30" s="306" t="s">
        <v>1716</v>
      </c>
      <c r="B30" s="95"/>
      <c r="C30" s="95"/>
      <c r="D30" s="95"/>
      <c r="E30" s="14"/>
      <c r="F30" s="14"/>
      <c r="G30" s="14">
        <v>18</v>
      </c>
      <c r="H30" s="14"/>
      <c r="I30" s="14"/>
      <c r="J30" s="14"/>
      <c r="K30" s="14"/>
      <c r="L30" s="14"/>
      <c r="M30" s="23"/>
      <c r="N30" s="55">
        <f>SUM(B30:M30)</f>
        <v>18</v>
      </c>
    </row>
    <row r="31" spans="1:14" s="16" customFormat="1" ht="15" customHeight="1">
      <c r="A31" s="56" t="s">
        <v>1717</v>
      </c>
      <c r="B31" s="142">
        <f>SUM(B25:B29)</f>
        <v>0</v>
      </c>
      <c r="C31" s="142">
        <f>SUM(C25:C29)</f>
        <v>1175</v>
      </c>
      <c r="D31" s="142">
        <f aca="true" t="shared" si="3" ref="D31:L31">SUM(D25:D30)</f>
        <v>1885</v>
      </c>
      <c r="E31" s="142">
        <f t="shared" si="3"/>
        <v>0</v>
      </c>
      <c r="F31" s="142">
        <f t="shared" si="3"/>
        <v>0</v>
      </c>
      <c r="G31" s="142">
        <f t="shared" si="3"/>
        <v>73</v>
      </c>
      <c r="H31" s="142">
        <f t="shared" si="3"/>
        <v>5</v>
      </c>
      <c r="I31" s="142">
        <f t="shared" si="3"/>
        <v>5</v>
      </c>
      <c r="J31" s="142">
        <f t="shared" si="3"/>
        <v>4</v>
      </c>
      <c r="K31" s="142">
        <f t="shared" si="3"/>
        <v>6</v>
      </c>
      <c r="L31" s="142">
        <f t="shared" si="3"/>
        <v>4</v>
      </c>
      <c r="M31" s="23">
        <f>SUM(H31:L31)</f>
        <v>24</v>
      </c>
      <c r="N31" s="55">
        <f>SUM(B31:M31)</f>
        <v>3181</v>
      </c>
    </row>
    <row r="32" spans="1:14" s="16" customFormat="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  <c r="N32" s="55"/>
    </row>
    <row r="33" spans="1:14" s="16" customFormat="1" ht="15" customHeight="1">
      <c r="A33" s="23" t="s">
        <v>1720</v>
      </c>
      <c r="B33" s="55">
        <f aca="true" t="shared" si="4" ref="B33:N33">B22+B31</f>
        <v>202</v>
      </c>
      <c r="C33" s="55">
        <f t="shared" si="4"/>
        <v>19594</v>
      </c>
      <c r="D33" s="55">
        <f t="shared" si="4"/>
        <v>15749</v>
      </c>
      <c r="E33" s="55">
        <f t="shared" si="4"/>
        <v>2423</v>
      </c>
      <c r="F33" s="55">
        <f t="shared" si="4"/>
        <v>780</v>
      </c>
      <c r="G33" s="55">
        <f t="shared" si="4"/>
        <v>14597</v>
      </c>
      <c r="H33" s="55">
        <f t="shared" si="4"/>
        <v>106</v>
      </c>
      <c r="I33" s="55">
        <f t="shared" si="4"/>
        <v>123</v>
      </c>
      <c r="J33" s="55">
        <f t="shared" si="4"/>
        <v>128</v>
      </c>
      <c r="K33" s="55">
        <f t="shared" si="4"/>
        <v>108</v>
      </c>
      <c r="L33" s="55">
        <f t="shared" si="4"/>
        <v>98</v>
      </c>
      <c r="M33" s="55">
        <f t="shared" si="4"/>
        <v>563</v>
      </c>
      <c r="N33" s="55">
        <f t="shared" si="4"/>
        <v>54471</v>
      </c>
    </row>
  </sheetData>
  <mergeCells count="13">
    <mergeCell ref="F7:F8"/>
    <mergeCell ref="G7:N7"/>
    <mergeCell ref="A7:A8"/>
    <mergeCell ref="B7:B8"/>
    <mergeCell ref="C7:C8"/>
    <mergeCell ref="D7:D8"/>
    <mergeCell ref="E7:E8"/>
    <mergeCell ref="A4:N4"/>
    <mergeCell ref="A5:N5"/>
    <mergeCell ref="L1:N1"/>
    <mergeCell ref="B1:D1"/>
    <mergeCell ref="A2:N2"/>
    <mergeCell ref="A3:N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C46"/>
  <sheetViews>
    <sheetView workbookViewId="0" topLeftCell="A28">
      <selection activeCell="A19" sqref="A19"/>
    </sheetView>
  </sheetViews>
  <sheetFormatPr defaultColWidth="9.140625" defaultRowHeight="12.75"/>
  <cols>
    <col min="1" max="1" width="57.7109375" style="1" customWidth="1"/>
    <col min="2" max="2" width="13.57421875" style="1" customWidth="1"/>
    <col min="3" max="3" width="12.28125" style="1" customWidth="1"/>
    <col min="4" max="16384" width="9.140625" style="1" customWidth="1"/>
  </cols>
  <sheetData>
    <row r="1" spans="1:3" ht="15.75">
      <c r="A1" s="669" t="s">
        <v>1721</v>
      </c>
      <c r="B1" s="669"/>
      <c r="C1" s="669"/>
    </row>
    <row r="2" spans="1:3" ht="15.75">
      <c r="A2" s="667" t="s">
        <v>1797</v>
      </c>
      <c r="B2" s="667"/>
      <c r="C2" s="667"/>
    </row>
    <row r="3" spans="1:3" ht="15.75">
      <c r="A3" s="667" t="s">
        <v>886</v>
      </c>
      <c r="B3" s="667"/>
      <c r="C3" s="667"/>
    </row>
    <row r="4" spans="1:3" ht="15.75">
      <c r="A4" s="667" t="s">
        <v>1722</v>
      </c>
      <c r="B4" s="667"/>
      <c r="C4" s="667"/>
    </row>
    <row r="5" spans="1:2" ht="15.75">
      <c r="A5" s="667"/>
      <c r="B5" s="667"/>
    </row>
    <row r="6" spans="1:3" ht="15.75">
      <c r="A6" s="676" t="s">
        <v>1792</v>
      </c>
      <c r="B6" s="650" t="s">
        <v>2180</v>
      </c>
      <c r="C6" s="650"/>
    </row>
    <row r="7" spans="1:3" ht="15.75">
      <c r="A7" s="676"/>
      <c r="B7" s="103" t="s">
        <v>2178</v>
      </c>
      <c r="C7" s="103" t="s">
        <v>2179</v>
      </c>
    </row>
    <row r="8" spans="1:2" ht="12" customHeight="1">
      <c r="A8" s="3"/>
      <c r="B8" s="29"/>
    </row>
    <row r="9" spans="1:2" ht="15.75">
      <c r="A9" s="227" t="s">
        <v>2043</v>
      </c>
      <c r="B9" s="3"/>
    </row>
    <row r="10" spans="1:3" ht="15.75">
      <c r="A10" s="1" t="s">
        <v>1723</v>
      </c>
      <c r="B10" s="1">
        <v>47</v>
      </c>
      <c r="C10" s="1">
        <v>48</v>
      </c>
    </row>
    <row r="11" spans="1:3" ht="15.75">
      <c r="A11" s="1" t="s">
        <v>1724</v>
      </c>
      <c r="B11" s="1">
        <v>10</v>
      </c>
      <c r="C11" s="1">
        <v>10</v>
      </c>
    </row>
    <row r="12" spans="1:3" ht="15.75">
      <c r="A12" s="1" t="s">
        <v>1725</v>
      </c>
      <c r="B12" s="1">
        <v>1</v>
      </c>
      <c r="C12" s="1">
        <v>1</v>
      </c>
    </row>
    <row r="13" spans="1:3" ht="15.75">
      <c r="A13" s="1" t="s">
        <v>1726</v>
      </c>
      <c r="B13" s="1">
        <v>8</v>
      </c>
      <c r="C13" s="1">
        <v>8</v>
      </c>
    </row>
    <row r="14" spans="1:3" ht="15.75">
      <c r="A14" s="1" t="s">
        <v>1727</v>
      </c>
      <c r="B14" s="1">
        <v>2</v>
      </c>
      <c r="C14" s="1">
        <v>2</v>
      </c>
    </row>
    <row r="15" spans="1:3" ht="15.75">
      <c r="A15" s="1" t="s">
        <v>1728</v>
      </c>
      <c r="B15" s="1">
        <v>6</v>
      </c>
      <c r="C15" s="1">
        <v>6</v>
      </c>
    </row>
    <row r="16" spans="1:3" ht="15.75">
      <c r="A16" s="1" t="s">
        <v>1729</v>
      </c>
      <c r="B16" s="1">
        <v>33</v>
      </c>
      <c r="C16" s="1">
        <v>32</v>
      </c>
    </row>
    <row r="17" spans="1:3" ht="15.75">
      <c r="A17" s="1" t="s">
        <v>1730</v>
      </c>
      <c r="B17" s="1">
        <v>4</v>
      </c>
      <c r="C17" s="1">
        <v>4</v>
      </c>
    </row>
    <row r="18" spans="1:3" ht="15.75">
      <c r="A18" s="1" t="s">
        <v>1731</v>
      </c>
      <c r="B18" s="1">
        <v>2</v>
      </c>
      <c r="C18" s="1">
        <v>2</v>
      </c>
    </row>
    <row r="19" spans="1:3" ht="15.75">
      <c r="A19" s="1" t="s">
        <v>1732</v>
      </c>
      <c r="B19" s="1">
        <v>4</v>
      </c>
      <c r="C19" s="1">
        <v>4</v>
      </c>
    </row>
    <row r="20" spans="1:3" ht="15.75">
      <c r="A20" s="1" t="s">
        <v>1733</v>
      </c>
      <c r="B20" s="1">
        <v>1</v>
      </c>
      <c r="C20" s="1">
        <v>1</v>
      </c>
    </row>
    <row r="21" spans="1:3" ht="15.75">
      <c r="A21" s="1" t="s">
        <v>1734</v>
      </c>
      <c r="B21" s="1">
        <v>5</v>
      </c>
      <c r="C21" s="1">
        <v>5</v>
      </c>
    </row>
    <row r="22" spans="1:3" ht="15.75">
      <c r="A22" s="38" t="s">
        <v>1735</v>
      </c>
      <c r="B22" s="38">
        <v>9</v>
      </c>
      <c r="C22" s="38">
        <v>9</v>
      </c>
    </row>
    <row r="23" spans="1:3" s="21" customFormat="1" ht="15.75">
      <c r="A23" s="37" t="s">
        <v>1786</v>
      </c>
      <c r="B23" s="37">
        <f>SUM(B10:B22)</f>
        <v>132</v>
      </c>
      <c r="C23" s="37">
        <f>SUM(C10:C22)</f>
        <v>132</v>
      </c>
    </row>
    <row r="24" spans="1:2" ht="15.75">
      <c r="A24" s="3"/>
      <c r="B24" s="3"/>
    </row>
    <row r="25" ht="15.75">
      <c r="A25" s="48" t="s">
        <v>1800</v>
      </c>
    </row>
    <row r="26" spans="1:3" ht="15.75">
      <c r="A26" s="1" t="s">
        <v>1736</v>
      </c>
      <c r="B26" s="12">
        <v>11</v>
      </c>
      <c r="C26" s="12">
        <v>11</v>
      </c>
    </row>
    <row r="27" ht="12" customHeight="1">
      <c r="B27" s="8"/>
    </row>
    <row r="28" spans="1:2" ht="15.75">
      <c r="A28" s="48" t="s">
        <v>2210</v>
      </c>
      <c r="B28" s="8"/>
    </row>
    <row r="29" spans="1:3" ht="15.75">
      <c r="A29" s="1" t="s">
        <v>1737</v>
      </c>
      <c r="B29" s="8">
        <v>5</v>
      </c>
      <c r="C29" s="8">
        <v>5</v>
      </c>
    </row>
    <row r="30" spans="1:3" ht="15.75">
      <c r="A30" s="1" t="s">
        <v>1738</v>
      </c>
      <c r="B30" s="8">
        <v>127</v>
      </c>
      <c r="C30" s="8">
        <v>127</v>
      </c>
    </row>
    <row r="31" spans="1:3" ht="15.75">
      <c r="A31" s="1" t="s">
        <v>1739</v>
      </c>
      <c r="B31" s="8">
        <v>2</v>
      </c>
      <c r="C31" s="8">
        <v>2</v>
      </c>
    </row>
    <row r="32" spans="1:3" ht="15.75">
      <c r="A32" s="1" t="s">
        <v>1740</v>
      </c>
      <c r="B32" s="8">
        <v>14</v>
      </c>
      <c r="C32" s="8">
        <v>14</v>
      </c>
    </row>
    <row r="33" spans="1:3" ht="31.5">
      <c r="A33" s="228" t="s">
        <v>1741</v>
      </c>
      <c r="B33" s="1">
        <v>135</v>
      </c>
      <c r="C33" s="1">
        <v>135</v>
      </c>
    </row>
    <row r="34" spans="1:3" ht="15.75">
      <c r="A34" s="1" t="s">
        <v>1742</v>
      </c>
      <c r="B34" s="1">
        <v>118</v>
      </c>
      <c r="C34" s="1">
        <v>118</v>
      </c>
    </row>
    <row r="35" spans="1:3" ht="15.75">
      <c r="A35" s="1" t="s">
        <v>1743</v>
      </c>
      <c r="B35" s="1">
        <v>9</v>
      </c>
      <c r="C35" s="1">
        <v>9</v>
      </c>
    </row>
    <row r="36" spans="1:3" ht="15.75">
      <c r="A36" s="1" t="s">
        <v>1744</v>
      </c>
      <c r="B36" s="1">
        <v>4</v>
      </c>
      <c r="C36" s="1">
        <v>4</v>
      </c>
    </row>
    <row r="37" spans="1:3" ht="15.75">
      <c r="A37" s="1" t="s">
        <v>1745</v>
      </c>
      <c r="B37" s="1">
        <v>1</v>
      </c>
      <c r="C37" s="1">
        <v>1</v>
      </c>
    </row>
    <row r="38" spans="1:3" ht="15.75">
      <c r="A38" s="1" t="s">
        <v>1746</v>
      </c>
      <c r="B38" s="1">
        <v>8</v>
      </c>
      <c r="C38" s="1">
        <v>8</v>
      </c>
    </row>
    <row r="39" spans="1:3" ht="15.75">
      <c r="A39" s="1" t="s">
        <v>1747</v>
      </c>
      <c r="B39" s="1">
        <v>8</v>
      </c>
      <c r="C39" s="1">
        <v>8</v>
      </c>
    </row>
    <row r="40" spans="1:3" ht="15.75">
      <c r="A40" s="1" t="s">
        <v>1748</v>
      </c>
      <c r="B40" s="1">
        <v>2</v>
      </c>
      <c r="C40" s="1">
        <v>2</v>
      </c>
    </row>
    <row r="41" spans="1:3" ht="15.75">
      <c r="A41" s="1" t="s">
        <v>1749</v>
      </c>
      <c r="B41" s="1">
        <v>2</v>
      </c>
      <c r="C41" s="1">
        <v>2</v>
      </c>
    </row>
    <row r="42" spans="1:3" ht="15.75">
      <c r="A42" s="1" t="s">
        <v>1750</v>
      </c>
      <c r="B42" s="1">
        <v>111</v>
      </c>
      <c r="C42" s="1">
        <v>111</v>
      </c>
    </row>
    <row r="43" spans="1:3" ht="15.75">
      <c r="A43" s="1" t="s">
        <v>1751</v>
      </c>
      <c r="B43" s="1">
        <v>11</v>
      </c>
      <c r="C43" s="1">
        <v>11</v>
      </c>
    </row>
    <row r="44" spans="1:3" ht="15.75">
      <c r="A44" s="7" t="s">
        <v>1651</v>
      </c>
      <c r="B44" s="12">
        <f>SUM(B29:B43)</f>
        <v>557</v>
      </c>
      <c r="C44" s="12">
        <f>SUM(C29:C43)</f>
        <v>557</v>
      </c>
    </row>
    <row r="45" spans="1:2" ht="15.75">
      <c r="A45" s="7"/>
      <c r="B45" s="12"/>
    </row>
    <row r="46" spans="1:3" ht="15.75">
      <c r="A46" s="7" t="s">
        <v>1652</v>
      </c>
      <c r="B46" s="12">
        <f>B23+B26+B44</f>
        <v>700</v>
      </c>
      <c r="C46" s="12">
        <f>C23+C26+C44</f>
        <v>700</v>
      </c>
    </row>
  </sheetData>
  <mergeCells count="7">
    <mergeCell ref="A1:C1"/>
    <mergeCell ref="A6:A7"/>
    <mergeCell ref="B6:C6"/>
    <mergeCell ref="A2:C2"/>
    <mergeCell ref="A3:C3"/>
    <mergeCell ref="A4:C4"/>
    <mergeCell ref="A5:B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L29"/>
  <sheetViews>
    <sheetView workbookViewId="0" topLeftCell="A1">
      <selection activeCell="A32" sqref="A32"/>
    </sheetView>
  </sheetViews>
  <sheetFormatPr defaultColWidth="9.140625" defaultRowHeight="12.75"/>
  <cols>
    <col min="1" max="1" width="24.421875" style="396" bestFit="1" customWidth="1"/>
    <col min="2" max="2" width="8.28125" style="396" customWidth="1"/>
    <col min="3" max="3" width="12.28125" style="396" customWidth="1"/>
    <col min="4" max="4" width="9.421875" style="396" customWidth="1"/>
    <col min="5" max="5" width="11.140625" style="396" customWidth="1"/>
    <col min="6" max="6" width="7.421875" style="396" customWidth="1"/>
    <col min="7" max="7" width="13.7109375" style="396" customWidth="1"/>
    <col min="8" max="8" width="8.140625" style="396" customWidth="1"/>
    <col min="9" max="9" width="10.28125" style="396" customWidth="1"/>
    <col min="10" max="10" width="14.421875" style="396" customWidth="1"/>
    <col min="11" max="11" width="7.57421875" style="396" customWidth="1"/>
    <col min="12" max="12" width="7.28125" style="396" customWidth="1"/>
    <col min="13" max="16384" width="10.28125" style="396" customWidth="1"/>
  </cols>
  <sheetData>
    <row r="1" spans="10:12" s="77" customFormat="1" ht="12.75">
      <c r="J1" s="710" t="s">
        <v>1032</v>
      </c>
      <c r="K1" s="710"/>
      <c r="L1" s="710"/>
    </row>
    <row r="2" spans="1:12" s="77" customFormat="1" ht="13.5" customHeight="1">
      <c r="A2" s="657" t="s">
        <v>1797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12" s="77" customFormat="1" ht="13.5" customHeight="1">
      <c r="A3" s="657" t="s">
        <v>71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1:12" s="77" customFormat="1" ht="13.5" customHeight="1">
      <c r="A4" s="657" t="s">
        <v>140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</row>
    <row r="5" spans="1:12" s="77" customFormat="1" ht="13.5" customHeight="1">
      <c r="A5" s="657" t="s">
        <v>1791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12" s="77" customFormat="1" ht="13.5" customHeight="1">
      <c r="A6" s="378"/>
      <c r="B6" s="378"/>
      <c r="C6" s="378"/>
      <c r="D6" s="378"/>
      <c r="E6" s="378"/>
      <c r="F6" s="378"/>
      <c r="G6" s="710"/>
      <c r="H6" s="710"/>
      <c r="I6" s="710"/>
      <c r="J6" s="710"/>
      <c r="K6" s="710"/>
      <c r="L6" s="710"/>
    </row>
    <row r="7" spans="1:11" s="380" customFormat="1" ht="16.5" customHeight="1">
      <c r="A7" s="708" t="s">
        <v>1792</v>
      </c>
      <c r="B7" s="654" t="s">
        <v>103</v>
      </c>
      <c r="C7" s="654" t="s">
        <v>72</v>
      </c>
      <c r="D7" s="708" t="s">
        <v>1036</v>
      </c>
      <c r="E7" s="718" t="s">
        <v>73</v>
      </c>
      <c r="F7" s="719"/>
      <c r="G7" s="708" t="s">
        <v>141</v>
      </c>
      <c r="H7" s="654" t="s">
        <v>142</v>
      </c>
      <c r="I7" s="708" t="s">
        <v>143</v>
      </c>
      <c r="J7" s="722" t="s">
        <v>144</v>
      </c>
      <c r="K7" s="722"/>
    </row>
    <row r="8" spans="1:11" s="380" customFormat="1" ht="23.25" customHeight="1">
      <c r="A8" s="709"/>
      <c r="B8" s="655"/>
      <c r="C8" s="655"/>
      <c r="D8" s="709"/>
      <c r="E8" s="720"/>
      <c r="F8" s="721"/>
      <c r="G8" s="709"/>
      <c r="H8" s="655"/>
      <c r="I8" s="709"/>
      <c r="J8" s="541" t="s">
        <v>145</v>
      </c>
      <c r="K8" s="541" t="s">
        <v>146</v>
      </c>
    </row>
    <row r="9" spans="1:11" s="380" customFormat="1" ht="23.25" customHeight="1">
      <c r="A9" s="381"/>
      <c r="B9" s="78"/>
      <c r="C9" s="78"/>
      <c r="D9" s="381"/>
      <c r="E9" s="711"/>
      <c r="F9" s="711"/>
      <c r="G9" s="381"/>
      <c r="H9" s="78"/>
      <c r="I9" s="381"/>
      <c r="J9" s="382"/>
      <c r="K9" s="382"/>
    </row>
    <row r="10" spans="1:6" s="77" customFormat="1" ht="13.5" customHeight="1">
      <c r="A10" s="383" t="s">
        <v>147</v>
      </c>
      <c r="B10" s="321"/>
      <c r="C10" s="321"/>
      <c r="E10" s="712"/>
      <c r="F10" s="712"/>
    </row>
    <row r="11" spans="1:11" s="77" customFormat="1" ht="13.5" customHeight="1">
      <c r="A11" s="77" t="s">
        <v>148</v>
      </c>
      <c r="B11" s="384">
        <v>375000</v>
      </c>
      <c r="C11" s="384">
        <v>150000</v>
      </c>
      <c r="D11" s="384">
        <v>37500</v>
      </c>
      <c r="E11" s="713">
        <v>112500</v>
      </c>
      <c r="F11" s="713"/>
      <c r="G11" s="385" t="s">
        <v>154</v>
      </c>
      <c r="H11" s="385" t="s">
        <v>155</v>
      </c>
      <c r="I11" s="386">
        <v>40816</v>
      </c>
      <c r="J11" s="77" t="s">
        <v>1037</v>
      </c>
      <c r="K11" s="384">
        <v>13631</v>
      </c>
    </row>
    <row r="12" spans="1:11" s="380" customFormat="1" ht="13.5" customHeight="1">
      <c r="A12" s="380" t="s">
        <v>156</v>
      </c>
      <c r="B12" s="387">
        <f>SUM(B11)</f>
        <v>375000</v>
      </c>
      <c r="C12" s="387">
        <f>SUM(C11)</f>
        <v>150000</v>
      </c>
      <c r="D12" s="387">
        <f>SUM(D11)</f>
        <v>37500</v>
      </c>
      <c r="E12" s="714">
        <f>SUM(E11)</f>
        <v>112500</v>
      </c>
      <c r="F12" s="714"/>
      <c r="K12" s="387">
        <f>SUM(K11:K11)</f>
        <v>13631</v>
      </c>
    </row>
    <row r="13" spans="5:6" s="77" customFormat="1" ht="13.5" customHeight="1">
      <c r="E13" s="712"/>
      <c r="F13" s="712"/>
    </row>
    <row r="14" spans="5:6" s="77" customFormat="1" ht="13.5" customHeight="1">
      <c r="E14" s="712"/>
      <c r="F14" s="712"/>
    </row>
    <row r="15" spans="1:12" s="77" customFormat="1" ht="13.5" customHeight="1">
      <c r="A15" s="715" t="s">
        <v>1797</v>
      </c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</row>
    <row r="16" spans="1:12" s="77" customFormat="1" ht="13.5" customHeight="1">
      <c r="A16" s="715" t="s">
        <v>75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</row>
    <row r="17" spans="1:12" s="77" customFormat="1" ht="13.5" customHeight="1">
      <c r="A17" s="715" t="s">
        <v>1791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</row>
    <row r="18" spans="1:9" s="77" customFormat="1" ht="13.5" customHeight="1">
      <c r="A18" s="378"/>
      <c r="B18" s="378"/>
      <c r="C18" s="378"/>
      <c r="D18" s="378"/>
      <c r="E18" s="378"/>
      <c r="F18" s="378"/>
      <c r="G18" s="710"/>
      <c r="H18" s="710"/>
      <c r="I18" s="710"/>
    </row>
    <row r="19" spans="1:12" s="380" customFormat="1" ht="17.25" customHeight="1">
      <c r="A19" s="708" t="s">
        <v>1792</v>
      </c>
      <c r="B19" s="654" t="s">
        <v>102</v>
      </c>
      <c r="C19" s="654" t="s">
        <v>72</v>
      </c>
      <c r="D19" s="654" t="s">
        <v>1033</v>
      </c>
      <c r="E19" s="654" t="s">
        <v>1034</v>
      </c>
      <c r="F19" s="654" t="s">
        <v>1035</v>
      </c>
      <c r="G19" s="654" t="s">
        <v>74</v>
      </c>
      <c r="H19" s="708" t="s">
        <v>141</v>
      </c>
      <c r="I19" s="716" t="s">
        <v>142</v>
      </c>
      <c r="J19" s="708" t="s">
        <v>143</v>
      </c>
      <c r="K19" s="707" t="s">
        <v>144</v>
      </c>
      <c r="L19" s="707"/>
    </row>
    <row r="20" spans="1:12" s="380" customFormat="1" ht="18.75" customHeight="1">
      <c r="A20" s="709"/>
      <c r="B20" s="655"/>
      <c r="C20" s="655"/>
      <c r="D20" s="655"/>
      <c r="E20" s="655"/>
      <c r="F20" s="655"/>
      <c r="G20" s="655"/>
      <c r="H20" s="709"/>
      <c r="I20" s="717"/>
      <c r="J20" s="709"/>
      <c r="K20" s="379" t="s">
        <v>145</v>
      </c>
      <c r="L20" s="379" t="s">
        <v>146</v>
      </c>
    </row>
    <row r="21" spans="1:12" s="380" customFormat="1" ht="18.75" customHeight="1">
      <c r="A21" s="381"/>
      <c r="B21" s="78"/>
      <c r="C21" s="78"/>
      <c r="D21" s="78"/>
      <c r="E21" s="78"/>
      <c r="F21" s="78"/>
      <c r="G21" s="78"/>
      <c r="H21" s="381"/>
      <c r="I21" s="381"/>
      <c r="J21" s="381"/>
      <c r="K21" s="382"/>
      <c r="L21" s="382"/>
    </row>
    <row r="22" s="77" customFormat="1" ht="13.5" customHeight="1">
      <c r="A22" s="383" t="s">
        <v>147</v>
      </c>
    </row>
    <row r="23" spans="1:10" s="77" customFormat="1" ht="13.5" customHeight="1">
      <c r="A23" s="77" t="s">
        <v>148</v>
      </c>
      <c r="H23" s="385"/>
      <c r="I23" s="385"/>
      <c r="J23" s="385"/>
    </row>
    <row r="24" spans="1:12" s="388" customFormat="1" ht="13.5" customHeight="1">
      <c r="A24" s="388" t="s">
        <v>157</v>
      </c>
      <c r="B24" s="389">
        <v>12750</v>
      </c>
      <c r="C24" s="390">
        <v>4869</v>
      </c>
      <c r="D24" s="390">
        <v>0</v>
      </c>
      <c r="E24" s="390"/>
      <c r="F24" s="390">
        <v>1479</v>
      </c>
      <c r="G24" s="390">
        <v>3390</v>
      </c>
      <c r="H24" s="377" t="s">
        <v>154</v>
      </c>
      <c r="I24" s="377" t="s">
        <v>158</v>
      </c>
      <c r="J24" s="377" t="s">
        <v>158</v>
      </c>
      <c r="K24" s="391">
        <v>0</v>
      </c>
      <c r="L24" s="377" t="s">
        <v>159</v>
      </c>
    </row>
    <row r="25" spans="1:12" s="380" customFormat="1" ht="13.5" customHeight="1">
      <c r="A25" s="77" t="s">
        <v>1038</v>
      </c>
      <c r="B25" s="392">
        <v>25600</v>
      </c>
      <c r="C25" s="392">
        <v>11421</v>
      </c>
      <c r="D25" s="392">
        <v>1600</v>
      </c>
      <c r="E25" s="392">
        <v>53</v>
      </c>
      <c r="F25" s="393">
        <v>2723</v>
      </c>
      <c r="G25" s="393">
        <v>10351</v>
      </c>
      <c r="H25" s="385" t="s">
        <v>154</v>
      </c>
      <c r="I25" s="385" t="s">
        <v>158</v>
      </c>
      <c r="J25" s="385" t="s">
        <v>158</v>
      </c>
      <c r="K25" s="394">
        <v>0</v>
      </c>
      <c r="L25" s="395" t="s">
        <v>159</v>
      </c>
    </row>
    <row r="26" spans="1:10" s="77" customFormat="1" ht="13.5" customHeight="1">
      <c r="A26" s="77" t="s">
        <v>76</v>
      </c>
      <c r="B26" s="392"/>
      <c r="C26" s="393"/>
      <c r="D26" s="393"/>
      <c r="E26" s="393">
        <v>53</v>
      </c>
      <c r="F26" s="393">
        <v>247</v>
      </c>
      <c r="G26" s="393"/>
      <c r="H26" s="385"/>
      <c r="I26" s="385"/>
      <c r="J26" s="385"/>
    </row>
    <row r="27" spans="1:10" s="77" customFormat="1" ht="13.5" customHeight="1">
      <c r="A27" s="77" t="s">
        <v>77</v>
      </c>
      <c r="B27" s="392"/>
      <c r="C27" s="393"/>
      <c r="D27" s="393"/>
      <c r="E27" s="393">
        <v>-53</v>
      </c>
      <c r="F27" s="393">
        <v>-214</v>
      </c>
      <c r="G27" s="393"/>
      <c r="H27" s="385"/>
      <c r="I27" s="385"/>
      <c r="J27" s="385"/>
    </row>
    <row r="28" spans="1:7" s="388" customFormat="1" ht="13.5" customHeight="1">
      <c r="A28" s="388" t="s">
        <v>1039</v>
      </c>
      <c r="B28" s="389">
        <v>25600</v>
      </c>
      <c r="C28" s="389">
        <v>11421</v>
      </c>
      <c r="D28" s="389">
        <v>1600</v>
      </c>
      <c r="E28" s="389"/>
      <c r="F28" s="389">
        <v>2680</v>
      </c>
      <c r="G28" s="389">
        <v>10351</v>
      </c>
    </row>
    <row r="29" spans="1:12" s="380" customFormat="1" ht="13.5" customHeight="1">
      <c r="A29" s="380" t="s">
        <v>156</v>
      </c>
      <c r="B29" s="387">
        <f aca="true" t="shared" si="0" ref="B29:G29">B24+B28</f>
        <v>38350</v>
      </c>
      <c r="C29" s="387">
        <f t="shared" si="0"/>
        <v>16290</v>
      </c>
      <c r="D29" s="387">
        <f t="shared" si="0"/>
        <v>1600</v>
      </c>
      <c r="E29" s="387">
        <f t="shared" si="0"/>
        <v>0</v>
      </c>
      <c r="F29" s="387">
        <f t="shared" si="0"/>
        <v>4159</v>
      </c>
      <c r="G29" s="387">
        <f t="shared" si="0"/>
        <v>13741</v>
      </c>
      <c r="H29" s="395"/>
      <c r="I29" s="395"/>
      <c r="J29" s="395"/>
      <c r="L29" s="395" t="s">
        <v>159</v>
      </c>
    </row>
    <row r="30" s="77" customFormat="1" ht="12.75"/>
    <row r="31" s="77" customFormat="1" ht="12.75"/>
    <row r="32" s="77" customFormat="1" ht="12.75"/>
  </sheetData>
  <mergeCells count="36">
    <mergeCell ref="C7:C8"/>
    <mergeCell ref="D7:D8"/>
    <mergeCell ref="E7:F8"/>
    <mergeCell ref="A15:L15"/>
    <mergeCell ref="G7:G8"/>
    <mergeCell ref="H7:H8"/>
    <mergeCell ref="I7:I8"/>
    <mergeCell ref="J7:K7"/>
    <mergeCell ref="E13:F13"/>
    <mergeCell ref="E14:F14"/>
    <mergeCell ref="A5:L5"/>
    <mergeCell ref="G6:L6"/>
    <mergeCell ref="A7:A8"/>
    <mergeCell ref="E19:E20"/>
    <mergeCell ref="F19:F20"/>
    <mergeCell ref="G19:G20"/>
    <mergeCell ref="H19:H20"/>
    <mergeCell ref="I19:I20"/>
    <mergeCell ref="J19:J20"/>
    <mergeCell ref="B7:B8"/>
    <mergeCell ref="J1:L1"/>
    <mergeCell ref="A2:L2"/>
    <mergeCell ref="A3:L3"/>
    <mergeCell ref="A4:L4"/>
    <mergeCell ref="G18:I18"/>
    <mergeCell ref="E9:F9"/>
    <mergeCell ref="E10:F10"/>
    <mergeCell ref="E11:F11"/>
    <mergeCell ref="E12:F12"/>
    <mergeCell ref="A16:L16"/>
    <mergeCell ref="A17:L17"/>
    <mergeCell ref="K19:L19"/>
    <mergeCell ref="A19:A20"/>
    <mergeCell ref="B19:B20"/>
    <mergeCell ref="C19:C20"/>
    <mergeCell ref="D19:D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2:B29"/>
  <sheetViews>
    <sheetView workbookViewId="0" topLeftCell="A16">
      <selection activeCell="B25" sqref="B25"/>
    </sheetView>
  </sheetViews>
  <sheetFormatPr defaultColWidth="9.140625" defaultRowHeight="19.5" customHeight="1"/>
  <cols>
    <col min="1" max="1" width="81.57421875" style="1" customWidth="1"/>
    <col min="2" max="2" width="11.140625" style="1" customWidth="1"/>
    <col min="3" max="16384" width="9.140625" style="1" customWidth="1"/>
  </cols>
  <sheetData>
    <row r="2" ht="19.5" customHeight="1">
      <c r="B2" s="4" t="s">
        <v>1366</v>
      </c>
    </row>
    <row r="3" spans="1:2" ht="19.5" customHeight="1">
      <c r="A3" s="667" t="s">
        <v>1797</v>
      </c>
      <c r="B3" s="667"/>
    </row>
    <row r="4" spans="1:2" ht="19.5" customHeight="1">
      <c r="A4" s="667" t="s">
        <v>886</v>
      </c>
      <c r="B4" s="667"/>
    </row>
    <row r="5" spans="1:2" ht="19.5" customHeight="1">
      <c r="A5" s="667" t="s">
        <v>1320</v>
      </c>
      <c r="B5" s="667"/>
    </row>
    <row r="6" spans="1:2" s="7" customFormat="1" ht="19.5" customHeight="1">
      <c r="A6" s="667" t="s">
        <v>1791</v>
      </c>
      <c r="B6" s="667"/>
    </row>
    <row r="7" spans="1:2" s="7" customFormat="1" ht="19.5" customHeight="1">
      <c r="A7" s="3"/>
      <c r="B7" s="3"/>
    </row>
    <row r="8" s="21" customFormat="1" ht="19.5" customHeight="1">
      <c r="A8" s="24"/>
    </row>
    <row r="10" spans="1:2" s="21" customFormat="1" ht="30.75" customHeight="1">
      <c r="A10" s="5" t="s">
        <v>1792</v>
      </c>
      <c r="B10" s="5" t="s">
        <v>1321</v>
      </c>
    </row>
    <row r="11" spans="1:2" s="21" customFormat="1" ht="30.75" customHeight="1">
      <c r="A11" s="25"/>
      <c r="B11" s="25"/>
    </row>
    <row r="13" ht="19.5" customHeight="1">
      <c r="A13" s="1" t="s">
        <v>1325</v>
      </c>
    </row>
    <row r="14" spans="1:2" ht="19.5" customHeight="1">
      <c r="A14" s="16" t="s">
        <v>1322</v>
      </c>
      <c r="B14" s="8">
        <v>127798</v>
      </c>
    </row>
    <row r="15" ht="19.5" customHeight="1">
      <c r="B15" s="8"/>
    </row>
    <row r="16" spans="1:2" ht="19.5" customHeight="1">
      <c r="A16" s="1" t="s">
        <v>1794</v>
      </c>
      <c r="B16" s="8"/>
    </row>
    <row r="17" spans="1:2" ht="19.5" customHeight="1">
      <c r="A17" s="1" t="s">
        <v>421</v>
      </c>
      <c r="B17" s="723">
        <v>1875</v>
      </c>
    </row>
    <row r="18" spans="1:2" ht="19.5" customHeight="1">
      <c r="A18" s="1" t="s">
        <v>1323</v>
      </c>
      <c r="B18" s="723"/>
    </row>
    <row r="19" ht="19.5" customHeight="1">
      <c r="B19" s="8"/>
    </row>
    <row r="20" spans="1:2" ht="19.5" customHeight="1">
      <c r="A20" s="536" t="s">
        <v>528</v>
      </c>
      <c r="B20" s="8"/>
    </row>
    <row r="21" spans="1:2" ht="19.5" customHeight="1">
      <c r="A21" s="14" t="s">
        <v>529</v>
      </c>
      <c r="B21" s="8">
        <v>168</v>
      </c>
    </row>
    <row r="22" spans="1:2" ht="19.5" customHeight="1">
      <c r="A22" s="14" t="s">
        <v>530</v>
      </c>
      <c r="B22" s="8">
        <v>869</v>
      </c>
    </row>
    <row r="23" spans="1:2" ht="19.5" customHeight="1">
      <c r="A23" s="536" t="s">
        <v>531</v>
      </c>
      <c r="B23" s="8">
        <f>SUM(B21:B22)</f>
        <v>1037</v>
      </c>
    </row>
    <row r="24" spans="1:2" ht="19.5" customHeight="1">
      <c r="A24" s="14" t="s">
        <v>1365</v>
      </c>
      <c r="B24" s="8">
        <v>355</v>
      </c>
    </row>
    <row r="25" spans="1:2" s="7" customFormat="1" ht="19.5" customHeight="1">
      <c r="A25" s="7" t="s">
        <v>1324</v>
      </c>
      <c r="B25" s="12">
        <f>B14+B17+B21+B22+B24</f>
        <v>131065</v>
      </c>
    </row>
    <row r="26" ht="19.5" customHeight="1">
      <c r="B26" s="8"/>
    </row>
    <row r="27" ht="19.5" customHeight="1">
      <c r="B27" s="8"/>
    </row>
    <row r="28" ht="19.5" customHeight="1">
      <c r="B28" s="8"/>
    </row>
    <row r="29" ht="19.5" customHeight="1">
      <c r="B29" s="8"/>
    </row>
  </sheetData>
  <mergeCells count="5">
    <mergeCell ref="B17:B18"/>
    <mergeCell ref="A3:B3"/>
    <mergeCell ref="A4:B4"/>
    <mergeCell ref="A5:B5"/>
    <mergeCell ref="A6:B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M132"/>
  <sheetViews>
    <sheetView workbookViewId="0" topLeftCell="A109">
      <selection activeCell="A132" sqref="A132:IV132"/>
    </sheetView>
  </sheetViews>
  <sheetFormatPr defaultColWidth="9.140625" defaultRowHeight="13.5" customHeight="1"/>
  <cols>
    <col min="1" max="1" width="6.7109375" style="2" bestFit="1" customWidth="1"/>
    <col min="2" max="2" width="30.57421875" style="279" bestFit="1" customWidth="1"/>
    <col min="3" max="3" width="60.28125" style="279" customWidth="1"/>
    <col min="4" max="4" width="12.140625" style="28" bestFit="1" customWidth="1"/>
    <col min="5" max="7" width="8.421875" style="279" bestFit="1" customWidth="1"/>
    <col min="8" max="8" width="7.28125" style="279" bestFit="1" customWidth="1"/>
    <col min="9" max="16384" width="9.140625" style="279" customWidth="1"/>
  </cols>
  <sheetData>
    <row r="1" spans="5:8" ht="13.5" customHeight="1">
      <c r="E1" s="669" t="s">
        <v>1420</v>
      </c>
      <c r="F1" s="669"/>
      <c r="G1" s="669"/>
      <c r="H1" s="669"/>
    </row>
    <row r="2" spans="1:8" ht="15.75">
      <c r="A2" s="667" t="s">
        <v>1797</v>
      </c>
      <c r="B2" s="667"/>
      <c r="C2" s="667"/>
      <c r="D2" s="667"/>
      <c r="E2" s="667"/>
      <c r="F2" s="667"/>
      <c r="G2" s="667"/>
      <c r="H2" s="667"/>
    </row>
    <row r="3" spans="1:8" ht="15.75">
      <c r="A3" s="667" t="s">
        <v>886</v>
      </c>
      <c r="B3" s="667"/>
      <c r="C3" s="667"/>
      <c r="D3" s="667"/>
      <c r="E3" s="667"/>
      <c r="F3" s="667"/>
      <c r="G3" s="667"/>
      <c r="H3" s="667"/>
    </row>
    <row r="4" spans="1:8" ht="15.75">
      <c r="A4" s="667" t="s">
        <v>1040</v>
      </c>
      <c r="B4" s="667"/>
      <c r="C4" s="667"/>
      <c r="D4" s="667"/>
      <c r="E4" s="667"/>
      <c r="F4" s="667"/>
      <c r="G4" s="667"/>
      <c r="H4" s="667"/>
    </row>
    <row r="5" spans="1:8" ht="13.5" customHeight="1">
      <c r="A5" s="667" t="s">
        <v>1041</v>
      </c>
      <c r="B5" s="667"/>
      <c r="C5" s="667"/>
      <c r="D5" s="667"/>
      <c r="E5" s="667"/>
      <c r="F5" s="667"/>
      <c r="G5" s="667"/>
      <c r="H5" s="667"/>
    </row>
    <row r="6" spans="2:8" ht="13.5" customHeight="1">
      <c r="B6" s="667" t="s">
        <v>1791</v>
      </c>
      <c r="C6" s="667"/>
      <c r="D6" s="667"/>
      <c r="E6" s="667"/>
      <c r="F6" s="667"/>
      <c r="G6" s="667"/>
      <c r="H6" s="3"/>
    </row>
    <row r="7" spans="1:8" s="169" customFormat="1" ht="13.5" customHeight="1">
      <c r="A7" s="676" t="s">
        <v>1917</v>
      </c>
      <c r="B7" s="676" t="s">
        <v>1042</v>
      </c>
      <c r="C7" s="676" t="s">
        <v>1043</v>
      </c>
      <c r="D7" s="726" t="s">
        <v>1044</v>
      </c>
      <c r="E7" s="727"/>
      <c r="F7" s="727"/>
      <c r="G7" s="727"/>
      <c r="H7" s="728"/>
    </row>
    <row r="8" spans="1:8" s="169" customFormat="1" ht="13.5" customHeight="1">
      <c r="A8" s="676"/>
      <c r="B8" s="676"/>
      <c r="C8" s="676"/>
      <c r="D8" s="397" t="s">
        <v>1045</v>
      </c>
      <c r="E8" s="398" t="s">
        <v>1046</v>
      </c>
      <c r="F8" s="398" t="s">
        <v>1047</v>
      </c>
      <c r="G8" s="399" t="s">
        <v>1048</v>
      </c>
      <c r="H8" s="399" t="s">
        <v>1049</v>
      </c>
    </row>
    <row r="9" spans="1:8" s="169" customFormat="1" ht="13.5" customHeight="1">
      <c r="A9" s="36"/>
      <c r="B9" s="400"/>
      <c r="C9" s="36"/>
      <c r="D9" s="400"/>
      <c r="E9" s="36"/>
      <c r="F9" s="36"/>
      <c r="G9" s="36"/>
      <c r="H9" s="36"/>
    </row>
    <row r="10" ht="13.5" customHeight="1">
      <c r="B10" s="41" t="s">
        <v>1050</v>
      </c>
    </row>
    <row r="11" spans="1:3" ht="13.5" customHeight="1">
      <c r="A11" s="2" t="s">
        <v>1918</v>
      </c>
      <c r="B11" s="22" t="s">
        <v>1051</v>
      </c>
      <c r="C11" s="279" t="s">
        <v>1052</v>
      </c>
    </row>
    <row r="12" spans="2:8" ht="13.5" customHeight="1">
      <c r="B12" s="22" t="s">
        <v>1053</v>
      </c>
      <c r="C12" s="279" t="s">
        <v>1054</v>
      </c>
      <c r="D12" s="28" t="s">
        <v>1055</v>
      </c>
      <c r="E12" s="401">
        <v>300</v>
      </c>
      <c r="F12" s="401">
        <v>300</v>
      </c>
      <c r="G12" s="401">
        <v>300</v>
      </c>
      <c r="H12" s="401">
        <v>300</v>
      </c>
    </row>
    <row r="13" spans="2:8" ht="13.5" customHeight="1">
      <c r="B13" s="22"/>
      <c r="E13" s="401"/>
      <c r="F13" s="401"/>
      <c r="G13" s="401"/>
      <c r="H13" s="401"/>
    </row>
    <row r="14" spans="1:8" ht="13.5" customHeight="1">
      <c r="A14" s="2" t="s">
        <v>1919</v>
      </c>
      <c r="B14" s="22" t="s">
        <v>1056</v>
      </c>
      <c r="C14" s="279" t="s">
        <v>1203</v>
      </c>
      <c r="D14" s="28" t="s">
        <v>1055</v>
      </c>
      <c r="E14" s="401">
        <v>100</v>
      </c>
      <c r="F14" s="401">
        <v>100</v>
      </c>
      <c r="G14" s="401">
        <v>100</v>
      </c>
      <c r="H14" s="401">
        <v>100</v>
      </c>
    </row>
    <row r="15" spans="2:8" ht="13.5" customHeight="1">
      <c r="B15" s="22"/>
      <c r="E15" s="401"/>
      <c r="F15" s="401"/>
      <c r="G15" s="401"/>
      <c r="H15" s="401"/>
    </row>
    <row r="16" spans="1:8" ht="13.5" customHeight="1">
      <c r="A16" s="2" t="s">
        <v>1920</v>
      </c>
      <c r="B16" s="22" t="s">
        <v>1204</v>
      </c>
      <c r="C16" s="279" t="s">
        <v>1205</v>
      </c>
      <c r="E16" s="401"/>
      <c r="F16" s="401"/>
      <c r="G16" s="401"/>
      <c r="H16" s="401"/>
    </row>
    <row r="17" spans="2:8" ht="13.5" customHeight="1">
      <c r="B17" s="22" t="s">
        <v>1206</v>
      </c>
      <c r="C17" s="279" t="s">
        <v>1207</v>
      </c>
      <c r="E17" s="401"/>
      <c r="F17" s="401"/>
      <c r="G17" s="401"/>
      <c r="H17" s="401"/>
    </row>
    <row r="18" spans="2:8" ht="13.5" customHeight="1">
      <c r="B18" s="22" t="s">
        <v>1208</v>
      </c>
      <c r="C18" s="279" t="s">
        <v>1209</v>
      </c>
      <c r="D18" s="28" t="s">
        <v>1055</v>
      </c>
      <c r="E18" s="401">
        <v>21000</v>
      </c>
      <c r="F18" s="401">
        <v>21000</v>
      </c>
      <c r="G18" s="401">
        <v>21000</v>
      </c>
      <c r="H18" s="401">
        <v>21000</v>
      </c>
    </row>
    <row r="19" spans="2:8" ht="13.5" customHeight="1">
      <c r="B19" s="22"/>
      <c r="E19" s="401"/>
      <c r="F19" s="401"/>
      <c r="G19" s="401"/>
      <c r="H19" s="401"/>
    </row>
    <row r="20" spans="1:8" ht="13.5" customHeight="1">
      <c r="A20" s="2" t="s">
        <v>1921</v>
      </c>
      <c r="B20" s="22" t="s">
        <v>1210</v>
      </c>
      <c r="C20" s="279" t="s">
        <v>1211</v>
      </c>
      <c r="E20" s="401"/>
      <c r="F20" s="401"/>
      <c r="G20" s="401"/>
      <c r="H20" s="401"/>
    </row>
    <row r="21" spans="2:8" ht="13.5" customHeight="1">
      <c r="B21" s="22"/>
      <c r="C21" s="279" t="s">
        <v>1212</v>
      </c>
      <c r="E21" s="401"/>
      <c r="F21" s="401"/>
      <c r="G21" s="401"/>
      <c r="H21" s="401"/>
    </row>
    <row r="22" spans="2:8" ht="13.5" customHeight="1">
      <c r="B22" s="22"/>
      <c r="C22" s="279" t="s">
        <v>1213</v>
      </c>
      <c r="D22" s="28" t="s">
        <v>1055</v>
      </c>
      <c r="E22" s="401">
        <v>27000</v>
      </c>
      <c r="F22" s="401">
        <v>27000</v>
      </c>
      <c r="G22" s="401">
        <v>27000</v>
      </c>
      <c r="H22" s="401">
        <v>27000</v>
      </c>
    </row>
    <row r="23" spans="2:8" ht="13.5" customHeight="1">
      <c r="B23" s="22"/>
      <c r="E23" s="401"/>
      <c r="F23" s="401"/>
      <c r="G23" s="401"/>
      <c r="H23" s="401"/>
    </row>
    <row r="24" spans="1:8" ht="13.5" customHeight="1">
      <c r="A24" s="2" t="s">
        <v>1922</v>
      </c>
      <c r="B24" s="22" t="s">
        <v>1214</v>
      </c>
      <c r="C24" s="279" t="s">
        <v>1215</v>
      </c>
      <c r="D24" s="28" t="s">
        <v>1055</v>
      </c>
      <c r="E24" s="401">
        <v>9</v>
      </c>
      <c r="F24" s="401">
        <v>9</v>
      </c>
      <c r="G24" s="401">
        <v>9</v>
      </c>
      <c r="H24" s="401">
        <v>9</v>
      </c>
    </row>
    <row r="25" spans="2:8" ht="13.5" customHeight="1">
      <c r="B25" s="22"/>
      <c r="E25" s="401"/>
      <c r="F25" s="401"/>
      <c r="G25" s="401"/>
      <c r="H25" s="401"/>
    </row>
    <row r="26" spans="1:8" ht="13.5" customHeight="1">
      <c r="A26" s="2" t="s">
        <v>1923</v>
      </c>
      <c r="B26" s="22" t="s">
        <v>1216</v>
      </c>
      <c r="C26" s="279" t="s">
        <v>1217</v>
      </c>
      <c r="D26" s="28" t="s">
        <v>1055</v>
      </c>
      <c r="E26" s="401">
        <v>20</v>
      </c>
      <c r="F26" s="401">
        <v>20</v>
      </c>
      <c r="G26" s="401">
        <v>20</v>
      </c>
      <c r="H26" s="401">
        <v>20</v>
      </c>
    </row>
    <row r="27" spans="2:8" ht="13.5" customHeight="1">
      <c r="B27" s="22"/>
      <c r="E27" s="401"/>
      <c r="F27" s="401"/>
      <c r="G27" s="401"/>
      <c r="H27" s="401"/>
    </row>
    <row r="28" spans="1:8" ht="13.5" customHeight="1">
      <c r="A28" s="2" t="s">
        <v>1924</v>
      </c>
      <c r="B28" s="22" t="s">
        <v>1218</v>
      </c>
      <c r="C28" s="279" t="s">
        <v>1219</v>
      </c>
      <c r="D28" s="28" t="s">
        <v>1055</v>
      </c>
      <c r="E28" s="401">
        <v>50</v>
      </c>
      <c r="F28" s="401">
        <v>50</v>
      </c>
      <c r="G28" s="401">
        <v>50</v>
      </c>
      <c r="H28" s="401">
        <v>50</v>
      </c>
    </row>
    <row r="29" spans="2:8" ht="13.5" customHeight="1">
      <c r="B29" s="22"/>
      <c r="E29" s="401"/>
      <c r="F29" s="401"/>
      <c r="G29" s="401"/>
      <c r="H29" s="401"/>
    </row>
    <row r="30" spans="1:8" ht="13.5" customHeight="1">
      <c r="A30" s="2" t="s">
        <v>1925</v>
      </c>
      <c r="B30" s="22" t="s">
        <v>1220</v>
      </c>
      <c r="C30" s="279" t="s">
        <v>1221</v>
      </c>
      <c r="D30" s="402" t="s">
        <v>1055</v>
      </c>
      <c r="E30" s="401">
        <v>26</v>
      </c>
      <c r="F30" s="401">
        <v>26</v>
      </c>
      <c r="G30" s="401">
        <v>26</v>
      </c>
      <c r="H30" s="401">
        <v>26</v>
      </c>
    </row>
    <row r="31" spans="2:8" ht="13.5" customHeight="1">
      <c r="B31" s="22"/>
      <c r="C31" s="279" t="s">
        <v>1222</v>
      </c>
      <c r="D31" s="402"/>
      <c r="E31" s="401"/>
      <c r="F31" s="401"/>
      <c r="G31" s="401"/>
      <c r="H31" s="401"/>
    </row>
    <row r="32" spans="2:8" ht="13.5" customHeight="1">
      <c r="B32" s="22"/>
      <c r="E32" s="401"/>
      <c r="F32" s="401"/>
      <c r="G32" s="401"/>
      <c r="H32" s="401"/>
    </row>
    <row r="33" spans="1:8" ht="13.5" customHeight="1">
      <c r="A33" s="2" t="s">
        <v>1926</v>
      </c>
      <c r="B33" s="22" t="s">
        <v>1223</v>
      </c>
      <c r="C33" s="279" t="s">
        <v>1224</v>
      </c>
      <c r="D33" s="402"/>
      <c r="E33" s="401"/>
      <c r="F33" s="401"/>
      <c r="G33" s="401"/>
      <c r="H33" s="401"/>
    </row>
    <row r="34" spans="2:8" ht="13.5" customHeight="1">
      <c r="B34" s="22"/>
      <c r="C34" s="279" t="s">
        <v>1225</v>
      </c>
      <c r="D34" s="402" t="s">
        <v>1055</v>
      </c>
      <c r="E34" s="401">
        <v>840</v>
      </c>
      <c r="F34" s="401">
        <v>840</v>
      </c>
      <c r="G34" s="401">
        <v>840</v>
      </c>
      <c r="H34" s="401">
        <v>840</v>
      </c>
    </row>
    <row r="35" spans="2:8" ht="13.5" customHeight="1">
      <c r="B35" s="22"/>
      <c r="E35" s="401"/>
      <c r="F35" s="401"/>
      <c r="G35" s="401"/>
      <c r="H35" s="401"/>
    </row>
    <row r="36" spans="1:8" ht="13.5" customHeight="1">
      <c r="A36" s="2" t="s">
        <v>1927</v>
      </c>
      <c r="B36" s="22" t="s">
        <v>1226</v>
      </c>
      <c r="C36" s="279" t="s">
        <v>1227</v>
      </c>
      <c r="D36" s="402" t="s">
        <v>1055</v>
      </c>
      <c r="E36" s="401">
        <v>130</v>
      </c>
      <c r="F36" s="401">
        <v>130</v>
      </c>
      <c r="G36" s="401">
        <v>130</v>
      </c>
      <c r="H36" s="401">
        <v>130</v>
      </c>
    </row>
    <row r="37" spans="2:8" ht="13.5" customHeight="1">
      <c r="B37" s="22"/>
      <c r="C37" s="279" t="s">
        <v>1228</v>
      </c>
      <c r="D37" s="402"/>
      <c r="E37" s="401"/>
      <c r="F37" s="401"/>
      <c r="G37" s="401"/>
      <c r="H37" s="401"/>
    </row>
    <row r="38" spans="2:8" ht="13.5" customHeight="1">
      <c r="B38" s="22"/>
      <c r="E38" s="401"/>
      <c r="F38" s="401"/>
      <c r="G38" s="401"/>
      <c r="H38" s="401"/>
    </row>
    <row r="39" spans="1:13" s="405" customFormat="1" ht="15.75">
      <c r="A39" s="288" t="s">
        <v>1928</v>
      </c>
      <c r="B39" s="46" t="s">
        <v>1229</v>
      </c>
      <c r="C39" s="403" t="s">
        <v>1230</v>
      </c>
      <c r="D39" s="404" t="s">
        <v>1055</v>
      </c>
      <c r="E39" s="405">
        <v>124</v>
      </c>
      <c r="F39" s="406">
        <v>124</v>
      </c>
      <c r="G39" s="407">
        <v>124</v>
      </c>
      <c r="H39" s="407">
        <v>124</v>
      </c>
      <c r="I39" s="407"/>
      <c r="J39" s="407"/>
      <c r="K39" s="408"/>
      <c r="M39" s="403"/>
    </row>
    <row r="40" spans="1:13" s="405" customFormat="1" ht="15.75">
      <c r="A40" s="288"/>
      <c r="B40" s="46"/>
      <c r="C40" s="403" t="s">
        <v>1231</v>
      </c>
      <c r="D40" s="404"/>
      <c r="F40" s="406"/>
      <c r="G40" s="407"/>
      <c r="H40" s="407"/>
      <c r="I40" s="407"/>
      <c r="J40" s="407"/>
      <c r="K40" s="408"/>
      <c r="M40" s="403"/>
    </row>
    <row r="41" spans="2:8" ht="13.5" customHeight="1">
      <c r="B41" s="22"/>
      <c r="E41" s="401"/>
      <c r="F41" s="401"/>
      <c r="G41" s="401"/>
      <c r="H41" s="401"/>
    </row>
    <row r="42" spans="1:8" ht="13.5" customHeight="1">
      <c r="A42" s="2" t="s">
        <v>1929</v>
      </c>
      <c r="B42" s="22" t="s">
        <v>1232</v>
      </c>
      <c r="C42" s="279" t="s">
        <v>1233</v>
      </c>
      <c r="D42" s="28" t="s">
        <v>1055</v>
      </c>
      <c r="E42" s="401">
        <v>177</v>
      </c>
      <c r="F42" s="401">
        <v>177</v>
      </c>
      <c r="G42" s="401">
        <v>177</v>
      </c>
      <c r="H42" s="401">
        <v>177</v>
      </c>
    </row>
    <row r="43" spans="2:8" ht="13.5" customHeight="1">
      <c r="B43" s="22"/>
      <c r="E43" s="401"/>
      <c r="F43" s="401"/>
      <c r="G43" s="401"/>
      <c r="H43" s="401"/>
    </row>
    <row r="44" spans="1:8" ht="13.5" customHeight="1">
      <c r="A44" s="2" t="s">
        <v>1930</v>
      </c>
      <c r="B44" s="22" t="s">
        <v>1234</v>
      </c>
      <c r="C44" s="279" t="s">
        <v>1407</v>
      </c>
      <c r="E44" s="401"/>
      <c r="F44" s="401"/>
      <c r="G44" s="401"/>
      <c r="H44" s="401"/>
    </row>
    <row r="45" spans="2:8" ht="13.5" customHeight="1">
      <c r="B45" s="22"/>
      <c r="C45" s="279" t="s">
        <v>1235</v>
      </c>
      <c r="D45" s="28" t="s">
        <v>1055</v>
      </c>
      <c r="E45" s="401">
        <v>200</v>
      </c>
      <c r="F45" s="401">
        <v>200</v>
      </c>
      <c r="G45" s="401">
        <v>200</v>
      </c>
      <c r="H45" s="401">
        <v>200</v>
      </c>
    </row>
    <row r="46" spans="2:8" ht="13.5" customHeight="1">
      <c r="B46" s="22"/>
      <c r="E46" s="401"/>
      <c r="F46" s="401"/>
      <c r="G46" s="401"/>
      <c r="H46" s="401"/>
    </row>
    <row r="47" spans="1:8" ht="13.5" customHeight="1">
      <c r="A47" s="2" t="s">
        <v>1931</v>
      </c>
      <c r="B47" s="22" t="s">
        <v>1236</v>
      </c>
      <c r="C47" s="279" t="s">
        <v>1237</v>
      </c>
      <c r="D47" s="402"/>
      <c r="E47" s="401"/>
      <c r="F47" s="401"/>
      <c r="G47" s="401"/>
      <c r="H47" s="401"/>
    </row>
    <row r="48" spans="2:8" ht="13.5" customHeight="1">
      <c r="B48" s="22"/>
      <c r="C48" s="279" t="s">
        <v>1238</v>
      </c>
      <c r="D48" s="402" t="s">
        <v>1055</v>
      </c>
      <c r="E48" s="401">
        <v>115</v>
      </c>
      <c r="F48" s="401">
        <v>115</v>
      </c>
      <c r="G48" s="401">
        <v>115</v>
      </c>
      <c r="H48" s="401">
        <v>115</v>
      </c>
    </row>
    <row r="49" spans="2:8" ht="13.5" customHeight="1">
      <c r="B49" s="22"/>
      <c r="D49" s="402"/>
      <c r="E49" s="401"/>
      <c r="F49" s="401"/>
      <c r="G49" s="401"/>
      <c r="H49" s="401"/>
    </row>
    <row r="50" spans="1:8" ht="13.5" customHeight="1">
      <c r="A50" s="2" t="s">
        <v>1932</v>
      </c>
      <c r="B50" s="22" t="s">
        <v>1239</v>
      </c>
      <c r="C50" s="279" t="s">
        <v>1936</v>
      </c>
      <c r="D50" s="402"/>
      <c r="E50" s="401"/>
      <c r="F50" s="401"/>
      <c r="G50" s="401"/>
      <c r="H50" s="401"/>
    </row>
    <row r="51" spans="2:8" ht="13.5" customHeight="1">
      <c r="B51" s="22"/>
      <c r="C51" s="279" t="s">
        <v>1240</v>
      </c>
      <c r="D51" s="402" t="s">
        <v>1055</v>
      </c>
      <c r="E51" s="401">
        <v>166</v>
      </c>
      <c r="F51" s="401">
        <v>166</v>
      </c>
      <c r="G51" s="401">
        <v>166</v>
      </c>
      <c r="H51" s="401">
        <v>166</v>
      </c>
    </row>
    <row r="52" spans="2:8" ht="13.5" customHeight="1">
      <c r="B52" s="22"/>
      <c r="E52" s="401"/>
      <c r="F52" s="401"/>
      <c r="G52" s="401"/>
      <c r="H52" s="401"/>
    </row>
    <row r="53" spans="1:8" ht="13.5" customHeight="1">
      <c r="A53" s="2" t="s">
        <v>1933</v>
      </c>
      <c r="B53" s="22" t="s">
        <v>1241</v>
      </c>
      <c r="C53" s="279" t="s">
        <v>1242</v>
      </c>
      <c r="D53" s="28" t="s">
        <v>1055</v>
      </c>
      <c r="E53" s="401">
        <v>150</v>
      </c>
      <c r="F53" s="401">
        <v>150</v>
      </c>
      <c r="G53" s="401">
        <v>150</v>
      </c>
      <c r="H53" s="401">
        <v>150</v>
      </c>
    </row>
    <row r="54" spans="2:8" ht="13.5" customHeight="1">
      <c r="B54" s="22"/>
      <c r="E54" s="401"/>
      <c r="F54" s="401"/>
      <c r="G54" s="401"/>
      <c r="H54" s="401"/>
    </row>
    <row r="55" spans="1:8" ht="13.5" customHeight="1">
      <c r="A55" s="2" t="s">
        <v>1934</v>
      </c>
      <c r="B55" s="22" t="s">
        <v>1243</v>
      </c>
      <c r="C55" s="279" t="s">
        <v>1244</v>
      </c>
      <c r="D55" s="402" t="s">
        <v>1055</v>
      </c>
      <c r="E55" s="401">
        <v>100</v>
      </c>
      <c r="F55" s="401">
        <v>100</v>
      </c>
      <c r="G55" s="401">
        <v>100</v>
      </c>
      <c r="H55" s="401">
        <v>100</v>
      </c>
    </row>
    <row r="56" spans="1:8" s="169" customFormat="1" ht="13.5" customHeight="1">
      <c r="A56" s="36"/>
      <c r="B56" s="36"/>
      <c r="C56" s="36"/>
      <c r="D56" s="400"/>
      <c r="E56" s="409"/>
      <c r="F56" s="409"/>
      <c r="G56" s="409"/>
      <c r="H56" s="409"/>
    </row>
    <row r="57" spans="1:8" ht="13.5" customHeight="1">
      <c r="A57" s="2" t="s">
        <v>1935</v>
      </c>
      <c r="B57" s="22" t="s">
        <v>1245</v>
      </c>
      <c r="C57" s="279" t="s">
        <v>1246</v>
      </c>
      <c r="D57" s="402"/>
      <c r="E57" s="401"/>
      <c r="F57" s="401"/>
      <c r="G57" s="401"/>
      <c r="H57" s="401"/>
    </row>
    <row r="58" spans="2:8" ht="13.5" customHeight="1">
      <c r="B58" s="22"/>
      <c r="C58" s="279" t="s">
        <v>1247</v>
      </c>
      <c r="D58" s="402" t="s">
        <v>1055</v>
      </c>
      <c r="E58" s="401">
        <v>1512</v>
      </c>
      <c r="F58" s="401">
        <v>1512</v>
      </c>
      <c r="G58" s="401">
        <v>1512</v>
      </c>
      <c r="H58" s="401">
        <v>1512</v>
      </c>
    </row>
    <row r="59" spans="1:8" s="169" customFormat="1" ht="13.5" customHeight="1">
      <c r="A59" s="36"/>
      <c r="B59" s="36"/>
      <c r="C59" s="36"/>
      <c r="D59" s="400"/>
      <c r="E59" s="409"/>
      <c r="F59" s="409"/>
      <c r="G59" s="409"/>
      <c r="H59" s="409"/>
    </row>
    <row r="60" spans="1:8" ht="13.5" customHeight="1">
      <c r="A60" s="2" t="s">
        <v>820</v>
      </c>
      <c r="B60" s="22" t="s">
        <v>1248</v>
      </c>
      <c r="C60" s="279" t="s">
        <v>1249</v>
      </c>
      <c r="D60" s="402"/>
      <c r="E60" s="401"/>
      <c r="F60" s="401"/>
      <c r="G60" s="401"/>
      <c r="H60" s="401"/>
    </row>
    <row r="61" spans="2:8" ht="13.5" customHeight="1">
      <c r="B61" s="22"/>
      <c r="C61" s="279" t="s">
        <v>1250</v>
      </c>
      <c r="D61" s="402" t="s">
        <v>1055</v>
      </c>
      <c r="E61" s="401">
        <v>60</v>
      </c>
      <c r="F61" s="401">
        <v>60</v>
      </c>
      <c r="G61" s="401">
        <v>60</v>
      </c>
      <c r="H61" s="401">
        <v>60</v>
      </c>
    </row>
    <row r="62" spans="1:8" s="169" customFormat="1" ht="13.5" customHeight="1">
      <c r="A62" s="36"/>
      <c r="B62" s="36"/>
      <c r="C62" s="36"/>
      <c r="D62" s="400"/>
      <c r="E62" s="409"/>
      <c r="F62" s="409"/>
      <c r="G62" s="409"/>
      <c r="H62" s="409"/>
    </row>
    <row r="63" spans="1:8" ht="13.5" customHeight="1">
      <c r="A63" s="2" t="s">
        <v>821</v>
      </c>
      <c r="B63" s="22" t="s">
        <v>1251</v>
      </c>
      <c r="C63" s="279" t="s">
        <v>1252</v>
      </c>
      <c r="D63" s="402"/>
      <c r="E63" s="401"/>
      <c r="F63" s="401"/>
      <c r="G63" s="401"/>
      <c r="H63" s="401"/>
    </row>
    <row r="64" spans="2:8" ht="13.5" customHeight="1">
      <c r="B64" s="22"/>
      <c r="C64" s="279" t="s">
        <v>1253</v>
      </c>
      <c r="D64" s="402" t="s">
        <v>1055</v>
      </c>
      <c r="E64" s="401">
        <v>37</v>
      </c>
      <c r="F64" s="401">
        <v>37</v>
      </c>
      <c r="G64" s="401">
        <v>37</v>
      </c>
      <c r="H64" s="401">
        <v>37</v>
      </c>
    </row>
    <row r="65" spans="1:8" s="169" customFormat="1" ht="13.5" customHeight="1">
      <c r="A65" s="36"/>
      <c r="B65" s="36"/>
      <c r="C65" s="36"/>
      <c r="D65" s="400"/>
      <c r="E65" s="409"/>
      <c r="F65" s="409"/>
      <c r="G65" s="409"/>
      <c r="H65" s="409"/>
    </row>
    <row r="66" spans="1:8" ht="13.5" customHeight="1">
      <c r="A66" s="2" t="s">
        <v>822</v>
      </c>
      <c r="B66" s="22" t="s">
        <v>1254</v>
      </c>
      <c r="C66" s="279" t="s">
        <v>1255</v>
      </c>
      <c r="D66" s="28" t="s">
        <v>1055</v>
      </c>
      <c r="E66" s="401">
        <v>2900</v>
      </c>
      <c r="F66" s="401">
        <v>2900</v>
      </c>
      <c r="G66" s="401">
        <v>2900</v>
      </c>
      <c r="H66" s="401">
        <v>2900</v>
      </c>
    </row>
    <row r="67" spans="1:8" s="169" customFormat="1" ht="13.5" customHeight="1">
      <c r="A67" s="36"/>
      <c r="B67" s="36"/>
      <c r="C67" s="36"/>
      <c r="D67" s="400"/>
      <c r="E67" s="409"/>
      <c r="F67" s="409"/>
      <c r="G67" s="409"/>
      <c r="H67" s="409"/>
    </row>
    <row r="68" spans="1:8" ht="13.5" customHeight="1">
      <c r="A68" s="2" t="s">
        <v>823</v>
      </c>
      <c r="B68" s="22" t="s">
        <v>1256</v>
      </c>
      <c r="C68" s="279" t="s">
        <v>1257</v>
      </c>
      <c r="D68" s="28" t="s">
        <v>1055</v>
      </c>
      <c r="E68" s="401">
        <v>23</v>
      </c>
      <c r="F68" s="401">
        <v>23</v>
      </c>
      <c r="G68" s="401">
        <v>23</v>
      </c>
      <c r="H68" s="401">
        <v>23</v>
      </c>
    </row>
    <row r="69" spans="2:8" ht="13.5" customHeight="1">
      <c r="B69" s="22"/>
      <c r="E69" s="401"/>
      <c r="F69" s="401"/>
      <c r="G69" s="401"/>
      <c r="H69" s="401"/>
    </row>
    <row r="70" spans="1:8" ht="18" customHeight="1">
      <c r="A70" s="288" t="s">
        <v>1380</v>
      </c>
      <c r="B70" s="46" t="s">
        <v>1258</v>
      </c>
      <c r="C70" s="410" t="s">
        <v>1259</v>
      </c>
      <c r="D70" s="404" t="s">
        <v>1055</v>
      </c>
      <c r="E70" s="411">
        <v>345</v>
      </c>
      <c r="F70" s="411">
        <v>345</v>
      </c>
      <c r="G70" s="411">
        <v>345</v>
      </c>
      <c r="H70" s="411">
        <v>345</v>
      </c>
    </row>
    <row r="71" spans="2:8" ht="13.5" customHeight="1">
      <c r="B71" s="22"/>
      <c r="E71" s="401"/>
      <c r="F71" s="401"/>
      <c r="G71" s="401"/>
      <c r="H71" s="401"/>
    </row>
    <row r="72" spans="1:8" ht="15.75">
      <c r="A72" s="2" t="s">
        <v>1383</v>
      </c>
      <c r="B72" s="279" t="s">
        <v>1260</v>
      </c>
      <c r="C72" s="279" t="s">
        <v>1261</v>
      </c>
      <c r="D72" s="28" t="s">
        <v>1055</v>
      </c>
      <c r="E72" s="279">
        <v>2154</v>
      </c>
      <c r="F72" s="279">
        <v>2154</v>
      </c>
      <c r="G72" s="279">
        <v>2154</v>
      </c>
      <c r="H72" s="279">
        <v>2154</v>
      </c>
    </row>
    <row r="73" spans="2:8" ht="13.5" customHeight="1">
      <c r="B73" s="22"/>
      <c r="E73" s="401"/>
      <c r="F73" s="401"/>
      <c r="G73" s="401"/>
      <c r="H73" s="401"/>
    </row>
    <row r="74" spans="1:8" ht="13.5" customHeight="1">
      <c r="A74" s="2" t="s">
        <v>1386</v>
      </c>
      <c r="B74" s="22" t="s">
        <v>1262</v>
      </c>
      <c r="C74" s="279" t="s">
        <v>1263</v>
      </c>
      <c r="D74" s="402"/>
      <c r="E74" s="412"/>
      <c r="F74" s="401"/>
      <c r="G74" s="401"/>
      <c r="H74" s="401"/>
    </row>
    <row r="75" spans="2:8" ht="13.5" customHeight="1">
      <c r="B75" s="22"/>
      <c r="C75" s="279" t="s">
        <v>1264</v>
      </c>
      <c r="D75" s="402">
        <v>39845</v>
      </c>
      <c r="E75" s="401">
        <v>96</v>
      </c>
      <c r="F75" s="121" t="s">
        <v>159</v>
      </c>
      <c r="G75" s="121" t="s">
        <v>159</v>
      </c>
      <c r="H75" s="121" t="s">
        <v>159</v>
      </c>
    </row>
    <row r="76" spans="2:8" ht="13.5" customHeight="1">
      <c r="B76" s="22"/>
      <c r="E76" s="401"/>
      <c r="F76" s="401"/>
      <c r="G76" s="401"/>
      <c r="H76" s="401"/>
    </row>
    <row r="77" spans="1:8" ht="13.5" customHeight="1">
      <c r="A77" s="2" t="s">
        <v>1389</v>
      </c>
      <c r="B77" s="22" t="s">
        <v>1265</v>
      </c>
      <c r="C77" s="279" t="s">
        <v>345</v>
      </c>
      <c r="E77" s="401"/>
      <c r="F77" s="401"/>
      <c r="G77" s="401"/>
      <c r="H77" s="401"/>
    </row>
    <row r="78" spans="2:8" ht="13.5" customHeight="1">
      <c r="B78" s="22"/>
      <c r="C78" s="279" t="s">
        <v>346</v>
      </c>
      <c r="D78" s="28" t="s">
        <v>1055</v>
      </c>
      <c r="E78" s="401">
        <v>2500</v>
      </c>
      <c r="F78" s="401">
        <v>2500</v>
      </c>
      <c r="G78" s="401">
        <v>2500</v>
      </c>
      <c r="H78" s="401">
        <v>2500</v>
      </c>
    </row>
    <row r="79" spans="2:8" ht="13.5" customHeight="1">
      <c r="B79" s="22"/>
      <c r="E79" s="401"/>
      <c r="F79" s="401"/>
      <c r="G79" s="401"/>
      <c r="H79" s="401"/>
    </row>
    <row r="80" spans="1:8" ht="13.5" customHeight="1">
      <c r="A80" s="2" t="s">
        <v>1392</v>
      </c>
      <c r="B80" s="22" t="s">
        <v>347</v>
      </c>
      <c r="C80" s="279" t="s">
        <v>348</v>
      </c>
      <c r="D80" s="402">
        <v>40298</v>
      </c>
      <c r="E80" s="401">
        <v>960</v>
      </c>
      <c r="F80" s="401">
        <v>320</v>
      </c>
      <c r="G80" s="121" t="s">
        <v>159</v>
      </c>
      <c r="H80" s="121" t="s">
        <v>159</v>
      </c>
    </row>
    <row r="82" spans="1:8" ht="13.5" customHeight="1">
      <c r="A82" s="2" t="s">
        <v>1395</v>
      </c>
      <c r="B82" s="22" t="s">
        <v>349</v>
      </c>
      <c r="C82" s="279" t="s">
        <v>350</v>
      </c>
      <c r="D82" s="432"/>
      <c r="E82" s="401"/>
      <c r="F82" s="401"/>
      <c r="G82" s="401"/>
      <c r="H82" s="401"/>
    </row>
    <row r="83" spans="2:8" ht="13.5" customHeight="1">
      <c r="B83" s="22"/>
      <c r="C83" s="279" t="s">
        <v>351</v>
      </c>
      <c r="D83" s="402">
        <v>40086</v>
      </c>
      <c r="E83" s="401">
        <v>216</v>
      </c>
      <c r="F83" s="121" t="s">
        <v>159</v>
      </c>
      <c r="G83" s="121" t="s">
        <v>159</v>
      </c>
      <c r="H83" s="121" t="s">
        <v>159</v>
      </c>
    </row>
    <row r="84" spans="2:8" ht="13.5" customHeight="1">
      <c r="B84" s="22"/>
      <c r="E84" s="401"/>
      <c r="F84" s="401"/>
      <c r="G84" s="401"/>
      <c r="H84" s="401"/>
    </row>
    <row r="85" spans="1:8" ht="13.5" customHeight="1">
      <c r="A85" s="2" t="s">
        <v>687</v>
      </c>
      <c r="B85" s="22" t="s">
        <v>352</v>
      </c>
      <c r="C85" s="279" t="s">
        <v>353</v>
      </c>
      <c r="D85" s="28" t="s">
        <v>1055</v>
      </c>
      <c r="E85" s="401">
        <v>991</v>
      </c>
      <c r="F85" s="401">
        <v>991</v>
      </c>
      <c r="G85" s="401">
        <v>991</v>
      </c>
      <c r="H85" s="401">
        <v>991</v>
      </c>
    </row>
    <row r="86" spans="2:8" ht="13.5" customHeight="1">
      <c r="B86" s="22"/>
      <c r="E86" s="401"/>
      <c r="F86" s="401"/>
      <c r="G86" s="401"/>
      <c r="H86" s="401"/>
    </row>
    <row r="87" spans="1:8" ht="13.5" customHeight="1">
      <c r="A87" s="2" t="s">
        <v>1397</v>
      </c>
      <c r="B87" s="22" t="s">
        <v>354</v>
      </c>
      <c r="C87" s="279" t="s">
        <v>355</v>
      </c>
      <c r="D87" s="402"/>
      <c r="E87" s="401"/>
      <c r="F87" s="401"/>
      <c r="G87" s="401"/>
      <c r="H87" s="401"/>
    </row>
    <row r="88" spans="2:8" ht="13.5" customHeight="1">
      <c r="B88" s="22"/>
      <c r="C88" s="279" t="s">
        <v>356</v>
      </c>
      <c r="D88" s="402" t="s">
        <v>1055</v>
      </c>
      <c r="E88" s="401">
        <v>72</v>
      </c>
      <c r="F88" s="401">
        <v>72</v>
      </c>
      <c r="G88" s="401">
        <v>72</v>
      </c>
      <c r="H88" s="401">
        <v>72</v>
      </c>
    </row>
    <row r="89" spans="2:8" ht="13.5" customHeight="1">
      <c r="B89" s="22"/>
      <c r="E89" s="401"/>
      <c r="F89" s="401"/>
      <c r="G89" s="401"/>
      <c r="H89" s="401"/>
    </row>
    <row r="90" spans="1:13" ht="15.75">
      <c r="A90" s="2" t="s">
        <v>1400</v>
      </c>
      <c r="B90" s="22" t="s">
        <v>357</v>
      </c>
      <c r="C90" s="279" t="s">
        <v>358</v>
      </c>
      <c r="D90" s="402" t="s">
        <v>1055</v>
      </c>
      <c r="E90" s="28">
        <v>230</v>
      </c>
      <c r="F90" s="279">
        <v>230</v>
      </c>
      <c r="G90" s="279">
        <v>230</v>
      </c>
      <c r="H90" s="279">
        <v>230</v>
      </c>
      <c r="K90" s="413"/>
      <c r="M90" s="90"/>
    </row>
    <row r="91" spans="2:13" ht="15.75">
      <c r="B91" s="22"/>
      <c r="D91" s="402"/>
      <c r="E91" s="28"/>
      <c r="K91" s="413"/>
      <c r="M91" s="90"/>
    </row>
    <row r="92" spans="1:8" ht="13.5" customHeight="1">
      <c r="A92" s="2" t="s">
        <v>1403</v>
      </c>
      <c r="B92" s="279" t="s">
        <v>359</v>
      </c>
      <c r="C92" s="279" t="s">
        <v>360</v>
      </c>
      <c r="D92" s="28" t="s">
        <v>1055</v>
      </c>
      <c r="E92" s="279">
        <v>9</v>
      </c>
      <c r="F92" s="279">
        <v>9</v>
      </c>
      <c r="G92" s="279">
        <v>9</v>
      </c>
      <c r="H92" s="279">
        <v>9</v>
      </c>
    </row>
    <row r="93" spans="2:13" ht="15.75">
      <c r="B93" s="22"/>
      <c r="D93" s="402"/>
      <c r="E93" s="28"/>
      <c r="K93" s="413"/>
      <c r="M93" s="90"/>
    </row>
    <row r="94" spans="1:13" s="405" customFormat="1" ht="15.75">
      <c r="A94" s="288" t="s">
        <v>1405</v>
      </c>
      <c r="B94" s="414" t="s">
        <v>361</v>
      </c>
      <c r="C94" s="144" t="s">
        <v>497</v>
      </c>
      <c r="D94" s="415" t="s">
        <v>1055</v>
      </c>
      <c r="E94" s="416">
        <v>40</v>
      </c>
      <c r="F94" s="416">
        <v>40</v>
      </c>
      <c r="G94" s="416">
        <v>40</v>
      </c>
      <c r="H94" s="416">
        <v>40</v>
      </c>
      <c r="I94" s="407"/>
      <c r="J94" s="407"/>
      <c r="K94" s="417"/>
      <c r="M94" s="144"/>
    </row>
    <row r="95" spans="2:13" ht="15.75">
      <c r="B95" s="22"/>
      <c r="D95" s="402"/>
      <c r="E95" s="28"/>
      <c r="K95" s="413"/>
      <c r="M95" s="90"/>
    </row>
    <row r="96" spans="1:13" s="405" customFormat="1" ht="15.75">
      <c r="A96" s="288" t="s">
        <v>1406</v>
      </c>
      <c r="B96" s="414" t="s">
        <v>362</v>
      </c>
      <c r="C96" s="144" t="s">
        <v>363</v>
      </c>
      <c r="D96" s="415" t="s">
        <v>1055</v>
      </c>
      <c r="E96" s="416">
        <v>50</v>
      </c>
      <c r="F96" s="416">
        <v>50</v>
      </c>
      <c r="G96" s="416">
        <v>50</v>
      </c>
      <c r="H96" s="416">
        <v>50</v>
      </c>
      <c r="I96" s="407"/>
      <c r="J96" s="407"/>
      <c r="K96" s="417"/>
      <c r="M96" s="144"/>
    </row>
    <row r="97" spans="1:13" s="405" customFormat="1" ht="15.75">
      <c r="A97" s="288"/>
      <c r="B97" s="414"/>
      <c r="C97" s="144"/>
      <c r="D97" s="415"/>
      <c r="E97" s="416"/>
      <c r="F97" s="416"/>
      <c r="G97" s="416"/>
      <c r="H97" s="416"/>
      <c r="I97" s="407"/>
      <c r="J97" s="407"/>
      <c r="K97" s="417"/>
      <c r="M97" s="144"/>
    </row>
    <row r="98" spans="1:13" s="405" customFormat="1" ht="15.75">
      <c r="A98" s="418" t="s">
        <v>1417</v>
      </c>
      <c r="B98" s="414" t="s">
        <v>364</v>
      </c>
      <c r="C98" s="144" t="s">
        <v>365</v>
      </c>
      <c r="D98" s="415" t="s">
        <v>1055</v>
      </c>
      <c r="E98" s="416">
        <v>991</v>
      </c>
      <c r="F98" s="416">
        <v>991</v>
      </c>
      <c r="G98" s="416">
        <v>991</v>
      </c>
      <c r="H98" s="407">
        <v>991</v>
      </c>
      <c r="I98" s="407"/>
      <c r="J98" s="407"/>
      <c r="K98" s="417"/>
      <c r="M98" s="144"/>
    </row>
    <row r="99" spans="1:13" s="405" customFormat="1" ht="15.75">
      <c r="A99" s="418"/>
      <c r="B99" s="414"/>
      <c r="C99" s="144"/>
      <c r="D99" s="415"/>
      <c r="E99" s="416"/>
      <c r="F99" s="416"/>
      <c r="G99" s="416"/>
      <c r="H99" s="407"/>
      <c r="I99" s="407"/>
      <c r="J99" s="407"/>
      <c r="K99" s="417"/>
      <c r="M99" s="144"/>
    </row>
    <row r="100" spans="1:13" s="405" customFormat="1" ht="15.75">
      <c r="A100" s="418" t="s">
        <v>1428</v>
      </c>
      <c r="B100" s="414" t="s">
        <v>366</v>
      </c>
      <c r="C100" s="144" t="s">
        <v>367</v>
      </c>
      <c r="D100" s="415">
        <v>40178</v>
      </c>
      <c r="E100" s="416">
        <v>2916</v>
      </c>
      <c r="F100" s="419" t="s">
        <v>159</v>
      </c>
      <c r="G100" s="419" t="s">
        <v>159</v>
      </c>
      <c r="H100" s="420" t="s">
        <v>159</v>
      </c>
      <c r="I100" s="407"/>
      <c r="J100" s="407"/>
      <c r="K100" s="417"/>
      <c r="M100" s="144"/>
    </row>
    <row r="101" spans="1:13" s="405" customFormat="1" ht="15.75">
      <c r="A101" s="418"/>
      <c r="B101" s="414"/>
      <c r="C101" s="144"/>
      <c r="D101" s="415"/>
      <c r="E101" s="416"/>
      <c r="F101" s="419"/>
      <c r="G101" s="419"/>
      <c r="H101" s="420"/>
      <c r="I101" s="407"/>
      <c r="J101" s="407"/>
      <c r="K101" s="417"/>
      <c r="M101" s="144"/>
    </row>
    <row r="102" spans="1:8" ht="19.5" customHeight="1">
      <c r="A102" s="288" t="s">
        <v>1432</v>
      </c>
      <c r="B102" s="46" t="s">
        <v>368</v>
      </c>
      <c r="C102" s="410" t="s">
        <v>369</v>
      </c>
      <c r="D102" s="404">
        <v>40543</v>
      </c>
      <c r="E102" s="411">
        <v>1037</v>
      </c>
      <c r="F102" s="411">
        <v>1037</v>
      </c>
      <c r="G102" s="288" t="s">
        <v>159</v>
      </c>
      <c r="H102" s="288" t="s">
        <v>159</v>
      </c>
    </row>
    <row r="103" spans="1:8" ht="19.5" customHeight="1">
      <c r="A103" s="288"/>
      <c r="B103" s="46"/>
      <c r="C103" s="410"/>
      <c r="D103" s="404"/>
      <c r="E103" s="411"/>
      <c r="F103" s="411"/>
      <c r="G103" s="288"/>
      <c r="H103" s="288"/>
    </row>
    <row r="104" spans="1:13" s="405" customFormat="1" ht="15.75">
      <c r="A104" s="418" t="s">
        <v>688</v>
      </c>
      <c r="B104" s="414" t="s">
        <v>370</v>
      </c>
      <c r="C104" s="421" t="s">
        <v>371</v>
      </c>
      <c r="D104" s="415" t="s">
        <v>1055</v>
      </c>
      <c r="E104" s="422">
        <v>3078</v>
      </c>
      <c r="F104" s="422">
        <v>3078</v>
      </c>
      <c r="G104" s="422">
        <v>3078</v>
      </c>
      <c r="H104" s="407">
        <v>3078</v>
      </c>
      <c r="I104" s="407"/>
      <c r="J104" s="407"/>
      <c r="K104" s="417"/>
      <c r="M104" s="144"/>
    </row>
    <row r="105" spans="1:8" ht="19.5" customHeight="1">
      <c r="A105" s="288"/>
      <c r="B105" s="46"/>
      <c r="C105" s="410"/>
      <c r="D105" s="404"/>
      <c r="E105" s="411"/>
      <c r="F105" s="411"/>
      <c r="G105" s="288"/>
      <c r="H105" s="288"/>
    </row>
    <row r="106" spans="1:13" s="405" customFormat="1" ht="15.75">
      <c r="A106" s="418" t="s">
        <v>689</v>
      </c>
      <c r="B106" s="414" t="s">
        <v>372</v>
      </c>
      <c r="C106" s="421" t="s">
        <v>373</v>
      </c>
      <c r="D106" s="415" t="s">
        <v>1055</v>
      </c>
      <c r="E106" s="422">
        <v>101</v>
      </c>
      <c r="F106" s="422">
        <v>101</v>
      </c>
      <c r="G106" s="422">
        <v>101</v>
      </c>
      <c r="H106" s="407">
        <v>101</v>
      </c>
      <c r="I106" s="407"/>
      <c r="J106" s="407"/>
      <c r="K106" s="417"/>
      <c r="M106" s="144"/>
    </row>
    <row r="107" spans="1:8" ht="19.5" customHeight="1">
      <c r="A107" s="288"/>
      <c r="B107" s="46"/>
      <c r="C107" s="410"/>
      <c r="D107" s="404"/>
      <c r="E107" s="411"/>
      <c r="F107" s="411"/>
      <c r="G107" s="288"/>
      <c r="H107" s="288"/>
    </row>
    <row r="108" spans="1:8" ht="15" customHeight="1">
      <c r="A108" s="288" t="s">
        <v>690</v>
      </c>
      <c r="B108" s="46" t="s">
        <v>374</v>
      </c>
      <c r="C108" s="46" t="s">
        <v>375</v>
      </c>
      <c r="D108" s="404">
        <v>40543</v>
      </c>
      <c r="E108" s="411">
        <v>600</v>
      </c>
      <c r="F108" s="411">
        <v>600</v>
      </c>
      <c r="G108" s="288" t="s">
        <v>159</v>
      </c>
      <c r="H108" s="288" t="s">
        <v>159</v>
      </c>
    </row>
    <row r="109" spans="1:8" ht="19.5" customHeight="1">
      <c r="A109" s="288"/>
      <c r="B109" s="46"/>
      <c r="C109" s="410"/>
      <c r="D109" s="404"/>
      <c r="E109" s="411"/>
      <c r="F109" s="411"/>
      <c r="G109" s="288"/>
      <c r="H109" s="288"/>
    </row>
    <row r="110" spans="1:8" ht="13.5" customHeight="1">
      <c r="A110" s="2" t="s">
        <v>691</v>
      </c>
      <c r="B110" s="279" t="s">
        <v>376</v>
      </c>
      <c r="C110" s="279" t="s">
        <v>377</v>
      </c>
      <c r="D110" s="28" t="s">
        <v>1055</v>
      </c>
      <c r="E110" s="279">
        <v>232</v>
      </c>
      <c r="F110" s="279">
        <v>232</v>
      </c>
      <c r="G110" s="279">
        <v>232</v>
      </c>
      <c r="H110" s="279">
        <v>232</v>
      </c>
    </row>
    <row r="111" ht="13.5" customHeight="1">
      <c r="C111" s="279" t="s">
        <v>378</v>
      </c>
    </row>
    <row r="113" spans="1:8" ht="19.5" customHeight="1">
      <c r="A113" s="288" t="s">
        <v>692</v>
      </c>
      <c r="B113" s="46" t="s">
        <v>379</v>
      </c>
      <c r="C113" s="410" t="s">
        <v>380</v>
      </c>
      <c r="D113" s="404">
        <v>39933</v>
      </c>
      <c r="E113" s="411">
        <v>1238</v>
      </c>
      <c r="F113" s="419" t="s">
        <v>159</v>
      </c>
      <c r="G113" s="419" t="s">
        <v>159</v>
      </c>
      <c r="H113" s="420" t="s">
        <v>159</v>
      </c>
    </row>
    <row r="114" spans="1:8" ht="19.5" customHeight="1">
      <c r="A114" s="288"/>
      <c r="B114" s="46"/>
      <c r="C114" s="410"/>
      <c r="D114" s="404"/>
      <c r="E114" s="411"/>
      <c r="F114" s="411"/>
      <c r="G114" s="288"/>
      <c r="H114" s="288"/>
    </row>
    <row r="115" spans="1:13" s="405" customFormat="1" ht="15.75">
      <c r="A115" s="418" t="s">
        <v>693</v>
      </c>
      <c r="B115" s="414" t="s">
        <v>381</v>
      </c>
      <c r="C115" s="144" t="s">
        <v>1288</v>
      </c>
      <c r="D115" s="415">
        <v>40298</v>
      </c>
      <c r="E115" s="416">
        <v>2066</v>
      </c>
      <c r="F115" s="416">
        <v>688</v>
      </c>
      <c r="G115" s="419" t="s">
        <v>159</v>
      </c>
      <c r="H115" s="420" t="s">
        <v>159</v>
      </c>
      <c r="I115" s="407"/>
      <c r="J115" s="407"/>
      <c r="K115" s="417"/>
      <c r="M115" s="144"/>
    </row>
    <row r="116" spans="1:8" ht="13.5" customHeight="1">
      <c r="A116" s="288"/>
      <c r="B116" s="46"/>
      <c r="C116" s="46"/>
      <c r="D116" s="411"/>
      <c r="E116" s="411"/>
      <c r="F116" s="411"/>
      <c r="G116" s="411"/>
      <c r="H116" s="411"/>
    </row>
    <row r="117" spans="1:8" ht="13.5" customHeight="1">
      <c r="A117" s="2" t="s">
        <v>694</v>
      </c>
      <c r="B117" s="279" t="s">
        <v>1289</v>
      </c>
      <c r="C117" s="279" t="s">
        <v>1290</v>
      </c>
      <c r="D117" s="28" t="s">
        <v>1055</v>
      </c>
      <c r="E117" s="279">
        <v>25</v>
      </c>
      <c r="F117" s="279">
        <v>25</v>
      </c>
      <c r="G117" s="279">
        <v>25</v>
      </c>
      <c r="H117" s="279">
        <v>25</v>
      </c>
    </row>
    <row r="118" spans="1:8" ht="13.5" customHeight="1">
      <c r="A118" s="288"/>
      <c r="B118" s="46"/>
      <c r="C118" s="46"/>
      <c r="D118" s="411"/>
      <c r="E118" s="411"/>
      <c r="F118" s="411"/>
      <c r="G118" s="411"/>
      <c r="H118" s="411"/>
    </row>
    <row r="119" spans="1:8" ht="18.75" customHeight="1">
      <c r="A119" s="288" t="s">
        <v>695</v>
      </c>
      <c r="B119" s="46" t="s">
        <v>1291</v>
      </c>
      <c r="C119" s="410" t="s">
        <v>1292</v>
      </c>
      <c r="D119" s="411" t="s">
        <v>1055</v>
      </c>
      <c r="E119" s="411">
        <v>4200</v>
      </c>
      <c r="F119" s="411">
        <v>4200</v>
      </c>
      <c r="G119" s="411">
        <v>4200</v>
      </c>
      <c r="H119" s="411">
        <v>4200</v>
      </c>
    </row>
    <row r="120" spans="1:8" ht="13.5" customHeight="1">
      <c r="A120" s="288"/>
      <c r="B120" s="46"/>
      <c r="C120" s="46"/>
      <c r="D120" s="411"/>
      <c r="E120" s="411"/>
      <c r="F120" s="411"/>
      <c r="G120" s="411"/>
      <c r="H120" s="411"/>
    </row>
    <row r="121" spans="1:13" s="405" customFormat="1" ht="15.75">
      <c r="A121" s="418" t="s">
        <v>2384</v>
      </c>
      <c r="B121" s="414" t="s">
        <v>1293</v>
      </c>
      <c r="C121" s="421" t="s">
        <v>1294</v>
      </c>
      <c r="D121" s="415" t="s">
        <v>1055</v>
      </c>
      <c r="E121" s="422">
        <v>5</v>
      </c>
      <c r="F121" s="422">
        <v>5</v>
      </c>
      <c r="G121" s="422">
        <v>5</v>
      </c>
      <c r="H121" s="407">
        <v>5</v>
      </c>
      <c r="I121" s="407"/>
      <c r="J121" s="407"/>
      <c r="K121" s="417"/>
      <c r="M121" s="144"/>
    </row>
    <row r="122" spans="1:13" s="430" customFormat="1" ht="15.75">
      <c r="A122" s="423"/>
      <c r="B122" s="424"/>
      <c r="C122" s="425"/>
      <c r="D122" s="426"/>
      <c r="E122" s="427"/>
      <c r="F122" s="427"/>
      <c r="G122" s="427"/>
      <c r="H122" s="428"/>
      <c r="I122" s="428"/>
      <c r="J122" s="428"/>
      <c r="K122" s="429"/>
      <c r="M122" s="431"/>
    </row>
    <row r="123" spans="2:8" ht="13.5" customHeight="1">
      <c r="B123" s="724" t="s">
        <v>1295</v>
      </c>
      <c r="C123" s="725"/>
      <c r="E123" s="126">
        <f>SUM(E12:E122)</f>
        <v>79191</v>
      </c>
      <c r="F123" s="126">
        <f>SUM(F12:F122)</f>
        <v>72707</v>
      </c>
      <c r="G123" s="126">
        <f>SUM(G12:G122)</f>
        <v>70062</v>
      </c>
      <c r="H123" s="126">
        <f>SUM(H12:H122)</f>
        <v>70062</v>
      </c>
    </row>
    <row r="124" spans="2:8" ht="13.5" customHeight="1">
      <c r="B124" s="169"/>
      <c r="C124" s="22"/>
      <c r="E124" s="401"/>
      <c r="F124" s="401"/>
      <c r="G124" s="401"/>
      <c r="H124" s="401"/>
    </row>
    <row r="125" spans="2:8" ht="13.5" customHeight="1">
      <c r="B125" s="724" t="s">
        <v>1296</v>
      </c>
      <c r="C125" s="725"/>
      <c r="E125" s="401"/>
      <c r="F125" s="401"/>
      <c r="G125" s="401"/>
      <c r="H125" s="401"/>
    </row>
    <row r="126" spans="2:8" ht="15.75">
      <c r="B126" s="279" t="s">
        <v>1297</v>
      </c>
      <c r="C126" s="279" t="s">
        <v>148</v>
      </c>
      <c r="D126" s="28" t="s">
        <v>1298</v>
      </c>
      <c r="E126" s="401">
        <v>37500</v>
      </c>
      <c r="F126" s="401">
        <v>37500</v>
      </c>
      <c r="G126" s="401">
        <v>37500</v>
      </c>
      <c r="H126" s="121" t="s">
        <v>159</v>
      </c>
    </row>
    <row r="127" spans="3:8" ht="15.75">
      <c r="C127" s="279" t="s">
        <v>1367</v>
      </c>
      <c r="E127" s="401">
        <v>15000</v>
      </c>
      <c r="F127" s="401">
        <v>14000</v>
      </c>
      <c r="G127" s="401">
        <v>13000</v>
      </c>
      <c r="H127" s="121" t="s">
        <v>159</v>
      </c>
    </row>
    <row r="128" spans="2:8" ht="13.5" customHeight="1">
      <c r="B128" s="169" t="s">
        <v>1368</v>
      </c>
      <c r="E128" s="126">
        <f>SUM(E126:E127)</f>
        <v>52500</v>
      </c>
      <c r="F128" s="126">
        <f>SUM(F126:F127)</f>
        <v>51500</v>
      </c>
      <c r="G128" s="126">
        <f>SUM(G126:G127)</f>
        <v>50500</v>
      </c>
      <c r="H128" s="126">
        <f>SUM(H126:H127)</f>
        <v>0</v>
      </c>
    </row>
    <row r="129" spans="5:8" ht="13.5" customHeight="1">
      <c r="E129" s="401"/>
      <c r="F129" s="401"/>
      <c r="G129" s="401"/>
      <c r="H129" s="401"/>
    </row>
    <row r="130" spans="1:8" s="169" customFormat="1" ht="13.5" customHeight="1">
      <c r="A130" s="635" t="s">
        <v>1419</v>
      </c>
      <c r="B130" s="635"/>
      <c r="C130" s="635"/>
      <c r="D130" s="29"/>
      <c r="E130" s="126">
        <f>E123+E128</f>
        <v>131691</v>
      </c>
      <c r="F130" s="126">
        <f>F123+F128</f>
        <v>124207</v>
      </c>
      <c r="G130" s="126">
        <f>G123+G128</f>
        <v>120562</v>
      </c>
      <c r="H130" s="126">
        <f>H123+H128</f>
        <v>70062</v>
      </c>
    </row>
    <row r="131" spans="5:8" ht="13.5" customHeight="1">
      <c r="E131" s="401"/>
      <c r="F131" s="401"/>
      <c r="G131" s="401"/>
      <c r="H131" s="401"/>
    </row>
    <row r="132" spans="1:4" ht="13.5" customHeight="1">
      <c r="A132" s="690"/>
      <c r="B132" s="690"/>
      <c r="C132" s="690"/>
      <c r="D132" s="690"/>
    </row>
  </sheetData>
  <mergeCells count="14">
    <mergeCell ref="E1:H1"/>
    <mergeCell ref="B6:G6"/>
    <mergeCell ref="A2:H2"/>
    <mergeCell ref="A3:H3"/>
    <mergeCell ref="A4:H4"/>
    <mergeCell ref="A5:H5"/>
    <mergeCell ref="A7:A8"/>
    <mergeCell ref="B7:B8"/>
    <mergeCell ref="C7:C8"/>
    <mergeCell ref="D7:H7"/>
    <mergeCell ref="B123:C123"/>
    <mergeCell ref="B125:C125"/>
    <mergeCell ref="A130:C130"/>
    <mergeCell ref="A132:D1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G97"/>
  <sheetViews>
    <sheetView workbookViewId="0" topLeftCell="A4">
      <selection activeCell="C46" sqref="C46"/>
    </sheetView>
  </sheetViews>
  <sheetFormatPr defaultColWidth="9.140625" defaultRowHeight="15" customHeight="1"/>
  <cols>
    <col min="1" max="1" width="29.00390625" style="1" customWidth="1"/>
    <col min="2" max="2" width="10.28125" style="1" customWidth="1"/>
    <col min="3" max="3" width="9.00390625" style="1" customWidth="1"/>
    <col min="4" max="4" width="13.140625" style="1" customWidth="1"/>
    <col min="5" max="5" width="10.57421875" style="1" customWidth="1"/>
    <col min="6" max="6" width="9.28125" style="1" customWidth="1"/>
    <col min="7" max="7" width="12.00390625" style="1" customWidth="1"/>
    <col min="8" max="16384" width="9.140625" style="1" customWidth="1"/>
  </cols>
  <sheetData>
    <row r="1" spans="5:7" ht="15" customHeight="1">
      <c r="E1" s="669" t="s">
        <v>1421</v>
      </c>
      <c r="F1" s="669"/>
      <c r="G1" s="669"/>
    </row>
    <row r="2" spans="1:7" ht="15" customHeight="1">
      <c r="A2" s="729" t="s">
        <v>1797</v>
      </c>
      <c r="B2" s="729"/>
      <c r="C2" s="729"/>
      <c r="D2" s="729"/>
      <c r="E2" s="729"/>
      <c r="F2" s="729"/>
      <c r="G2" s="729"/>
    </row>
    <row r="3" spans="1:7" ht="15" customHeight="1">
      <c r="A3" s="729" t="s">
        <v>1422</v>
      </c>
      <c r="B3" s="729"/>
      <c r="C3" s="729"/>
      <c r="D3" s="729"/>
      <c r="E3" s="729"/>
      <c r="F3" s="729"/>
      <c r="G3" s="729"/>
    </row>
    <row r="4" spans="1:7" ht="15" customHeight="1">
      <c r="A4" s="729" t="s">
        <v>1691</v>
      </c>
      <c r="B4" s="729"/>
      <c r="C4" s="729"/>
      <c r="D4" s="729"/>
      <c r="E4" s="729"/>
      <c r="F4" s="729"/>
      <c r="G4" s="729"/>
    </row>
    <row r="5" spans="1:7" ht="15" customHeight="1">
      <c r="A5" s="729" t="s">
        <v>1791</v>
      </c>
      <c r="B5" s="729"/>
      <c r="C5" s="729"/>
      <c r="D5" s="729"/>
      <c r="E5" s="729"/>
      <c r="F5" s="729"/>
      <c r="G5" s="729"/>
    </row>
    <row r="6" spans="1:7" ht="15" customHeight="1">
      <c r="A6" s="433"/>
      <c r="B6" s="433"/>
      <c r="C6" s="433"/>
      <c r="D6" s="433"/>
      <c r="E6" s="433"/>
      <c r="F6" s="433"/>
      <c r="G6" s="433"/>
    </row>
    <row r="7" spans="1:7" ht="15" customHeight="1">
      <c r="A7" s="433"/>
      <c r="B7" s="433"/>
      <c r="C7" s="433"/>
      <c r="D7" s="433"/>
      <c r="E7" s="433"/>
      <c r="F7" s="433"/>
      <c r="G7" s="433"/>
    </row>
    <row r="8" spans="1:3" ht="15" customHeight="1">
      <c r="A8" s="433"/>
      <c r="B8" s="309"/>
      <c r="C8" s="309"/>
    </row>
    <row r="9" spans="1:7" s="88" customFormat="1" ht="15" customHeight="1">
      <c r="A9" s="730" t="s">
        <v>1654</v>
      </c>
      <c r="B9" s="731" t="s">
        <v>1423</v>
      </c>
      <c r="C9" s="731" t="s">
        <v>1424</v>
      </c>
      <c r="D9" s="731" t="s">
        <v>1425</v>
      </c>
      <c r="E9" s="731" t="s">
        <v>1426</v>
      </c>
      <c r="F9" s="731" t="s">
        <v>1424</v>
      </c>
      <c r="G9" s="731" t="s">
        <v>1427</v>
      </c>
    </row>
    <row r="10" spans="1:7" s="88" customFormat="1" ht="15" customHeight="1">
      <c r="A10" s="730"/>
      <c r="B10" s="731"/>
      <c r="C10" s="731"/>
      <c r="D10" s="731"/>
      <c r="E10" s="731"/>
      <c r="F10" s="731"/>
      <c r="G10" s="731"/>
    </row>
    <row r="11" spans="1:7" s="88" customFormat="1" ht="20.25" customHeight="1">
      <c r="A11" s="730"/>
      <c r="B11" s="731"/>
      <c r="C11" s="731"/>
      <c r="D11" s="731"/>
      <c r="E11" s="731"/>
      <c r="F11" s="731"/>
      <c r="G11" s="731"/>
    </row>
    <row r="12" spans="1:7" s="88" customFormat="1" ht="20.25" customHeight="1">
      <c r="A12" s="363" t="s">
        <v>1654</v>
      </c>
      <c r="B12" s="465"/>
      <c r="C12" s="465"/>
      <c r="D12" s="465"/>
      <c r="E12" s="465"/>
      <c r="F12" s="465"/>
      <c r="G12" s="465"/>
    </row>
    <row r="13" spans="1:7" s="7" customFormat="1" ht="15" customHeight="1">
      <c r="A13" s="434" t="s">
        <v>2128</v>
      </c>
      <c r="B13" s="435">
        <f>SUM(B14:B17)</f>
        <v>15962124</v>
      </c>
      <c r="C13" s="435"/>
      <c r="D13" s="435">
        <f>SUM(D14:D17)</f>
        <v>15962124</v>
      </c>
      <c r="E13" s="435">
        <f>SUM(E14:E17)</f>
        <v>16068947</v>
      </c>
      <c r="F13" s="12"/>
      <c r="G13" s="435">
        <f>SUM(G14:G17)</f>
        <v>16068947</v>
      </c>
    </row>
    <row r="14" spans="1:7" ht="15" customHeight="1">
      <c r="A14" s="229" t="s">
        <v>2129</v>
      </c>
      <c r="B14" s="233">
        <v>16605</v>
      </c>
      <c r="C14" s="233"/>
      <c r="D14" s="233">
        <v>16605</v>
      </c>
      <c r="E14" s="233">
        <v>12321</v>
      </c>
      <c r="F14" s="233"/>
      <c r="G14" s="233">
        <v>12321</v>
      </c>
    </row>
    <row r="15" spans="1:7" ht="15" customHeight="1">
      <c r="A15" s="229" t="s">
        <v>2130</v>
      </c>
      <c r="B15" s="233">
        <v>14633400</v>
      </c>
      <c r="C15" s="233"/>
      <c r="D15" s="233">
        <v>14633400</v>
      </c>
      <c r="E15" s="233">
        <v>14654290</v>
      </c>
      <c r="F15" s="233"/>
      <c r="G15" s="233">
        <v>14654290</v>
      </c>
    </row>
    <row r="16" spans="1:7" ht="15" customHeight="1">
      <c r="A16" s="229" t="s">
        <v>2131</v>
      </c>
      <c r="B16" s="233">
        <v>1137276</v>
      </c>
      <c r="C16" s="233"/>
      <c r="D16" s="233">
        <v>1137276</v>
      </c>
      <c r="E16" s="233">
        <v>1235754</v>
      </c>
      <c r="F16" s="233"/>
      <c r="G16" s="233">
        <v>1235754</v>
      </c>
    </row>
    <row r="17" spans="1:7" ht="15" customHeight="1">
      <c r="A17" s="229" t="s">
        <v>2132</v>
      </c>
      <c r="B17" s="233">
        <v>174843</v>
      </c>
      <c r="C17" s="233"/>
      <c r="D17" s="233">
        <v>174843</v>
      </c>
      <c r="E17" s="233">
        <v>166582</v>
      </c>
      <c r="F17" s="233"/>
      <c r="G17" s="233">
        <v>166582</v>
      </c>
    </row>
    <row r="18" spans="1:7" ht="15" customHeight="1">
      <c r="A18" s="229"/>
      <c r="B18" s="123"/>
      <c r="C18" s="436"/>
      <c r="D18" s="123"/>
      <c r="E18" s="233"/>
      <c r="F18" s="233"/>
      <c r="G18" s="233"/>
    </row>
    <row r="19" spans="1:7" s="7" customFormat="1" ht="15" customHeight="1">
      <c r="A19" s="434" t="s">
        <v>2133</v>
      </c>
      <c r="B19" s="435">
        <f>B20+B21+B22+B23+B24</f>
        <v>942071</v>
      </c>
      <c r="C19" s="435"/>
      <c r="D19" s="435">
        <f>D20+D21+D22+D23+D24</f>
        <v>942071</v>
      </c>
      <c r="E19" s="435">
        <f>E20+E21+E22+E23+E24</f>
        <v>1024613</v>
      </c>
      <c r="F19" s="12"/>
      <c r="G19" s="435">
        <v>1024613</v>
      </c>
    </row>
    <row r="20" spans="1:7" ht="15" customHeight="1">
      <c r="A20" s="229" t="s">
        <v>2134</v>
      </c>
      <c r="B20" s="123">
        <v>7505</v>
      </c>
      <c r="C20" s="123"/>
      <c r="D20" s="123">
        <v>7505</v>
      </c>
      <c r="E20" s="123">
        <v>7136</v>
      </c>
      <c r="F20" s="123"/>
      <c r="G20" s="123">
        <v>7136</v>
      </c>
    </row>
    <row r="21" spans="1:7" ht="15" customHeight="1">
      <c r="A21" s="229" t="s">
        <v>2135</v>
      </c>
      <c r="B21" s="123">
        <v>39301</v>
      </c>
      <c r="C21" s="123"/>
      <c r="D21" s="123">
        <v>39301</v>
      </c>
      <c r="E21" s="123">
        <v>48254</v>
      </c>
      <c r="F21" s="123"/>
      <c r="G21" s="123">
        <v>48254</v>
      </c>
    </row>
    <row r="22" spans="1:7" ht="15" customHeight="1">
      <c r="A22" s="229" t="s">
        <v>2136</v>
      </c>
      <c r="B22" s="123">
        <v>22605</v>
      </c>
      <c r="C22" s="123"/>
      <c r="D22" s="123">
        <v>22605</v>
      </c>
      <c r="E22" s="123"/>
      <c r="F22" s="123"/>
      <c r="G22" s="123"/>
    </row>
    <row r="23" spans="1:7" ht="15" customHeight="1">
      <c r="A23" s="229" t="s">
        <v>2137</v>
      </c>
      <c r="B23" s="123">
        <v>828311</v>
      </c>
      <c r="C23" s="123"/>
      <c r="D23" s="123">
        <v>828311</v>
      </c>
      <c r="E23" s="123">
        <v>924619</v>
      </c>
      <c r="F23" s="123"/>
      <c r="G23" s="123">
        <v>924619</v>
      </c>
    </row>
    <row r="24" spans="1:7" ht="15" customHeight="1">
      <c r="A24" s="16" t="s">
        <v>2138</v>
      </c>
      <c r="B24" s="123">
        <v>44349</v>
      </c>
      <c r="C24" s="123"/>
      <c r="D24" s="123">
        <v>44349</v>
      </c>
      <c r="E24" s="123">
        <v>44604</v>
      </c>
      <c r="F24" s="123"/>
      <c r="G24" s="123">
        <v>44604</v>
      </c>
    </row>
    <row r="25" spans="1:7" s="7" customFormat="1" ht="15" customHeight="1">
      <c r="A25" s="88" t="s">
        <v>2354</v>
      </c>
      <c r="B25" s="122">
        <f>B13+B19</f>
        <v>16904195</v>
      </c>
      <c r="C25" s="12"/>
      <c r="D25" s="122">
        <f>D13+D19</f>
        <v>16904195</v>
      </c>
      <c r="E25" s="122">
        <f>E13+E19</f>
        <v>17093560</v>
      </c>
      <c r="F25" s="12"/>
      <c r="G25" s="122">
        <f>G13+G19</f>
        <v>17093560</v>
      </c>
    </row>
    <row r="26" spans="1:7" ht="15" customHeight="1">
      <c r="A26" s="16"/>
      <c r="B26" s="123"/>
      <c r="C26" s="8"/>
      <c r="D26" s="123"/>
      <c r="E26" s="123"/>
      <c r="F26" s="8"/>
      <c r="G26" s="123"/>
    </row>
    <row r="27" spans="1:7" ht="15" customHeight="1">
      <c r="A27" s="363" t="s">
        <v>2341</v>
      </c>
      <c r="B27" s="123"/>
      <c r="C27" s="437"/>
      <c r="D27" s="123"/>
      <c r="E27" s="358"/>
      <c r="F27" s="50"/>
      <c r="G27" s="358"/>
    </row>
    <row r="28" spans="1:7" s="7" customFormat="1" ht="15" customHeight="1">
      <c r="A28" s="88" t="s">
        <v>2139</v>
      </c>
      <c r="B28" s="122">
        <f>B29+B30+B31</f>
        <v>15818946</v>
      </c>
      <c r="C28" s="122"/>
      <c r="D28" s="122">
        <f>D29+D30+D31</f>
        <v>15818946</v>
      </c>
      <c r="E28" s="122">
        <f>E29+E30+E31</f>
        <v>15840579</v>
      </c>
      <c r="F28" s="122"/>
      <c r="G28" s="122">
        <f>G29+G30+G31</f>
        <v>15840579</v>
      </c>
    </row>
    <row r="29" spans="1:7" ht="15" customHeight="1">
      <c r="A29" s="16" t="s">
        <v>2140</v>
      </c>
      <c r="B29" s="123">
        <v>298203</v>
      </c>
      <c r="C29" s="123"/>
      <c r="D29" s="123">
        <v>298203</v>
      </c>
      <c r="E29" s="123">
        <v>298203</v>
      </c>
      <c r="F29" s="123"/>
      <c r="G29" s="123">
        <v>298203</v>
      </c>
    </row>
    <row r="30" spans="1:7" ht="15" customHeight="1">
      <c r="A30" s="16" t="s">
        <v>2141</v>
      </c>
      <c r="B30" s="123">
        <v>15520743</v>
      </c>
      <c r="C30" s="123"/>
      <c r="D30" s="123">
        <v>15520743</v>
      </c>
      <c r="E30" s="123">
        <v>15542376</v>
      </c>
      <c r="F30" s="123"/>
      <c r="G30" s="123">
        <v>15542376</v>
      </c>
    </row>
    <row r="31" spans="1:7" ht="15" customHeight="1">
      <c r="A31" s="16" t="s">
        <v>2142</v>
      </c>
      <c r="B31" s="123">
        <v>0</v>
      </c>
      <c r="C31" s="8"/>
      <c r="D31" s="123">
        <v>0</v>
      </c>
      <c r="E31" s="123">
        <v>0</v>
      </c>
      <c r="F31" s="123"/>
      <c r="G31" s="123">
        <v>0</v>
      </c>
    </row>
    <row r="32" spans="1:7" s="7" customFormat="1" ht="15" customHeight="1">
      <c r="A32" s="88" t="s">
        <v>2143</v>
      </c>
      <c r="B32" s="122">
        <f>B33+B34</f>
        <v>815911</v>
      </c>
      <c r="C32" s="122"/>
      <c r="D32" s="122">
        <f>D33+D34</f>
        <v>815911</v>
      </c>
      <c r="E32" s="122">
        <f>E33+E34</f>
        <v>1020517</v>
      </c>
      <c r="F32" s="12"/>
      <c r="G32" s="122">
        <f>G33+G34</f>
        <v>1020517</v>
      </c>
    </row>
    <row r="33" spans="1:7" ht="15" customHeight="1">
      <c r="A33" s="16" t="s">
        <v>2144</v>
      </c>
      <c r="B33" s="123">
        <v>815911</v>
      </c>
      <c r="C33" s="123"/>
      <c r="D33" s="123">
        <v>815911</v>
      </c>
      <c r="E33" s="123">
        <v>1020517</v>
      </c>
      <c r="F33" s="123"/>
      <c r="G33" s="123">
        <v>1020517</v>
      </c>
    </row>
    <row r="34" spans="1:7" ht="15" customHeight="1">
      <c r="A34" s="16" t="s">
        <v>2145</v>
      </c>
      <c r="B34" s="123">
        <v>0</v>
      </c>
      <c r="C34" s="123"/>
      <c r="D34" s="123">
        <v>0</v>
      </c>
      <c r="E34" s="123">
        <v>0</v>
      </c>
      <c r="F34" s="123"/>
      <c r="G34" s="123">
        <v>0</v>
      </c>
    </row>
    <row r="35" spans="1:7" s="7" customFormat="1" ht="15" customHeight="1">
      <c r="A35" s="88" t="s">
        <v>2146</v>
      </c>
      <c r="B35" s="122">
        <f>B36+B37+B38</f>
        <v>269338</v>
      </c>
      <c r="C35" s="122"/>
      <c r="D35" s="122">
        <f>D36+D37+D38</f>
        <v>269338</v>
      </c>
      <c r="E35" s="122">
        <f>E36+E37+E38</f>
        <v>232464</v>
      </c>
      <c r="F35" s="12"/>
      <c r="G35" s="122">
        <f>G36+G37+G38</f>
        <v>232464</v>
      </c>
    </row>
    <row r="36" spans="1:7" ht="15" customHeight="1">
      <c r="A36" s="16" t="s">
        <v>2147</v>
      </c>
      <c r="B36" s="123">
        <v>112500</v>
      </c>
      <c r="C36" s="123"/>
      <c r="D36" s="123">
        <v>112500</v>
      </c>
      <c r="E36" s="123">
        <v>75000</v>
      </c>
      <c r="F36" s="123"/>
      <c r="G36" s="123">
        <v>75000</v>
      </c>
    </row>
    <row r="37" spans="1:7" ht="15" customHeight="1">
      <c r="A37" s="16" t="s">
        <v>2148</v>
      </c>
      <c r="B37" s="123">
        <v>100089</v>
      </c>
      <c r="C37" s="123"/>
      <c r="D37" s="123">
        <v>100089</v>
      </c>
      <c r="E37" s="123">
        <v>98758</v>
      </c>
      <c r="F37" s="123"/>
      <c r="G37" s="123">
        <v>98758</v>
      </c>
    </row>
    <row r="38" spans="1:7" ht="15" customHeight="1">
      <c r="A38" s="16" t="s">
        <v>2149</v>
      </c>
      <c r="B38" s="123">
        <v>56749</v>
      </c>
      <c r="C38" s="123"/>
      <c r="D38" s="123">
        <v>56749</v>
      </c>
      <c r="E38" s="123">
        <v>58706</v>
      </c>
      <c r="F38" s="123"/>
      <c r="G38" s="123">
        <v>58706</v>
      </c>
    </row>
    <row r="39" spans="1:7" s="7" customFormat="1" ht="15" customHeight="1">
      <c r="A39" s="88" t="s">
        <v>2150</v>
      </c>
      <c r="B39" s="122">
        <f>B28+B32+B35</f>
        <v>16904195</v>
      </c>
      <c r="C39" s="122"/>
      <c r="D39" s="122">
        <f>D28+D32+D35</f>
        <v>16904195</v>
      </c>
      <c r="E39" s="122">
        <f>E28+E32+E35</f>
        <v>17093560</v>
      </c>
      <c r="F39" s="12"/>
      <c r="G39" s="122">
        <f>G28+G32+G35</f>
        <v>17093560</v>
      </c>
    </row>
    <row r="40" spans="1:7" ht="15" customHeight="1">
      <c r="A40" s="16"/>
      <c r="B40" s="8"/>
      <c r="C40" s="8"/>
      <c r="D40" s="8"/>
      <c r="E40" s="8"/>
      <c r="F40" s="8"/>
      <c r="G40" s="8"/>
    </row>
    <row r="41" spans="1:7" ht="15" customHeight="1">
      <c r="A41" s="61"/>
      <c r="B41" s="10"/>
      <c r="C41" s="10"/>
      <c r="D41" s="10"/>
      <c r="E41" s="10"/>
      <c r="F41" s="10"/>
      <c r="G41" s="8"/>
    </row>
    <row r="42" spans="1:7" ht="15" customHeight="1">
      <c r="A42" s="61"/>
      <c r="B42" s="10"/>
      <c r="C42" s="10"/>
      <c r="D42" s="10"/>
      <c r="E42" s="10"/>
      <c r="F42" s="10"/>
      <c r="G42" s="8"/>
    </row>
    <row r="43" spans="1:7" ht="15" customHeight="1">
      <c r="A43" s="16"/>
      <c r="B43" s="8"/>
      <c r="C43" s="8"/>
      <c r="D43" s="8"/>
      <c r="E43" s="8"/>
      <c r="F43" s="8"/>
      <c r="G43" s="8"/>
    </row>
    <row r="44" spans="1:7" ht="15" customHeight="1">
      <c r="A44" s="16"/>
      <c r="B44" s="8"/>
      <c r="C44" s="8"/>
      <c r="D44" s="8"/>
      <c r="E44" s="8"/>
      <c r="F44" s="8"/>
      <c r="G44" s="8"/>
    </row>
    <row r="45" spans="1:7" ht="15" customHeight="1">
      <c r="A45" s="16"/>
      <c r="B45" s="8"/>
      <c r="C45" s="8"/>
      <c r="D45" s="8"/>
      <c r="E45" s="8"/>
      <c r="F45" s="8"/>
      <c r="G45" s="8"/>
    </row>
    <row r="46" spans="1:7" ht="15" customHeight="1">
      <c r="A46" s="16"/>
      <c r="B46" s="8"/>
      <c r="C46" s="8"/>
      <c r="D46" s="8"/>
      <c r="E46" s="8"/>
      <c r="F46" s="8"/>
      <c r="G46" s="8"/>
    </row>
    <row r="47" spans="1:7" ht="15" customHeight="1">
      <c r="A47" s="16"/>
      <c r="B47" s="8"/>
      <c r="C47" s="8"/>
      <c r="D47" s="8"/>
      <c r="E47" s="8"/>
      <c r="F47" s="8"/>
      <c r="G47" s="8"/>
    </row>
    <row r="48" spans="1:7" ht="15" customHeight="1">
      <c r="A48" s="16"/>
      <c r="B48" s="8"/>
      <c r="C48" s="8"/>
      <c r="D48" s="8"/>
      <c r="E48" s="8"/>
      <c r="F48" s="8"/>
      <c r="G48" s="8"/>
    </row>
    <row r="49" spans="1:7" ht="15" customHeight="1">
      <c r="A49" s="16"/>
      <c r="B49" s="8"/>
      <c r="C49" s="8"/>
      <c r="D49" s="8"/>
      <c r="E49" s="8"/>
      <c r="F49" s="8"/>
      <c r="G49" s="8"/>
    </row>
    <row r="50" spans="1:7" ht="15" customHeight="1">
      <c r="A50" s="16"/>
      <c r="B50" s="8"/>
      <c r="C50" s="8"/>
      <c r="D50" s="8"/>
      <c r="E50" s="8"/>
      <c r="F50" s="8"/>
      <c r="G50" s="8"/>
    </row>
    <row r="51" spans="1:7" ht="15" customHeight="1">
      <c r="A51" s="16"/>
      <c r="B51" s="8"/>
      <c r="C51" s="8"/>
      <c r="D51" s="8"/>
      <c r="E51" s="8"/>
      <c r="F51" s="8"/>
      <c r="G51" s="8"/>
    </row>
    <row r="52" spans="1:7" ht="15" customHeight="1">
      <c r="A52" s="16"/>
      <c r="B52" s="8"/>
      <c r="C52" s="8"/>
      <c r="D52" s="8"/>
      <c r="E52" s="8"/>
      <c r="F52" s="8"/>
      <c r="G52" s="8"/>
    </row>
    <row r="53" spans="2:7" ht="15" customHeight="1">
      <c r="B53" s="8"/>
      <c r="C53" s="8"/>
      <c r="D53" s="8"/>
      <c r="E53" s="8"/>
      <c r="F53" s="8"/>
      <c r="G53" s="8"/>
    </row>
    <row r="54" spans="2:7" ht="15" customHeight="1">
      <c r="B54" s="8"/>
      <c r="C54" s="8"/>
      <c r="D54" s="8"/>
      <c r="E54" s="8"/>
      <c r="F54" s="8"/>
      <c r="G54" s="8"/>
    </row>
    <row r="55" spans="2:7" ht="15" customHeight="1">
      <c r="B55" s="8"/>
      <c r="C55" s="8"/>
      <c r="D55" s="8"/>
      <c r="E55" s="8"/>
      <c r="F55" s="8"/>
      <c r="G55" s="8"/>
    </row>
    <row r="56" spans="2:7" ht="15" customHeight="1">
      <c r="B56" s="8"/>
      <c r="C56" s="8"/>
      <c r="D56" s="8"/>
      <c r="E56" s="8"/>
      <c r="F56" s="8"/>
      <c r="G56" s="8"/>
    </row>
    <row r="57" spans="2:7" ht="15" customHeight="1">
      <c r="B57" s="8"/>
      <c r="C57" s="8"/>
      <c r="D57" s="8"/>
      <c r="E57" s="8"/>
      <c r="F57" s="8"/>
      <c r="G57" s="8"/>
    </row>
    <row r="58" spans="2:7" ht="15" customHeight="1">
      <c r="B58" s="8"/>
      <c r="C58" s="8"/>
      <c r="D58" s="8"/>
      <c r="E58" s="8"/>
      <c r="F58" s="8"/>
      <c r="G58" s="8"/>
    </row>
    <row r="59" spans="2:7" ht="15" customHeight="1">
      <c r="B59" s="8"/>
      <c r="C59" s="8"/>
      <c r="D59" s="8"/>
      <c r="E59" s="8"/>
      <c r="F59" s="8"/>
      <c r="G59" s="8"/>
    </row>
    <row r="60" spans="2:7" ht="15" customHeight="1">
      <c r="B60" s="8"/>
      <c r="C60" s="8"/>
      <c r="D60" s="8"/>
      <c r="E60" s="8"/>
      <c r="F60" s="8"/>
      <c r="G60" s="8"/>
    </row>
    <row r="61" spans="2:7" ht="15" customHeight="1">
      <c r="B61" s="8"/>
      <c r="C61" s="8"/>
      <c r="D61" s="8"/>
      <c r="E61" s="8"/>
      <c r="F61" s="8"/>
      <c r="G61" s="8"/>
    </row>
    <row r="62" spans="2:7" ht="15" customHeight="1">
      <c r="B62" s="8"/>
      <c r="C62" s="8"/>
      <c r="D62" s="8"/>
      <c r="E62" s="8"/>
      <c r="F62" s="8"/>
      <c r="G62" s="8"/>
    </row>
    <row r="63" spans="2:7" ht="15" customHeight="1">
      <c r="B63" s="8"/>
      <c r="C63" s="8"/>
      <c r="D63" s="8"/>
      <c r="E63" s="8"/>
      <c r="F63" s="8"/>
      <c r="G63" s="8"/>
    </row>
    <row r="64" spans="2:7" ht="15" customHeight="1">
      <c r="B64" s="8"/>
      <c r="C64" s="8"/>
      <c r="D64" s="8"/>
      <c r="E64" s="8"/>
      <c r="F64" s="8"/>
      <c r="G64" s="8"/>
    </row>
    <row r="65" spans="2:7" ht="15" customHeight="1">
      <c r="B65" s="8"/>
      <c r="C65" s="8"/>
      <c r="D65" s="8"/>
      <c r="E65" s="8"/>
      <c r="F65" s="8"/>
      <c r="G65" s="8"/>
    </row>
    <row r="66" spans="2:7" ht="15" customHeight="1">
      <c r="B66" s="8"/>
      <c r="C66" s="8"/>
      <c r="D66" s="8"/>
      <c r="E66" s="8"/>
      <c r="F66" s="8"/>
      <c r="G66" s="8"/>
    </row>
    <row r="67" spans="2:7" ht="15" customHeight="1">
      <c r="B67" s="8"/>
      <c r="C67" s="8"/>
      <c r="D67" s="8"/>
      <c r="E67" s="8"/>
      <c r="F67" s="8"/>
      <c r="G67" s="8"/>
    </row>
    <row r="68" spans="2:7" ht="15" customHeight="1">
      <c r="B68" s="8"/>
      <c r="C68" s="8"/>
      <c r="D68" s="8"/>
      <c r="E68" s="8"/>
      <c r="F68" s="8"/>
      <c r="G68" s="8"/>
    </row>
    <row r="69" spans="2:7" ht="15" customHeight="1">
      <c r="B69" s="8"/>
      <c r="C69" s="8"/>
      <c r="D69" s="8"/>
      <c r="E69" s="8"/>
      <c r="F69" s="8"/>
      <c r="G69" s="8"/>
    </row>
    <row r="70" spans="2:7" ht="15" customHeight="1">
      <c r="B70" s="8"/>
      <c r="C70" s="8"/>
      <c r="D70" s="8"/>
      <c r="E70" s="8"/>
      <c r="F70" s="8"/>
      <c r="G70" s="8"/>
    </row>
    <row r="71" spans="2:7" ht="15" customHeight="1">
      <c r="B71" s="8"/>
      <c r="C71" s="8"/>
      <c r="D71" s="8"/>
      <c r="E71" s="8"/>
      <c r="F71" s="8"/>
      <c r="G71" s="8"/>
    </row>
    <row r="72" spans="2:7" ht="15" customHeight="1">
      <c r="B72" s="8"/>
      <c r="C72" s="8"/>
      <c r="D72" s="8"/>
      <c r="E72" s="8"/>
      <c r="F72" s="8"/>
      <c r="G72" s="8"/>
    </row>
    <row r="73" spans="2:7" ht="15" customHeight="1">
      <c r="B73" s="8"/>
      <c r="C73" s="8"/>
      <c r="D73" s="8"/>
      <c r="E73" s="8"/>
      <c r="F73" s="8"/>
      <c r="G73" s="8"/>
    </row>
    <row r="74" spans="2:7" ht="15" customHeight="1">
      <c r="B74" s="8"/>
      <c r="C74" s="8"/>
      <c r="D74" s="8"/>
      <c r="E74" s="8"/>
      <c r="F74" s="8"/>
      <c r="G74" s="8"/>
    </row>
    <row r="75" spans="2:7" ht="15" customHeight="1">
      <c r="B75" s="8"/>
      <c r="C75" s="8"/>
      <c r="D75" s="8"/>
      <c r="E75" s="8"/>
      <c r="F75" s="8"/>
      <c r="G75" s="8"/>
    </row>
    <row r="76" spans="2:7" ht="15" customHeight="1">
      <c r="B76" s="8"/>
      <c r="C76" s="8"/>
      <c r="D76" s="8"/>
      <c r="E76" s="8"/>
      <c r="F76" s="8"/>
      <c r="G76" s="8"/>
    </row>
    <row r="77" spans="2:7" ht="15" customHeight="1">
      <c r="B77" s="8"/>
      <c r="C77" s="8"/>
      <c r="D77" s="8"/>
      <c r="E77" s="8"/>
      <c r="F77" s="8"/>
      <c r="G77" s="8"/>
    </row>
    <row r="78" spans="2:7" ht="15" customHeight="1">
      <c r="B78" s="8"/>
      <c r="C78" s="8"/>
      <c r="D78" s="8"/>
      <c r="E78" s="8"/>
      <c r="F78" s="8"/>
      <c r="G78" s="8"/>
    </row>
    <row r="79" spans="2:7" ht="15" customHeight="1">
      <c r="B79" s="8"/>
      <c r="C79" s="8"/>
      <c r="D79" s="8"/>
      <c r="E79" s="8"/>
      <c r="F79" s="8"/>
      <c r="G79" s="8"/>
    </row>
    <row r="80" spans="2:7" ht="15" customHeight="1">
      <c r="B80" s="8"/>
      <c r="C80" s="8"/>
      <c r="D80" s="8"/>
      <c r="E80" s="8"/>
      <c r="F80" s="8"/>
      <c r="G80" s="8"/>
    </row>
    <row r="81" spans="2:7" ht="15" customHeight="1">
      <c r="B81" s="8"/>
      <c r="C81" s="8"/>
      <c r="D81" s="8"/>
      <c r="E81" s="8"/>
      <c r="F81" s="8"/>
      <c r="G81" s="8"/>
    </row>
    <row r="82" spans="2:7" ht="15" customHeight="1">
      <c r="B82" s="8"/>
      <c r="C82" s="8"/>
      <c r="D82" s="8"/>
      <c r="E82" s="8"/>
      <c r="F82" s="8"/>
      <c r="G82" s="8"/>
    </row>
    <row r="83" spans="2:7" ht="15" customHeight="1">
      <c r="B83" s="8"/>
      <c r="C83" s="8"/>
      <c r="D83" s="8"/>
      <c r="E83" s="8"/>
      <c r="F83" s="8"/>
      <c r="G83" s="8"/>
    </row>
    <row r="84" spans="2:7" ht="15" customHeight="1">
      <c r="B84" s="8"/>
      <c r="C84" s="8"/>
      <c r="D84" s="8"/>
      <c r="E84" s="8"/>
      <c r="F84" s="8"/>
      <c r="G84" s="8"/>
    </row>
    <row r="85" spans="2:7" ht="15" customHeight="1">
      <c r="B85" s="8"/>
      <c r="C85" s="8"/>
      <c r="D85" s="8"/>
      <c r="E85" s="8"/>
      <c r="F85" s="8"/>
      <c r="G85" s="8"/>
    </row>
    <row r="86" spans="2:7" ht="15" customHeight="1">
      <c r="B86" s="8"/>
      <c r="C86" s="8"/>
      <c r="D86" s="8"/>
      <c r="E86" s="8"/>
      <c r="F86" s="8"/>
      <c r="G86" s="8"/>
    </row>
    <row r="87" spans="2:7" ht="15" customHeight="1">
      <c r="B87" s="8"/>
      <c r="C87" s="8"/>
      <c r="D87" s="8"/>
      <c r="E87" s="8"/>
      <c r="F87" s="8"/>
      <c r="G87" s="8"/>
    </row>
    <row r="88" spans="2:7" ht="15" customHeight="1">
      <c r="B88" s="8"/>
      <c r="C88" s="8"/>
      <c r="D88" s="8"/>
      <c r="E88" s="8"/>
      <c r="F88" s="8"/>
      <c r="G88" s="8"/>
    </row>
    <row r="89" spans="2:7" ht="15" customHeight="1">
      <c r="B89" s="8"/>
      <c r="C89" s="8"/>
      <c r="D89" s="8"/>
      <c r="E89" s="8"/>
      <c r="F89" s="8"/>
      <c r="G89" s="8"/>
    </row>
    <row r="90" spans="2:7" ht="15" customHeight="1">
      <c r="B90" s="8"/>
      <c r="C90" s="8"/>
      <c r="D90" s="8"/>
      <c r="E90" s="8"/>
      <c r="F90" s="8"/>
      <c r="G90" s="8"/>
    </row>
    <row r="91" spans="2:7" ht="15" customHeight="1">
      <c r="B91" s="8"/>
      <c r="C91" s="8"/>
      <c r="D91" s="8"/>
      <c r="E91" s="8"/>
      <c r="F91" s="8"/>
      <c r="G91" s="8"/>
    </row>
    <row r="92" spans="2:7" ht="15" customHeight="1">
      <c r="B92" s="8"/>
      <c r="C92" s="8"/>
      <c r="D92" s="8"/>
      <c r="E92" s="8"/>
      <c r="F92" s="8"/>
      <c r="G92" s="8"/>
    </row>
    <row r="93" spans="2:7" ht="15" customHeight="1">
      <c r="B93" s="8"/>
      <c r="C93" s="8"/>
      <c r="D93" s="8"/>
      <c r="E93" s="8"/>
      <c r="F93" s="8"/>
      <c r="G93" s="8"/>
    </row>
    <row r="94" spans="2:7" ht="15" customHeight="1">
      <c r="B94" s="8"/>
      <c r="C94" s="8"/>
      <c r="D94" s="8"/>
      <c r="E94" s="8"/>
      <c r="F94" s="8"/>
      <c r="G94" s="8"/>
    </row>
    <row r="95" spans="2:7" ht="15" customHeight="1">
      <c r="B95" s="8"/>
      <c r="C95" s="8"/>
      <c r="D95" s="8"/>
      <c r="E95" s="8"/>
      <c r="F95" s="8"/>
      <c r="G95" s="8"/>
    </row>
    <row r="96" spans="2:7" ht="15" customHeight="1">
      <c r="B96" s="8"/>
      <c r="C96" s="8"/>
      <c r="D96" s="8"/>
      <c r="E96" s="8"/>
      <c r="F96" s="8"/>
      <c r="G96" s="8"/>
    </row>
    <row r="97" spans="2:7" ht="15" customHeight="1">
      <c r="B97" s="8"/>
      <c r="C97" s="8"/>
      <c r="D97" s="8"/>
      <c r="E97" s="8"/>
      <c r="F97" s="8"/>
      <c r="G97" s="8"/>
    </row>
  </sheetData>
  <mergeCells count="12">
    <mergeCell ref="E1:G1"/>
    <mergeCell ref="A2:G2"/>
    <mergeCell ref="A3:G3"/>
    <mergeCell ref="A4:G4"/>
    <mergeCell ref="A5:G5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G60"/>
  <sheetViews>
    <sheetView workbookViewId="0" topLeftCell="A1">
      <selection activeCell="B64" sqref="B64"/>
    </sheetView>
  </sheetViews>
  <sheetFormatPr defaultColWidth="9.140625" defaultRowHeight="12.75"/>
  <cols>
    <col min="1" max="1" width="3.421875" style="438" customWidth="1"/>
    <col min="2" max="2" width="51.421875" style="438" bestFit="1" customWidth="1"/>
    <col min="3" max="3" width="9.00390625" style="438" bestFit="1" customWidth="1"/>
    <col min="4" max="4" width="11.57421875" style="438" bestFit="1" customWidth="1"/>
    <col min="5" max="16384" width="10.28125" style="438" customWidth="1"/>
  </cols>
  <sheetData>
    <row r="1" spans="3:5" ht="16.5" customHeight="1">
      <c r="C1" s="646" t="s">
        <v>2151</v>
      </c>
      <c r="D1" s="646"/>
      <c r="E1" s="646"/>
    </row>
    <row r="2" spans="2:5" s="271" customFormat="1" ht="15.75">
      <c r="B2" s="732" t="s">
        <v>1797</v>
      </c>
      <c r="C2" s="732"/>
      <c r="D2" s="732"/>
      <c r="E2" s="732"/>
    </row>
    <row r="3" spans="2:5" s="271" customFormat="1" ht="15.75">
      <c r="B3" s="732" t="s">
        <v>2152</v>
      </c>
      <c r="C3" s="732"/>
      <c r="D3" s="732"/>
      <c r="E3" s="732"/>
    </row>
    <row r="4" spans="2:5" s="271" customFormat="1" ht="15.75">
      <c r="B4" s="732" t="s">
        <v>96</v>
      </c>
      <c r="C4" s="732"/>
      <c r="D4" s="732"/>
      <c r="E4" s="732"/>
    </row>
    <row r="5" spans="2:5" ht="15.75">
      <c r="B5" s="732" t="s">
        <v>1791</v>
      </c>
      <c r="C5" s="732"/>
      <c r="D5" s="732"/>
      <c r="E5" s="732"/>
    </row>
    <row r="6" spans="2:4" ht="19.5">
      <c r="B6" s="439"/>
      <c r="C6" s="439"/>
      <c r="D6" s="439"/>
    </row>
    <row r="7" spans="1:5" s="441" customFormat="1" ht="12.75">
      <c r="A7" s="733" t="s">
        <v>1917</v>
      </c>
      <c r="B7" s="730" t="s">
        <v>1792</v>
      </c>
      <c r="C7" s="440" t="s">
        <v>2154</v>
      </c>
      <c r="D7" s="440" t="s">
        <v>2155</v>
      </c>
      <c r="E7" s="722" t="s">
        <v>891</v>
      </c>
    </row>
    <row r="8" spans="1:5" s="441" customFormat="1" ht="12.75">
      <c r="A8" s="733"/>
      <c r="B8" s="730"/>
      <c r="C8" s="734" t="s">
        <v>2156</v>
      </c>
      <c r="D8" s="734"/>
      <c r="E8" s="722"/>
    </row>
    <row r="9" spans="1:5" s="442" customFormat="1" ht="16.5" customHeight="1">
      <c r="A9" s="442" t="s">
        <v>2157</v>
      </c>
      <c r="B9" s="443" t="s">
        <v>910</v>
      </c>
      <c r="C9" s="444">
        <v>881351</v>
      </c>
      <c r="D9" s="444">
        <v>954539</v>
      </c>
      <c r="E9" s="392">
        <v>921076</v>
      </c>
    </row>
    <row r="10" spans="1:5" s="442" customFormat="1" ht="16.5" customHeight="1">
      <c r="A10" s="442" t="s">
        <v>2158</v>
      </c>
      <c r="B10" s="443" t="s">
        <v>2159</v>
      </c>
      <c r="C10" s="444">
        <v>254872</v>
      </c>
      <c r="D10" s="444">
        <v>270163</v>
      </c>
      <c r="E10" s="392">
        <v>264082</v>
      </c>
    </row>
    <row r="11" spans="1:7" s="442" customFormat="1" ht="16.5" customHeight="1">
      <c r="A11" s="442" t="s">
        <v>2160</v>
      </c>
      <c r="B11" s="443" t="s">
        <v>918</v>
      </c>
      <c r="C11" s="444">
        <v>502885</v>
      </c>
      <c r="D11" s="444">
        <v>523127</v>
      </c>
      <c r="E11" s="392">
        <v>456510</v>
      </c>
      <c r="G11" s="444"/>
    </row>
    <row r="12" spans="1:7" s="442" customFormat="1" ht="16.5" customHeight="1">
      <c r="A12" s="442" t="s">
        <v>2161</v>
      </c>
      <c r="B12" s="443" t="s">
        <v>2162</v>
      </c>
      <c r="C12" s="444">
        <v>55000</v>
      </c>
      <c r="D12" s="444">
        <v>49088</v>
      </c>
      <c r="E12" s="392">
        <v>49079</v>
      </c>
      <c r="G12" s="444"/>
    </row>
    <row r="13" spans="1:7" s="442" customFormat="1" ht="16.5" customHeight="1">
      <c r="A13" s="442" t="s">
        <v>2163</v>
      </c>
      <c r="B13" s="443" t="s">
        <v>2164</v>
      </c>
      <c r="C13" s="444">
        <v>74386</v>
      </c>
      <c r="D13" s="444">
        <v>82620</v>
      </c>
      <c r="E13" s="392">
        <v>82280</v>
      </c>
      <c r="G13" s="444"/>
    </row>
    <row r="14" spans="1:7" s="442" customFormat="1" ht="16.5" customHeight="1">
      <c r="A14" s="442" t="s">
        <v>2165</v>
      </c>
      <c r="B14" s="443" t="s">
        <v>2166</v>
      </c>
      <c r="C14" s="444">
        <v>39</v>
      </c>
      <c r="D14" s="444">
        <v>2441</v>
      </c>
      <c r="E14" s="392">
        <v>2439</v>
      </c>
      <c r="G14" s="444"/>
    </row>
    <row r="15" spans="1:7" s="442" customFormat="1" ht="16.5" customHeight="1">
      <c r="A15" s="442" t="s">
        <v>1002</v>
      </c>
      <c r="B15" s="443" t="s">
        <v>274</v>
      </c>
      <c r="C15" s="444">
        <v>34105</v>
      </c>
      <c r="D15" s="444">
        <v>33480</v>
      </c>
      <c r="E15" s="392">
        <v>30809</v>
      </c>
      <c r="G15" s="444"/>
    </row>
    <row r="16" spans="1:7" s="442" customFormat="1" ht="16.5" customHeight="1">
      <c r="A16" s="442" t="s">
        <v>2167</v>
      </c>
      <c r="B16" s="443" t="s">
        <v>846</v>
      </c>
      <c r="C16" s="444">
        <v>84500</v>
      </c>
      <c r="D16" s="444">
        <v>97260</v>
      </c>
      <c r="E16" s="392">
        <v>22674</v>
      </c>
      <c r="G16" s="444"/>
    </row>
    <row r="17" spans="1:7" s="442" customFormat="1" ht="16.5" customHeight="1">
      <c r="A17" s="442" t="s">
        <v>1483</v>
      </c>
      <c r="B17" s="443" t="s">
        <v>1482</v>
      </c>
      <c r="C17" s="444">
        <v>152417</v>
      </c>
      <c r="D17" s="444">
        <v>257693</v>
      </c>
      <c r="E17" s="392">
        <v>137434</v>
      </c>
      <c r="G17" s="444"/>
    </row>
    <row r="18" spans="1:5" s="442" customFormat="1" ht="16.5" customHeight="1">
      <c r="A18" s="442" t="s">
        <v>1927</v>
      </c>
      <c r="B18" s="443" t="s">
        <v>1484</v>
      </c>
      <c r="C18" s="444">
        <v>1484</v>
      </c>
      <c r="D18" s="444">
        <v>5900</v>
      </c>
      <c r="E18" s="392">
        <v>4800</v>
      </c>
    </row>
    <row r="19" spans="1:5" s="442" customFormat="1" ht="16.5" customHeight="1">
      <c r="A19" s="442" t="s">
        <v>1928</v>
      </c>
      <c r="B19" s="443" t="s">
        <v>1485</v>
      </c>
      <c r="C19" s="444">
        <v>6630</v>
      </c>
      <c r="D19" s="444">
        <v>13010</v>
      </c>
      <c r="E19" s="392">
        <v>10760</v>
      </c>
    </row>
    <row r="20" spans="1:5" s="442" customFormat="1" ht="16.5" customHeight="1">
      <c r="A20" s="442" t="s">
        <v>1929</v>
      </c>
      <c r="B20" s="443" t="s">
        <v>1486</v>
      </c>
      <c r="C20" s="444">
        <v>3000</v>
      </c>
      <c r="D20" s="444">
        <v>3000</v>
      </c>
      <c r="E20" s="392">
        <v>1600</v>
      </c>
    </row>
    <row r="21" spans="1:5" s="442" customFormat="1" ht="16.5" customHeight="1">
      <c r="A21" s="442" t="s">
        <v>1930</v>
      </c>
      <c r="B21" s="443" t="s">
        <v>1487</v>
      </c>
      <c r="C21" s="444"/>
      <c r="D21" s="444"/>
      <c r="E21" s="392"/>
    </row>
    <row r="22" spans="1:5" s="442" customFormat="1" ht="16.5" customHeight="1">
      <c r="A22" s="442" t="s">
        <v>1931</v>
      </c>
      <c r="B22" s="434" t="s">
        <v>1488</v>
      </c>
      <c r="C22" s="435">
        <f>SUM(C9:C21)</f>
        <v>2050669</v>
      </c>
      <c r="D22" s="435">
        <f>SUM(D9:D21)</f>
        <v>2292321</v>
      </c>
      <c r="E22" s="435">
        <f>SUM(E9:E21)</f>
        <v>1983543</v>
      </c>
    </row>
    <row r="23" spans="1:5" s="442" customFormat="1" ht="16.5" customHeight="1">
      <c r="A23" s="442" t="s">
        <v>1932</v>
      </c>
      <c r="B23" s="229" t="s">
        <v>1489</v>
      </c>
      <c r="C23" s="233">
        <v>37500</v>
      </c>
      <c r="D23" s="233">
        <v>37500</v>
      </c>
      <c r="E23" s="233">
        <v>37500</v>
      </c>
    </row>
    <row r="24" spans="1:5" s="442" customFormat="1" ht="16.5" customHeight="1">
      <c r="A24" s="442" t="s">
        <v>1933</v>
      </c>
      <c r="B24" s="229" t="s">
        <v>1490</v>
      </c>
      <c r="C24" s="233">
        <v>0</v>
      </c>
      <c r="D24" s="233">
        <v>0</v>
      </c>
      <c r="E24" s="233">
        <v>0</v>
      </c>
    </row>
    <row r="25" spans="1:5" s="442" customFormat="1" ht="16.5" customHeight="1">
      <c r="A25" s="442" t="s">
        <v>1934</v>
      </c>
      <c r="B25" s="229" t="s">
        <v>1491</v>
      </c>
      <c r="C25" s="233">
        <v>0</v>
      </c>
      <c r="D25" s="233">
        <v>0</v>
      </c>
      <c r="E25" s="233">
        <v>0</v>
      </c>
    </row>
    <row r="26" spans="1:5" s="442" customFormat="1" ht="16.5" customHeight="1">
      <c r="A26" s="442" t="s">
        <v>1935</v>
      </c>
      <c r="B26" s="229" t="s">
        <v>1492</v>
      </c>
      <c r="C26" s="233">
        <v>0</v>
      </c>
      <c r="D26" s="233">
        <v>0</v>
      </c>
      <c r="E26" s="233">
        <v>0</v>
      </c>
    </row>
    <row r="27" spans="1:5" s="442" customFormat="1" ht="16.5" customHeight="1">
      <c r="A27" s="442" t="s">
        <v>820</v>
      </c>
      <c r="B27" s="434" t="s">
        <v>1493</v>
      </c>
      <c r="C27" s="435">
        <f>SUM(C23:C26)</f>
        <v>37500</v>
      </c>
      <c r="D27" s="435">
        <f>SUM(D23:D26)</f>
        <v>37500</v>
      </c>
      <c r="E27" s="435">
        <f>SUM(E23:E26)</f>
        <v>37500</v>
      </c>
    </row>
    <row r="28" spans="1:5" s="447" customFormat="1" ht="16.5" customHeight="1">
      <c r="A28" s="442" t="s">
        <v>821</v>
      </c>
      <c r="B28" s="445" t="s">
        <v>1494</v>
      </c>
      <c r="C28" s="446">
        <f>C22+C27</f>
        <v>2088169</v>
      </c>
      <c r="D28" s="446">
        <f>D22+D27</f>
        <v>2329821</v>
      </c>
      <c r="E28" s="446">
        <f>E22+E27</f>
        <v>2021043</v>
      </c>
    </row>
    <row r="29" spans="1:5" s="442" customFormat="1" ht="16.5" customHeight="1">
      <c r="A29" s="442" t="s">
        <v>822</v>
      </c>
      <c r="B29" s="443" t="s">
        <v>1495</v>
      </c>
      <c r="C29" s="444">
        <v>784747</v>
      </c>
      <c r="D29" s="444">
        <v>668305</v>
      </c>
      <c r="E29" s="392">
        <v>0</v>
      </c>
    </row>
    <row r="30" spans="1:5" s="442" customFormat="1" ht="16.5" customHeight="1">
      <c r="A30" s="442" t="s">
        <v>823</v>
      </c>
      <c r="B30" s="443" t="s">
        <v>1496</v>
      </c>
      <c r="C30" s="444">
        <v>0</v>
      </c>
      <c r="D30" s="444">
        <v>0</v>
      </c>
      <c r="E30" s="392">
        <v>96</v>
      </c>
    </row>
    <row r="31" spans="1:5" s="77" customFormat="1" ht="16.5" customHeight="1">
      <c r="A31" s="442" t="s">
        <v>1380</v>
      </c>
      <c r="B31" s="77" t="s">
        <v>1497</v>
      </c>
      <c r="C31" s="392">
        <v>0</v>
      </c>
      <c r="D31" s="392">
        <v>0</v>
      </c>
      <c r="E31" s="392">
        <v>255</v>
      </c>
    </row>
    <row r="32" spans="1:5" s="380" customFormat="1" ht="16.5" customHeight="1">
      <c r="A32" s="442" t="s">
        <v>1383</v>
      </c>
      <c r="B32" s="380" t="s">
        <v>1498</v>
      </c>
      <c r="C32" s="387">
        <f>SUM(C28:C31)</f>
        <v>2872916</v>
      </c>
      <c r="D32" s="387">
        <f>SUM(D28:D31)</f>
        <v>2998126</v>
      </c>
      <c r="E32" s="387">
        <f>SUM(E28:E31)</f>
        <v>2021394</v>
      </c>
    </row>
    <row r="33" spans="1:5" s="77" customFormat="1" ht="16.5" customHeight="1">
      <c r="A33" s="442" t="s">
        <v>1386</v>
      </c>
      <c r="B33" s="77" t="s">
        <v>1499</v>
      </c>
      <c r="C33" s="392">
        <v>252535</v>
      </c>
      <c r="D33" s="392">
        <v>273670</v>
      </c>
      <c r="E33" s="392">
        <v>307296</v>
      </c>
    </row>
    <row r="34" spans="1:5" s="77" customFormat="1" ht="16.5" customHeight="1">
      <c r="A34" s="442" t="s">
        <v>1389</v>
      </c>
      <c r="B34" s="77" t="s">
        <v>1500</v>
      </c>
      <c r="C34" s="392">
        <v>791768</v>
      </c>
      <c r="D34" s="392">
        <v>790772</v>
      </c>
      <c r="E34" s="392">
        <v>825223</v>
      </c>
    </row>
    <row r="35" spans="1:5" s="77" customFormat="1" ht="16.5" customHeight="1">
      <c r="A35" s="442" t="s">
        <v>1392</v>
      </c>
      <c r="B35" s="77" t="s">
        <v>1501</v>
      </c>
      <c r="C35" s="392">
        <v>66270</v>
      </c>
      <c r="D35" s="392">
        <v>65217</v>
      </c>
      <c r="E35" s="392">
        <v>65067</v>
      </c>
    </row>
    <row r="36" spans="1:5" s="77" customFormat="1" ht="16.5" customHeight="1">
      <c r="A36" s="442" t="s">
        <v>1395</v>
      </c>
      <c r="B36" s="77" t="s">
        <v>1502</v>
      </c>
      <c r="C36" s="392">
        <v>2400</v>
      </c>
      <c r="D36" s="392">
        <v>3580</v>
      </c>
      <c r="E36" s="392">
        <v>4444</v>
      </c>
    </row>
    <row r="37" spans="1:5" s="77" customFormat="1" ht="16.5" customHeight="1">
      <c r="A37" s="442" t="s">
        <v>687</v>
      </c>
      <c r="B37" s="77" t="s">
        <v>1503</v>
      </c>
      <c r="C37" s="392">
        <v>32684</v>
      </c>
      <c r="D37" s="392">
        <v>33584</v>
      </c>
      <c r="E37" s="392">
        <v>23289</v>
      </c>
    </row>
    <row r="38" spans="1:5" s="77" customFormat="1" ht="16.5" customHeight="1">
      <c r="A38" s="442" t="s">
        <v>1397</v>
      </c>
      <c r="B38" s="77" t="s">
        <v>1504</v>
      </c>
      <c r="C38" s="392">
        <v>32684</v>
      </c>
      <c r="D38" s="392">
        <v>32684</v>
      </c>
      <c r="E38" s="392">
        <v>22456</v>
      </c>
    </row>
    <row r="39" spans="1:5" s="77" customFormat="1" ht="16.5" customHeight="1">
      <c r="A39" s="442" t="s">
        <v>1400</v>
      </c>
      <c r="B39" s="77" t="s">
        <v>1505</v>
      </c>
      <c r="C39" s="392">
        <v>7000</v>
      </c>
      <c r="D39" s="392">
        <v>18150</v>
      </c>
      <c r="E39" s="392">
        <v>3668</v>
      </c>
    </row>
    <row r="40" spans="1:5" s="77" customFormat="1" ht="16.5" customHeight="1">
      <c r="A40" s="442" t="s">
        <v>1403</v>
      </c>
      <c r="B40" s="77" t="s">
        <v>1506</v>
      </c>
      <c r="C40" s="392">
        <v>400</v>
      </c>
      <c r="D40" s="392">
        <v>5273</v>
      </c>
      <c r="E40" s="392">
        <v>5032</v>
      </c>
    </row>
    <row r="41" spans="1:5" s="77" customFormat="1" ht="16.5" customHeight="1">
      <c r="A41" s="442" t="s">
        <v>1405</v>
      </c>
      <c r="B41" s="77" t="s">
        <v>1507</v>
      </c>
      <c r="C41" s="392">
        <v>823013</v>
      </c>
      <c r="D41" s="392">
        <v>896809</v>
      </c>
      <c r="E41" s="392">
        <v>896809</v>
      </c>
    </row>
    <row r="42" spans="1:5" s="77" customFormat="1" ht="16.5" customHeight="1">
      <c r="A42" s="442" t="s">
        <v>1406</v>
      </c>
      <c r="B42" s="77" t="s">
        <v>1508</v>
      </c>
      <c r="C42" s="392">
        <v>823013</v>
      </c>
      <c r="D42" s="392">
        <v>896809</v>
      </c>
      <c r="E42" s="392">
        <v>896809</v>
      </c>
    </row>
    <row r="43" spans="1:5" s="77" customFormat="1" ht="16.5" customHeight="1">
      <c r="A43" s="442" t="s">
        <v>1417</v>
      </c>
      <c r="B43" s="77" t="s">
        <v>1509</v>
      </c>
      <c r="C43" s="392">
        <v>4039</v>
      </c>
      <c r="D43" s="392">
        <v>4039</v>
      </c>
      <c r="E43" s="392">
        <v>4159</v>
      </c>
    </row>
    <row r="44" spans="1:5" s="77" customFormat="1" ht="16.5" customHeight="1">
      <c r="A44" s="442" t="s">
        <v>1428</v>
      </c>
      <c r="B44" s="77" t="s">
        <v>78</v>
      </c>
      <c r="C44" s="392">
        <v>2000</v>
      </c>
      <c r="D44" s="392">
        <v>2000</v>
      </c>
      <c r="E44" s="392">
        <v>1541</v>
      </c>
    </row>
    <row r="45" spans="1:5" s="77" customFormat="1" ht="24.75" customHeight="1">
      <c r="A45" s="442" t="s">
        <v>1432</v>
      </c>
      <c r="B45" s="448" t="s">
        <v>1510</v>
      </c>
      <c r="C45" s="387">
        <f>SUM(C33:C37)+C39+C40+C41+C43+C44</f>
        <v>1982109</v>
      </c>
      <c r="D45" s="387">
        <f>SUM(D33:D37)+D39+D40+D41+D43+D44</f>
        <v>2093094</v>
      </c>
      <c r="E45" s="387">
        <f>SUM(E33:E37)+E39+E40+E41+E43+E44</f>
        <v>2136528</v>
      </c>
    </row>
    <row r="46" spans="1:5" s="77" customFormat="1" ht="16.5" customHeight="1">
      <c r="A46" s="442" t="s">
        <v>688</v>
      </c>
      <c r="B46" s="449" t="s">
        <v>1511</v>
      </c>
      <c r="C46" s="392">
        <v>0</v>
      </c>
      <c r="D46" s="392">
        <v>0</v>
      </c>
      <c r="E46" s="392">
        <v>0</v>
      </c>
    </row>
    <row r="47" spans="1:5" s="77" customFormat="1" ht="16.5" customHeight="1">
      <c r="A47" s="442" t="s">
        <v>689</v>
      </c>
      <c r="B47" s="77" t="s">
        <v>1512</v>
      </c>
      <c r="C47" s="392">
        <v>0</v>
      </c>
      <c r="D47" s="392">
        <v>0</v>
      </c>
      <c r="E47" s="392">
        <v>0</v>
      </c>
    </row>
    <row r="48" spans="1:5" s="77" customFormat="1" ht="16.5" customHeight="1">
      <c r="A48" s="442" t="s">
        <v>690</v>
      </c>
      <c r="B48" s="77" t="s">
        <v>1513</v>
      </c>
      <c r="C48" s="392">
        <v>9420</v>
      </c>
      <c r="D48" s="392">
        <v>9420</v>
      </c>
      <c r="E48" s="392">
        <v>9420</v>
      </c>
    </row>
    <row r="49" spans="1:5" s="77" customFormat="1" ht="16.5" customHeight="1">
      <c r="A49" s="442" t="s">
        <v>691</v>
      </c>
      <c r="B49" s="77" t="s">
        <v>1514</v>
      </c>
      <c r="C49" s="392">
        <v>22605</v>
      </c>
      <c r="D49" s="392">
        <v>22605</v>
      </c>
      <c r="E49" s="392">
        <v>22605</v>
      </c>
    </row>
    <row r="50" spans="1:5" s="77" customFormat="1" ht="16.5" customHeight="1">
      <c r="A50" s="442" t="s">
        <v>692</v>
      </c>
      <c r="B50" s="380" t="s">
        <v>1515</v>
      </c>
      <c r="C50" s="387">
        <f>SUM(C46:C49)</f>
        <v>32025</v>
      </c>
      <c r="D50" s="387">
        <f>SUM(D46:D49)</f>
        <v>32025</v>
      </c>
      <c r="E50" s="387">
        <f>SUM(E46:E49)</f>
        <v>32025</v>
      </c>
    </row>
    <row r="51" spans="1:5" s="380" customFormat="1" ht="16.5" customHeight="1">
      <c r="A51" s="442" t="s">
        <v>693</v>
      </c>
      <c r="B51" s="380" t="s">
        <v>1516</v>
      </c>
      <c r="C51" s="387">
        <f>C45+C50</f>
        <v>2014134</v>
      </c>
      <c r="D51" s="387">
        <f>D45+D50</f>
        <v>2125119</v>
      </c>
      <c r="E51" s="387">
        <f>E45+E50</f>
        <v>2168553</v>
      </c>
    </row>
    <row r="52" spans="1:5" s="77" customFormat="1" ht="16.5" customHeight="1">
      <c r="A52" s="442" t="s">
        <v>694</v>
      </c>
      <c r="B52" s="77" t="s">
        <v>1517</v>
      </c>
      <c r="C52" s="392">
        <v>858782</v>
      </c>
      <c r="D52" s="392">
        <v>873007</v>
      </c>
      <c r="E52" s="392">
        <v>270675</v>
      </c>
    </row>
    <row r="53" spans="1:5" s="77" customFormat="1" ht="16.5" customHeight="1">
      <c r="A53" s="442" t="s">
        <v>695</v>
      </c>
      <c r="B53" s="77" t="s">
        <v>1518</v>
      </c>
      <c r="C53" s="392">
        <v>0</v>
      </c>
      <c r="D53" s="392">
        <v>0</v>
      </c>
      <c r="E53" s="392">
        <v>96</v>
      </c>
    </row>
    <row r="54" spans="1:5" s="77" customFormat="1" ht="16.5" customHeight="1">
      <c r="A54" s="442" t="s">
        <v>2384</v>
      </c>
      <c r="B54" s="77" t="s">
        <v>1519</v>
      </c>
      <c r="C54" s="392">
        <v>0</v>
      </c>
      <c r="D54" s="392">
        <v>0</v>
      </c>
      <c r="E54" s="392">
        <v>1958</v>
      </c>
    </row>
    <row r="55" spans="1:5" s="380" customFormat="1" ht="16.5" customHeight="1">
      <c r="A55" s="442" t="s">
        <v>2385</v>
      </c>
      <c r="B55" s="380" t="s">
        <v>1520</v>
      </c>
      <c r="C55" s="387">
        <f>C51+C52+C54+C53</f>
        <v>2872916</v>
      </c>
      <c r="D55" s="387">
        <f>D51+D52+D54+D53</f>
        <v>2998126</v>
      </c>
      <c r="E55" s="387">
        <f>E51+E52+E54+E53</f>
        <v>2441282</v>
      </c>
    </row>
    <row r="56" spans="1:5" s="442" customFormat="1" ht="29.25" customHeight="1">
      <c r="A56" s="442" t="s">
        <v>2386</v>
      </c>
      <c r="B56" s="448" t="s">
        <v>1521</v>
      </c>
      <c r="C56" s="387">
        <f>C45+C52-C22-C29</f>
        <v>5475</v>
      </c>
      <c r="D56" s="387">
        <f>D45+D52-D22-D29</f>
        <v>5475</v>
      </c>
      <c r="E56" s="387">
        <f>E45+E52-E22-E29</f>
        <v>423660</v>
      </c>
    </row>
    <row r="57" spans="1:5" s="442" customFormat="1" ht="16.5" customHeight="1">
      <c r="A57" s="442" t="s">
        <v>2387</v>
      </c>
      <c r="B57" s="380" t="s">
        <v>1522</v>
      </c>
      <c r="C57" s="387">
        <f>C50-C27</f>
        <v>-5475</v>
      </c>
      <c r="D57" s="387">
        <f>D50-D27</f>
        <v>-5475</v>
      </c>
      <c r="E57" s="387">
        <f>E50-E27</f>
        <v>-5475</v>
      </c>
    </row>
    <row r="58" spans="1:5" s="442" customFormat="1" ht="27" customHeight="1">
      <c r="A58" s="442" t="s">
        <v>2388</v>
      </c>
      <c r="B58" s="448" t="s">
        <v>1523</v>
      </c>
      <c r="C58" s="387">
        <f aca="true" t="shared" si="0" ref="C58:E59">C53-C30</f>
        <v>0</v>
      </c>
      <c r="D58" s="387">
        <f t="shared" si="0"/>
        <v>0</v>
      </c>
      <c r="E58" s="387">
        <f t="shared" si="0"/>
        <v>0</v>
      </c>
    </row>
    <row r="59" spans="1:5" s="442" customFormat="1" ht="16.5" customHeight="1">
      <c r="A59" s="442" t="s">
        <v>2389</v>
      </c>
      <c r="B59" s="380" t="s">
        <v>1524</v>
      </c>
      <c r="C59" s="387">
        <f t="shared" si="0"/>
        <v>0</v>
      </c>
      <c r="D59" s="387">
        <f t="shared" si="0"/>
        <v>0</v>
      </c>
      <c r="E59" s="387">
        <f t="shared" si="0"/>
        <v>1703</v>
      </c>
    </row>
    <row r="60" spans="2:5" s="442" customFormat="1" ht="16.5" customHeight="1">
      <c r="B60" s="380"/>
      <c r="C60" s="387"/>
      <c r="D60" s="387"/>
      <c r="E60" s="387"/>
    </row>
    <row r="61" s="442" customFormat="1" ht="15" customHeight="1"/>
  </sheetData>
  <mergeCells count="9">
    <mergeCell ref="C1:E1"/>
    <mergeCell ref="B2:E2"/>
    <mergeCell ref="B3:E3"/>
    <mergeCell ref="B4:E4"/>
    <mergeCell ref="B5:E5"/>
    <mergeCell ref="A7:A8"/>
    <mergeCell ref="B7:B8"/>
    <mergeCell ref="E7:E8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H39"/>
  <sheetViews>
    <sheetView workbookViewId="0" topLeftCell="A1">
      <selection activeCell="A7" sqref="A7"/>
    </sheetView>
  </sheetViews>
  <sheetFormatPr defaultColWidth="9.140625" defaultRowHeight="12.75"/>
  <cols>
    <col min="1" max="1" width="2.7109375" style="229" customWidth="1"/>
    <col min="2" max="2" width="32.57421875" style="229" customWidth="1"/>
    <col min="3" max="3" width="10.28125" style="229" customWidth="1"/>
    <col min="4" max="4" width="9.00390625" style="229" customWidth="1"/>
    <col min="5" max="5" width="12.7109375" style="229" customWidth="1"/>
    <col min="6" max="6" width="7.8515625" style="229" customWidth="1"/>
    <col min="7" max="7" width="9.00390625" style="229" customWidth="1"/>
    <col min="8" max="8" width="10.421875" style="229" customWidth="1"/>
    <col min="9" max="16384" width="10.28125" style="229" customWidth="1"/>
  </cols>
  <sheetData>
    <row r="1" spans="6:8" ht="15.75">
      <c r="F1" s="738" t="s">
        <v>1525</v>
      </c>
      <c r="G1" s="738"/>
      <c r="H1" s="738"/>
    </row>
    <row r="2" spans="1:8" ht="15.75">
      <c r="A2" s="732" t="s">
        <v>1797</v>
      </c>
      <c r="B2" s="732"/>
      <c r="C2" s="732"/>
      <c r="D2" s="732"/>
      <c r="E2" s="732"/>
      <c r="F2" s="732"/>
      <c r="G2" s="732"/>
      <c r="H2" s="732"/>
    </row>
    <row r="3" spans="1:8" ht="15.75">
      <c r="A3" s="732" t="s">
        <v>1526</v>
      </c>
      <c r="B3" s="732"/>
      <c r="C3" s="732"/>
      <c r="D3" s="732"/>
      <c r="E3" s="732"/>
      <c r="F3" s="732"/>
      <c r="G3" s="732"/>
      <c r="H3" s="732"/>
    </row>
    <row r="4" spans="1:8" ht="15.75">
      <c r="A4" s="732" t="s">
        <v>1691</v>
      </c>
      <c r="B4" s="732"/>
      <c r="C4" s="732"/>
      <c r="D4" s="732"/>
      <c r="E4" s="732"/>
      <c r="F4" s="732"/>
      <c r="G4" s="732"/>
      <c r="H4" s="732"/>
    </row>
    <row r="5" spans="1:8" ht="15.75">
      <c r="A5" s="732" t="s">
        <v>1791</v>
      </c>
      <c r="B5" s="732"/>
      <c r="C5" s="732"/>
      <c r="D5" s="732"/>
      <c r="E5" s="732"/>
      <c r="F5" s="732"/>
      <c r="G5" s="732"/>
      <c r="H5" s="732"/>
    </row>
    <row r="6" spans="2:8" ht="13.5">
      <c r="B6" s="454"/>
      <c r="C6" s="230"/>
      <c r="D6" s="230"/>
      <c r="E6" s="230"/>
      <c r="F6" s="230"/>
      <c r="G6" s="230"/>
      <c r="H6" s="230"/>
    </row>
    <row r="7" spans="2:4" ht="13.5">
      <c r="B7" s="230"/>
      <c r="C7" s="735"/>
      <c r="D7" s="735"/>
    </row>
    <row r="8" spans="1:8" s="88" customFormat="1" ht="12.75" customHeight="1">
      <c r="A8" s="736" t="s">
        <v>2516</v>
      </c>
      <c r="B8" s="730" t="s">
        <v>1654</v>
      </c>
      <c r="C8" s="731" t="s">
        <v>1423</v>
      </c>
      <c r="D8" s="731" t="s">
        <v>1424</v>
      </c>
      <c r="E8" s="731" t="s">
        <v>1527</v>
      </c>
      <c r="F8" s="731" t="s">
        <v>1426</v>
      </c>
      <c r="G8" s="731" t="s">
        <v>1424</v>
      </c>
      <c r="H8" s="737" t="s">
        <v>1427</v>
      </c>
    </row>
    <row r="9" spans="1:8" s="88" customFormat="1" ht="20.25" customHeight="1">
      <c r="A9" s="736"/>
      <c r="B9" s="730"/>
      <c r="C9" s="731"/>
      <c r="D9" s="731"/>
      <c r="E9" s="731"/>
      <c r="F9" s="731"/>
      <c r="G9" s="731"/>
      <c r="H9" s="737"/>
    </row>
    <row r="10" spans="1:8" s="88" customFormat="1" ht="26.25" customHeight="1">
      <c r="A10" s="736"/>
      <c r="B10" s="730"/>
      <c r="C10" s="731"/>
      <c r="D10" s="731"/>
      <c r="E10" s="731"/>
      <c r="F10" s="731"/>
      <c r="G10" s="731"/>
      <c r="H10" s="737"/>
    </row>
    <row r="11" spans="2:4" ht="13.5">
      <c r="B11" s="230"/>
      <c r="C11" s="230"/>
      <c r="D11" s="230"/>
    </row>
    <row r="12" spans="1:8" ht="30" customHeight="1">
      <c r="A12" s="455" t="s">
        <v>1918</v>
      </c>
      <c r="B12" s="456" t="s">
        <v>1528</v>
      </c>
      <c r="C12" s="233">
        <v>826620</v>
      </c>
      <c r="D12" s="233"/>
      <c r="E12" s="233">
        <v>826620</v>
      </c>
      <c r="F12" s="233">
        <v>1032929</v>
      </c>
      <c r="G12" s="233"/>
      <c r="H12" s="233">
        <v>1032929</v>
      </c>
    </row>
    <row r="13" spans="1:8" ht="30" customHeight="1">
      <c r="A13" s="455" t="s">
        <v>1919</v>
      </c>
      <c r="B13" s="457" t="s">
        <v>1529</v>
      </c>
      <c r="C13" s="233">
        <v>-10709</v>
      </c>
      <c r="D13" s="233"/>
      <c r="E13" s="233">
        <v>-10709</v>
      </c>
      <c r="F13" s="233">
        <v>-12412</v>
      </c>
      <c r="G13" s="233"/>
      <c r="H13" s="233">
        <v>-12412</v>
      </c>
    </row>
    <row r="14" spans="1:8" ht="30" customHeight="1">
      <c r="A14" s="455" t="s">
        <v>1920</v>
      </c>
      <c r="B14" s="457" t="s">
        <v>1530</v>
      </c>
      <c r="C14" s="233">
        <v>0</v>
      </c>
      <c r="D14" s="233"/>
      <c r="E14" s="233">
        <v>0</v>
      </c>
      <c r="F14" s="233">
        <v>602332</v>
      </c>
      <c r="G14" s="233"/>
      <c r="H14" s="233">
        <v>602332</v>
      </c>
    </row>
    <row r="15" spans="1:8" ht="30" customHeight="1">
      <c r="A15" s="455" t="s">
        <v>1921</v>
      </c>
      <c r="B15" s="457" t="s">
        <v>1531</v>
      </c>
      <c r="C15" s="233">
        <v>0</v>
      </c>
      <c r="D15" s="233"/>
      <c r="E15" s="233">
        <v>0</v>
      </c>
      <c r="F15" s="233">
        <v>0</v>
      </c>
      <c r="G15" s="233"/>
      <c r="H15" s="233">
        <v>0</v>
      </c>
    </row>
    <row r="16" spans="1:8" ht="30" customHeight="1">
      <c r="A16" s="455" t="s">
        <v>1922</v>
      </c>
      <c r="B16" s="457" t="s">
        <v>1532</v>
      </c>
      <c r="C16" s="233">
        <f>C12+C13-C14-C15</f>
        <v>815911</v>
      </c>
      <c r="D16" s="233"/>
      <c r="E16" s="233">
        <f>E12+E13-E14-E15</f>
        <v>815911</v>
      </c>
      <c r="F16" s="233">
        <f>F12+F13-F14-F15</f>
        <v>418185</v>
      </c>
      <c r="G16" s="233"/>
      <c r="H16" s="233">
        <f>H12+H13-H14-H15</f>
        <v>418185</v>
      </c>
    </row>
    <row r="17" spans="1:8" ht="30" customHeight="1">
      <c r="A17" s="455" t="s">
        <v>1923</v>
      </c>
      <c r="B17" s="456" t="s">
        <v>1533</v>
      </c>
      <c r="C17" s="233">
        <v>57096</v>
      </c>
      <c r="D17" s="233"/>
      <c r="E17" s="233">
        <v>57096</v>
      </c>
      <c r="F17" s="233">
        <v>52321</v>
      </c>
      <c r="G17" s="233"/>
      <c r="H17" s="233">
        <v>52321</v>
      </c>
    </row>
    <row r="18" spans="1:8" ht="30" customHeight="1">
      <c r="A18" s="455" t="s">
        <v>1924</v>
      </c>
      <c r="B18" s="456" t="s">
        <v>1534</v>
      </c>
      <c r="C18" s="233">
        <v>0</v>
      </c>
      <c r="D18" s="233"/>
      <c r="E18" s="233">
        <v>0</v>
      </c>
      <c r="F18" s="233">
        <v>0</v>
      </c>
      <c r="G18" s="233"/>
      <c r="H18" s="233">
        <v>0</v>
      </c>
    </row>
    <row r="19" spans="1:8" ht="30" customHeight="1">
      <c r="A19" s="455" t="s">
        <v>1925</v>
      </c>
      <c r="B19" s="457" t="s">
        <v>1535</v>
      </c>
      <c r="C19" s="233">
        <v>0</v>
      </c>
      <c r="D19" s="233"/>
      <c r="E19" s="233">
        <v>0</v>
      </c>
      <c r="F19" s="233">
        <v>0</v>
      </c>
      <c r="G19" s="233"/>
      <c r="H19" s="233">
        <v>0</v>
      </c>
    </row>
    <row r="20" spans="1:8" ht="30" customHeight="1">
      <c r="A20" s="455" t="s">
        <v>1926</v>
      </c>
      <c r="B20" s="457" t="s">
        <v>1536</v>
      </c>
      <c r="C20" s="233">
        <v>0</v>
      </c>
      <c r="D20" s="233"/>
      <c r="E20" s="233">
        <v>0</v>
      </c>
      <c r="F20" s="233">
        <v>-1472</v>
      </c>
      <c r="G20" s="233"/>
      <c r="H20" s="233">
        <v>-1472</v>
      </c>
    </row>
    <row r="21" spans="1:8" ht="30" customHeight="1">
      <c r="A21" s="455" t="s">
        <v>1927</v>
      </c>
      <c r="B21" s="457" t="s">
        <v>1537</v>
      </c>
      <c r="C21" s="233">
        <f>C16+C17+C18+C19+C20</f>
        <v>873007</v>
      </c>
      <c r="D21" s="233"/>
      <c r="E21" s="233">
        <f>E16+E17+E18+E19+E20</f>
        <v>873007</v>
      </c>
      <c r="F21" s="233">
        <f>F16+F17+F18+F19+F20</f>
        <v>469034</v>
      </c>
      <c r="G21" s="233"/>
      <c r="H21" s="233">
        <f>H16+H17+H18+H19+H20</f>
        <v>469034</v>
      </c>
    </row>
    <row r="22" spans="1:8" ht="30" customHeight="1">
      <c r="A22" s="455" t="s">
        <v>1928</v>
      </c>
      <c r="B22" s="457" t="s">
        <v>1538</v>
      </c>
      <c r="C22" s="233">
        <v>0</v>
      </c>
      <c r="D22" s="233"/>
      <c r="E22" s="233">
        <v>0</v>
      </c>
      <c r="F22" s="233">
        <v>0</v>
      </c>
      <c r="G22" s="233"/>
      <c r="H22" s="233">
        <v>0</v>
      </c>
    </row>
    <row r="23" spans="1:8" ht="30" customHeight="1">
      <c r="A23" s="455" t="s">
        <v>1929</v>
      </c>
      <c r="B23" s="458" t="s">
        <v>1539</v>
      </c>
      <c r="C23" s="233">
        <v>15115</v>
      </c>
      <c r="D23" s="233"/>
      <c r="E23" s="233">
        <v>15115</v>
      </c>
      <c r="F23" s="233">
        <v>56070</v>
      </c>
      <c r="G23" s="233"/>
      <c r="H23" s="233">
        <v>56070</v>
      </c>
    </row>
    <row r="24" spans="1:8" ht="30" customHeight="1">
      <c r="A24" s="455" t="s">
        <v>1930</v>
      </c>
      <c r="B24" s="459" t="s">
        <v>1540</v>
      </c>
      <c r="C24" s="233">
        <f>C21-C23</f>
        <v>857892</v>
      </c>
      <c r="D24" s="233"/>
      <c r="E24" s="233">
        <f>E21-E23</f>
        <v>857892</v>
      </c>
      <c r="F24" s="233">
        <f>F21-F23</f>
        <v>412964</v>
      </c>
      <c r="G24" s="233"/>
      <c r="H24" s="233">
        <f>H21-H23</f>
        <v>412964</v>
      </c>
    </row>
    <row r="25" spans="2:8" ht="30" customHeight="1">
      <c r="B25" s="456"/>
      <c r="C25" s="233"/>
      <c r="D25" s="233"/>
      <c r="E25" s="233"/>
      <c r="F25" s="233"/>
      <c r="G25" s="233"/>
      <c r="H25" s="233"/>
    </row>
    <row r="26" spans="2:8" ht="12.75">
      <c r="B26" s="456"/>
      <c r="C26" s="233"/>
      <c r="D26" s="233"/>
      <c r="E26" s="233"/>
      <c r="F26" s="233"/>
      <c r="G26" s="233"/>
      <c r="H26" s="233"/>
    </row>
    <row r="27" spans="1:8" ht="12.75">
      <c r="A27" s="231"/>
      <c r="B27" s="460"/>
      <c r="C27" s="461"/>
      <c r="D27" s="461"/>
      <c r="E27" s="461"/>
      <c r="F27" s="461"/>
      <c r="G27" s="461"/>
      <c r="H27" s="461"/>
    </row>
    <row r="28" spans="2:8" ht="12.75">
      <c r="B28" s="456"/>
      <c r="C28" s="233"/>
      <c r="D28" s="233"/>
      <c r="E28" s="233"/>
      <c r="F28" s="233"/>
      <c r="G28" s="233"/>
      <c r="H28" s="233"/>
    </row>
    <row r="29" spans="2:8" ht="12.75">
      <c r="B29" s="456"/>
      <c r="C29" s="233"/>
      <c r="D29" s="233"/>
      <c r="E29" s="233"/>
      <c r="F29" s="233"/>
      <c r="G29" s="233"/>
      <c r="H29" s="233"/>
    </row>
    <row r="30" spans="2:8" ht="12.75">
      <c r="B30" s="456"/>
      <c r="C30" s="233"/>
      <c r="D30" s="233"/>
      <c r="E30" s="233"/>
      <c r="F30" s="233"/>
      <c r="G30" s="233"/>
      <c r="H30" s="233"/>
    </row>
    <row r="31" spans="2:8" ht="12.75">
      <c r="B31" s="456"/>
      <c r="C31" s="233"/>
      <c r="D31" s="233"/>
      <c r="E31" s="233"/>
      <c r="F31" s="233"/>
      <c r="G31" s="233"/>
      <c r="H31" s="233"/>
    </row>
    <row r="32" spans="2:8" ht="12.75">
      <c r="B32" s="456"/>
      <c r="C32" s="233"/>
      <c r="D32" s="233"/>
      <c r="E32" s="233"/>
      <c r="F32" s="233"/>
      <c r="G32" s="233"/>
      <c r="H32" s="233"/>
    </row>
    <row r="33" spans="3:8" ht="12.75">
      <c r="C33" s="233"/>
      <c r="D33" s="233"/>
      <c r="E33" s="233"/>
      <c r="F33" s="233"/>
      <c r="G33" s="233"/>
      <c r="H33" s="233"/>
    </row>
    <row r="34" spans="3:8" ht="12.75">
      <c r="C34" s="233"/>
      <c r="D34" s="233"/>
      <c r="E34" s="233"/>
      <c r="F34" s="233"/>
      <c r="G34" s="233"/>
      <c r="H34" s="233"/>
    </row>
    <row r="35" spans="3:8" ht="12.75">
      <c r="C35" s="233"/>
      <c r="D35" s="233"/>
      <c r="E35" s="233"/>
      <c r="F35" s="233"/>
      <c r="G35" s="233"/>
      <c r="H35" s="233"/>
    </row>
    <row r="36" spans="3:8" ht="12.75">
      <c r="C36" s="233"/>
      <c r="D36" s="233"/>
      <c r="E36" s="233"/>
      <c r="F36" s="233"/>
      <c r="G36" s="233"/>
      <c r="H36" s="233"/>
    </row>
    <row r="37" spans="3:8" ht="12.75">
      <c r="C37" s="233"/>
      <c r="D37" s="233"/>
      <c r="E37" s="233"/>
      <c r="F37" s="233"/>
      <c r="G37" s="233"/>
      <c r="H37" s="233"/>
    </row>
    <row r="38" spans="3:8" ht="12.75">
      <c r="C38" s="233"/>
      <c r="D38" s="233"/>
      <c r="E38" s="233"/>
      <c r="F38" s="233"/>
      <c r="G38" s="233"/>
      <c r="H38" s="233"/>
    </row>
    <row r="39" spans="3:8" ht="12.75">
      <c r="C39" s="233"/>
      <c r="D39" s="233"/>
      <c r="E39" s="233"/>
      <c r="F39" s="233"/>
      <c r="G39" s="233"/>
      <c r="H39" s="233"/>
    </row>
  </sheetData>
  <mergeCells count="14">
    <mergeCell ref="F1:H1"/>
    <mergeCell ref="A2:H2"/>
    <mergeCell ref="A3:H3"/>
    <mergeCell ref="A4:H4"/>
    <mergeCell ref="A5:H5"/>
    <mergeCell ref="C7:D7"/>
    <mergeCell ref="A8:A10"/>
    <mergeCell ref="B8:B10"/>
    <mergeCell ref="C8:C10"/>
    <mergeCell ref="D8:D10"/>
    <mergeCell ref="E8:E10"/>
    <mergeCell ref="F8:F10"/>
    <mergeCell ref="G8:G10"/>
    <mergeCell ref="H8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18"/>
  <sheetViews>
    <sheetView workbookViewId="0" topLeftCell="A37">
      <selection activeCell="I46" sqref="I46"/>
    </sheetView>
  </sheetViews>
  <sheetFormatPr defaultColWidth="9.140625" defaultRowHeight="10.5" customHeight="1"/>
  <cols>
    <col min="1" max="1" width="50.140625" style="61" customWidth="1"/>
    <col min="2" max="5" width="10.140625" style="61" bestFit="1" customWidth="1"/>
    <col min="6" max="6" width="5.8515625" style="61" customWidth="1"/>
    <col min="7" max="16384" width="9.140625" style="61" customWidth="1"/>
  </cols>
  <sheetData>
    <row r="1" spans="2:6" ht="18" customHeight="1">
      <c r="B1" s="254"/>
      <c r="C1" s="254"/>
      <c r="D1" s="679" t="s">
        <v>783</v>
      </c>
      <c r="E1" s="679"/>
      <c r="F1" s="679"/>
    </row>
    <row r="2" spans="1:6" ht="15" customHeight="1">
      <c r="A2" s="658" t="s">
        <v>1790</v>
      </c>
      <c r="B2" s="658"/>
      <c r="C2" s="658"/>
      <c r="D2" s="658"/>
      <c r="E2" s="658"/>
      <c r="F2" s="658"/>
    </row>
    <row r="3" spans="1:6" ht="15" customHeight="1">
      <c r="A3" s="658" t="s">
        <v>886</v>
      </c>
      <c r="B3" s="658"/>
      <c r="C3" s="658"/>
      <c r="D3" s="658"/>
      <c r="E3" s="658"/>
      <c r="F3" s="658"/>
    </row>
    <row r="4" spans="1:6" ht="15" customHeight="1">
      <c r="A4" s="658" t="s">
        <v>548</v>
      </c>
      <c r="B4" s="658"/>
      <c r="C4" s="658"/>
      <c r="D4" s="658"/>
      <c r="E4" s="658"/>
      <c r="F4" s="658"/>
    </row>
    <row r="5" spans="1:6" ht="15" customHeight="1">
      <c r="A5" s="658" t="s">
        <v>1791</v>
      </c>
      <c r="B5" s="658"/>
      <c r="C5" s="658"/>
      <c r="D5" s="658"/>
      <c r="E5" s="658"/>
      <c r="F5" s="658"/>
    </row>
    <row r="6" spans="1:6" ht="13.5" customHeight="1">
      <c r="A6" s="255"/>
      <c r="B6" s="255"/>
      <c r="C6" s="255"/>
      <c r="D6" s="255"/>
      <c r="E6" s="255"/>
      <c r="F6" s="255"/>
    </row>
    <row r="7" spans="1:6" ht="13.5" customHeight="1">
      <c r="A7" s="255"/>
      <c r="B7" s="255"/>
      <c r="C7" s="255"/>
      <c r="D7" s="255"/>
      <c r="E7" s="255"/>
      <c r="F7" s="255"/>
    </row>
    <row r="8" spans="1:6" ht="11.25" customHeight="1">
      <c r="A8" s="680" t="s">
        <v>1792</v>
      </c>
      <c r="B8" s="681" t="s">
        <v>887</v>
      </c>
      <c r="C8" s="670" t="s">
        <v>888</v>
      </c>
      <c r="D8" s="670"/>
      <c r="E8" s="670"/>
      <c r="F8" s="670"/>
    </row>
    <row r="9" spans="1:6" ht="24.75" customHeight="1">
      <c r="A9" s="680"/>
      <c r="B9" s="681"/>
      <c r="C9" s="6" t="s">
        <v>1808</v>
      </c>
      <c r="D9" s="6" t="s">
        <v>890</v>
      </c>
      <c r="E9" s="6" t="s">
        <v>891</v>
      </c>
      <c r="F9" s="6" t="s">
        <v>892</v>
      </c>
    </row>
    <row r="10" spans="1:6" ht="19.5" customHeight="1">
      <c r="A10" s="17"/>
      <c r="B10" s="18"/>
      <c r="C10" s="18"/>
      <c r="D10" s="18"/>
      <c r="E10" s="18"/>
      <c r="F10" s="18"/>
    </row>
    <row r="11" spans="1:6" ht="15" customHeight="1">
      <c r="A11" s="172" t="s">
        <v>549</v>
      </c>
      <c r="B11" s="170"/>
      <c r="C11" s="170"/>
      <c r="D11" s="170"/>
      <c r="E11" s="170"/>
      <c r="F11" s="170"/>
    </row>
    <row r="12" spans="1:6" ht="15" customHeight="1">
      <c r="A12" s="154" t="s">
        <v>2644</v>
      </c>
      <c r="B12" s="97"/>
      <c r="C12" s="97"/>
      <c r="D12" s="97"/>
      <c r="E12" s="97"/>
      <c r="F12" s="97"/>
    </row>
    <row r="13" spans="1:6" ht="15" customHeight="1">
      <c r="A13" s="156" t="s">
        <v>1809</v>
      </c>
      <c r="B13" s="96">
        <v>661295</v>
      </c>
      <c r="C13" s="96">
        <v>32684</v>
      </c>
      <c r="D13" s="96">
        <v>32684</v>
      </c>
      <c r="E13" s="96">
        <v>22456</v>
      </c>
      <c r="F13" s="96">
        <f>E13/D13*100</f>
        <v>68.70640068535063</v>
      </c>
    </row>
    <row r="14" spans="1:6" ht="15" customHeight="1">
      <c r="A14" s="156" t="s">
        <v>227</v>
      </c>
      <c r="B14" s="96">
        <v>1071</v>
      </c>
      <c r="C14" s="96">
        <v>1500</v>
      </c>
      <c r="D14" s="96">
        <v>1500</v>
      </c>
      <c r="E14" s="96">
        <v>1323</v>
      </c>
      <c r="F14" s="96">
        <f aca="true" t="shared" si="0" ref="F14:F79">E14/D14*100</f>
        <v>88.2</v>
      </c>
    </row>
    <row r="15" spans="1:6" ht="15" customHeight="1">
      <c r="A15" s="156" t="s">
        <v>228</v>
      </c>
      <c r="B15" s="96">
        <v>25321</v>
      </c>
      <c r="C15" s="96">
        <v>500</v>
      </c>
      <c r="D15" s="96">
        <v>500</v>
      </c>
      <c r="E15" s="96">
        <v>218</v>
      </c>
      <c r="F15" s="96">
        <f t="shared" si="0"/>
        <v>43.6</v>
      </c>
    </row>
    <row r="16" spans="1:6" ht="15" customHeight="1">
      <c r="A16" s="156" t="s">
        <v>1810</v>
      </c>
      <c r="B16" s="96">
        <v>5494</v>
      </c>
      <c r="C16" s="96">
        <v>7000</v>
      </c>
      <c r="D16" s="96">
        <v>18150</v>
      </c>
      <c r="E16" s="96">
        <v>3668</v>
      </c>
      <c r="F16" s="96">
        <f t="shared" si="0"/>
        <v>20.20936639118457</v>
      </c>
    </row>
    <row r="17" spans="1:6" ht="15" customHeight="1">
      <c r="A17" s="156" t="s">
        <v>1811</v>
      </c>
      <c r="B17" s="96">
        <v>7602</v>
      </c>
      <c r="C17" s="96"/>
      <c r="D17" s="96">
        <v>2000</v>
      </c>
      <c r="E17" s="96">
        <v>2000</v>
      </c>
      <c r="F17" s="96">
        <f t="shared" si="0"/>
        <v>100</v>
      </c>
    </row>
    <row r="18" spans="1:6" ht="15" customHeight="1">
      <c r="A18" s="156" t="s">
        <v>1812</v>
      </c>
      <c r="B18" s="96">
        <v>5006</v>
      </c>
      <c r="C18" s="96">
        <v>4039</v>
      </c>
      <c r="D18" s="96">
        <v>4039</v>
      </c>
      <c r="E18" s="96">
        <v>4159</v>
      </c>
      <c r="F18" s="96">
        <f t="shared" si="0"/>
        <v>102.97103243377073</v>
      </c>
    </row>
    <row r="19" spans="1:6" s="14" customFormat="1" ht="15" customHeight="1">
      <c r="A19" s="156" t="s">
        <v>52</v>
      </c>
      <c r="B19" s="96"/>
      <c r="C19" s="96"/>
      <c r="D19" s="54"/>
      <c r="E19" s="54">
        <v>8166</v>
      </c>
      <c r="F19" s="242"/>
    </row>
    <row r="20" spans="1:6" ht="15" customHeight="1">
      <c r="A20" s="154" t="s">
        <v>232</v>
      </c>
      <c r="B20" s="97">
        <f>SUM(B13:B19)</f>
        <v>705789</v>
      </c>
      <c r="C20" s="97">
        <f>SUM(C13:C19)</f>
        <v>45723</v>
      </c>
      <c r="D20" s="97">
        <f>SUM(D13:D19)</f>
        <v>58873</v>
      </c>
      <c r="E20" s="97">
        <f>SUM(E13:E19)</f>
        <v>41990</v>
      </c>
      <c r="F20" s="97">
        <f t="shared" si="0"/>
        <v>71.32301734241503</v>
      </c>
    </row>
    <row r="21" spans="1:6" ht="15" customHeight="1">
      <c r="A21" s="154" t="s">
        <v>234</v>
      </c>
      <c r="B21" s="96"/>
      <c r="C21" s="96"/>
      <c r="D21" s="96"/>
      <c r="E21" s="96"/>
      <c r="F21" s="97"/>
    </row>
    <row r="22" spans="1:6" ht="15" customHeight="1">
      <c r="A22" s="156" t="s">
        <v>236</v>
      </c>
      <c r="B22" s="96">
        <v>234453</v>
      </c>
      <c r="C22" s="96">
        <v>128382</v>
      </c>
      <c r="D22" s="96">
        <v>141569</v>
      </c>
      <c r="E22" s="96">
        <v>165123</v>
      </c>
      <c r="F22" s="96">
        <f t="shared" si="0"/>
        <v>116.63782325226568</v>
      </c>
    </row>
    <row r="23" spans="1:6" ht="15" customHeight="1">
      <c r="A23" s="156" t="s">
        <v>550</v>
      </c>
      <c r="B23" s="96">
        <v>1339306</v>
      </c>
      <c r="C23" s="96">
        <v>791768</v>
      </c>
      <c r="D23" s="96">
        <v>790772</v>
      </c>
      <c r="E23" s="96">
        <v>825223</v>
      </c>
      <c r="F23" s="96">
        <f t="shared" si="0"/>
        <v>104.35662871219517</v>
      </c>
    </row>
    <row r="24" spans="1:6" s="65" customFormat="1" ht="15" customHeight="1">
      <c r="A24" s="156" t="s">
        <v>1813</v>
      </c>
      <c r="B24" s="97"/>
      <c r="C24" s="97"/>
      <c r="D24" s="97"/>
      <c r="E24" s="97"/>
      <c r="F24" s="97"/>
    </row>
    <row r="25" spans="1:6" ht="15" customHeight="1">
      <c r="A25" s="156" t="s">
        <v>1814</v>
      </c>
      <c r="B25" s="96">
        <v>273853</v>
      </c>
      <c r="C25" s="96">
        <v>823013</v>
      </c>
      <c r="D25" s="96">
        <v>896809</v>
      </c>
      <c r="E25" s="96">
        <v>888643</v>
      </c>
      <c r="F25" s="96">
        <f t="shared" si="0"/>
        <v>99.08943821928638</v>
      </c>
    </row>
    <row r="26" spans="1:6" ht="15" customHeight="1">
      <c r="A26" s="156" t="s">
        <v>1815</v>
      </c>
      <c r="B26" s="96">
        <v>29234</v>
      </c>
      <c r="C26" s="96">
        <v>50939</v>
      </c>
      <c r="D26" s="96">
        <v>45146</v>
      </c>
      <c r="E26" s="96">
        <v>44345</v>
      </c>
      <c r="F26" s="96">
        <f t="shared" si="0"/>
        <v>98.2257564346786</v>
      </c>
    </row>
    <row r="27" spans="1:6" ht="15" customHeight="1">
      <c r="A27" s="156" t="s">
        <v>1816</v>
      </c>
      <c r="B27" s="96">
        <v>0</v>
      </c>
      <c r="C27" s="96">
        <v>0</v>
      </c>
      <c r="D27" s="96">
        <v>0</v>
      </c>
      <c r="E27" s="96">
        <v>0</v>
      </c>
      <c r="F27" s="96"/>
    </row>
    <row r="28" spans="1:8" s="65" customFormat="1" ht="15" customHeight="1">
      <c r="A28" s="256" t="s">
        <v>1817</v>
      </c>
      <c r="B28" s="177">
        <f>SUM(B25:B27)</f>
        <v>303087</v>
      </c>
      <c r="C28" s="177">
        <f>SUM(C25:C27)</f>
        <v>873952</v>
      </c>
      <c r="D28" s="177">
        <f>SUM(D25:D27)</f>
        <v>941955</v>
      </c>
      <c r="E28" s="177">
        <f>SUM(E25:E27)</f>
        <v>932988</v>
      </c>
      <c r="F28" s="177">
        <f t="shared" si="0"/>
        <v>99.04804369635492</v>
      </c>
      <c r="G28" s="257"/>
      <c r="H28" s="257"/>
    </row>
    <row r="29" spans="1:6" s="65" customFormat="1" ht="15" customHeight="1">
      <c r="A29" s="258" t="s">
        <v>1818</v>
      </c>
      <c r="B29" s="97">
        <f>B22+B28+B23</f>
        <v>1876846</v>
      </c>
      <c r="C29" s="97">
        <f>C22+C28+C23</f>
        <v>1794102</v>
      </c>
      <c r="D29" s="97">
        <f>D22+D28+D23</f>
        <v>1874296</v>
      </c>
      <c r="E29" s="97">
        <f>E22+E28+E23</f>
        <v>1923334</v>
      </c>
      <c r="F29" s="97">
        <f t="shared" si="0"/>
        <v>102.61634234934075</v>
      </c>
    </row>
    <row r="30" spans="1:6" s="65" customFormat="1" ht="15" customHeight="1">
      <c r="A30" s="173" t="s">
        <v>552</v>
      </c>
      <c r="B30" s="97">
        <f>B20+B29</f>
        <v>2582635</v>
      </c>
      <c r="C30" s="97">
        <f>C20+C29</f>
        <v>1839825</v>
      </c>
      <c r="D30" s="97">
        <f>D20+D29</f>
        <v>1933169</v>
      </c>
      <c r="E30" s="97">
        <f>E20+E29</f>
        <v>1965324</v>
      </c>
      <c r="F30" s="97">
        <f t="shared" si="0"/>
        <v>101.66333103831067</v>
      </c>
    </row>
    <row r="31" spans="1:6" ht="15" customHeight="1">
      <c r="A31" s="154" t="s">
        <v>1819</v>
      </c>
      <c r="B31" s="97"/>
      <c r="C31" s="97"/>
      <c r="D31" s="97"/>
      <c r="E31" s="97"/>
      <c r="F31" s="97"/>
    </row>
    <row r="32" spans="1:6" ht="15" customHeight="1">
      <c r="A32" s="156" t="s">
        <v>1820</v>
      </c>
      <c r="B32" s="96">
        <v>358</v>
      </c>
      <c r="C32" s="96">
        <v>4680</v>
      </c>
      <c r="D32" s="96">
        <v>6793</v>
      </c>
      <c r="E32" s="96">
        <v>6793</v>
      </c>
      <c r="F32" s="96">
        <f t="shared" si="0"/>
        <v>100</v>
      </c>
    </row>
    <row r="33" spans="1:6" ht="15" customHeight="1">
      <c r="A33" s="156" t="s">
        <v>1821</v>
      </c>
      <c r="B33" s="96">
        <v>65612</v>
      </c>
      <c r="C33" s="96">
        <v>840713</v>
      </c>
      <c r="D33" s="96">
        <v>852825</v>
      </c>
      <c r="E33" s="96">
        <v>250493</v>
      </c>
      <c r="F33" s="96">
        <f t="shared" si="0"/>
        <v>29.372145516372054</v>
      </c>
    </row>
    <row r="34" spans="1:6" ht="15" customHeight="1">
      <c r="A34" s="154" t="s">
        <v>1822</v>
      </c>
      <c r="B34" s="97">
        <f>SUM(B32:B33)</f>
        <v>65970</v>
      </c>
      <c r="C34" s="97">
        <f>SUM(C32:C33)</f>
        <v>845393</v>
      </c>
      <c r="D34" s="97">
        <f>SUM(D32:D33)</f>
        <v>859618</v>
      </c>
      <c r="E34" s="97">
        <f>SUM(E32:E33)</f>
        <v>257286</v>
      </c>
      <c r="F34" s="97">
        <f t="shared" si="0"/>
        <v>29.930271353089395</v>
      </c>
    </row>
    <row r="35" spans="1:6" s="7" customFormat="1" ht="15" customHeight="1">
      <c r="A35" s="154" t="s">
        <v>1573</v>
      </c>
      <c r="B35" s="97">
        <f aca="true" t="shared" si="1" ref="B35:E36">B29+B33</f>
        <v>1942458</v>
      </c>
      <c r="C35" s="97">
        <f t="shared" si="1"/>
        <v>2634815</v>
      </c>
      <c r="D35" s="97">
        <f t="shared" si="1"/>
        <v>2727121</v>
      </c>
      <c r="E35" s="97">
        <f t="shared" si="1"/>
        <v>2173827</v>
      </c>
      <c r="F35" s="243">
        <f t="shared" si="0"/>
        <v>79.71142461225594</v>
      </c>
    </row>
    <row r="36" spans="1:6" s="65" customFormat="1" ht="15" customHeight="1">
      <c r="A36" s="173" t="s">
        <v>553</v>
      </c>
      <c r="B36" s="97">
        <f t="shared" si="1"/>
        <v>2648605</v>
      </c>
      <c r="C36" s="97">
        <f t="shared" si="1"/>
        <v>2685218</v>
      </c>
      <c r="D36" s="97">
        <f t="shared" si="1"/>
        <v>2792787</v>
      </c>
      <c r="E36" s="97">
        <f t="shared" si="1"/>
        <v>2222610</v>
      </c>
      <c r="F36" s="97">
        <f t="shared" si="0"/>
        <v>79.58394249185491</v>
      </c>
    </row>
    <row r="37" spans="1:6" s="65" customFormat="1" ht="15" customHeight="1">
      <c r="A37" s="173" t="s">
        <v>1823</v>
      </c>
      <c r="B37" s="97"/>
      <c r="C37" s="97"/>
      <c r="D37" s="97"/>
      <c r="E37" s="97"/>
      <c r="F37" s="97"/>
    </row>
    <row r="38" spans="1:6" s="65" customFormat="1" ht="15" customHeight="1">
      <c r="A38" s="179" t="s">
        <v>1824</v>
      </c>
      <c r="B38" s="97"/>
      <c r="C38" s="97"/>
      <c r="D38" s="97"/>
      <c r="E38" s="97"/>
      <c r="F38" s="97"/>
    </row>
    <row r="39" spans="1:6" s="65" customFormat="1" ht="15" customHeight="1">
      <c r="A39" s="156" t="s">
        <v>1825</v>
      </c>
      <c r="B39" s="96">
        <v>9420</v>
      </c>
      <c r="C39" s="96">
        <v>9420</v>
      </c>
      <c r="D39" s="96">
        <v>9420</v>
      </c>
      <c r="E39" s="96">
        <v>9420</v>
      </c>
      <c r="F39" s="96">
        <f t="shared" si="0"/>
        <v>100</v>
      </c>
    </row>
    <row r="40" spans="1:6" s="65" customFormat="1" ht="15" customHeight="1">
      <c r="A40" s="156" t="s">
        <v>1826</v>
      </c>
      <c r="B40" s="96">
        <v>32606</v>
      </c>
      <c r="C40" s="96">
        <v>22605</v>
      </c>
      <c r="D40" s="96">
        <v>22605</v>
      </c>
      <c r="E40" s="96">
        <v>22605</v>
      </c>
      <c r="F40" s="96">
        <f t="shared" si="0"/>
        <v>100</v>
      </c>
    </row>
    <row r="41" spans="1:6" s="65" customFormat="1" ht="15" customHeight="1">
      <c r="A41" s="156" t="s">
        <v>1841</v>
      </c>
      <c r="B41" s="96"/>
      <c r="C41" s="96"/>
      <c r="D41" s="96"/>
      <c r="E41" s="96"/>
      <c r="F41" s="96"/>
    </row>
    <row r="42" spans="1:6" s="65" customFormat="1" ht="15" customHeight="1">
      <c r="A42" s="154" t="s">
        <v>1827</v>
      </c>
      <c r="B42" s="97">
        <f>B39+B40-B41</f>
        <v>42026</v>
      </c>
      <c r="C42" s="97">
        <f>C39+C40-C41</f>
        <v>32025</v>
      </c>
      <c r="D42" s="97">
        <f>D39+D40-D41</f>
        <v>32025</v>
      </c>
      <c r="E42" s="97">
        <f>E39+E40-E41</f>
        <v>32025</v>
      </c>
      <c r="F42" s="97">
        <f t="shared" si="0"/>
        <v>100</v>
      </c>
    </row>
    <row r="43" spans="1:6" s="65" customFormat="1" ht="15" customHeight="1">
      <c r="A43" s="173" t="s">
        <v>554</v>
      </c>
      <c r="B43" s="97">
        <f>B42+B36</f>
        <v>2690631</v>
      </c>
      <c r="C43" s="97">
        <f>C42+C36</f>
        <v>2717243</v>
      </c>
      <c r="D43" s="97">
        <f>D42+D36</f>
        <v>2824812</v>
      </c>
      <c r="E43" s="97">
        <f>E42+E36</f>
        <v>2254635</v>
      </c>
      <c r="F43" s="97">
        <f t="shared" si="0"/>
        <v>79.81540010450253</v>
      </c>
    </row>
    <row r="44" spans="1:6" s="65" customFormat="1" ht="13.5" customHeight="1">
      <c r="A44" s="259"/>
      <c r="B44" s="64"/>
      <c r="C44" s="64"/>
      <c r="D44" s="64"/>
      <c r="E44" s="64"/>
      <c r="F44" s="64"/>
    </row>
    <row r="45" spans="1:6" s="65" customFormat="1" ht="13.5" customHeight="1">
      <c r="A45" s="259"/>
      <c r="B45" s="64"/>
      <c r="C45" s="64"/>
      <c r="D45" s="64"/>
      <c r="E45" s="64"/>
      <c r="F45" s="64"/>
    </row>
    <row r="46" spans="1:6" s="65" customFormat="1" ht="84.75" customHeight="1">
      <c r="A46" s="259"/>
      <c r="B46" s="64"/>
      <c r="C46" s="64"/>
      <c r="D46" s="64"/>
      <c r="E46" s="64"/>
      <c r="F46" s="64"/>
    </row>
    <row r="47" spans="1:6" ht="15" customHeight="1">
      <c r="A47" s="172" t="s">
        <v>555</v>
      </c>
      <c r="B47" s="96"/>
      <c r="C47" s="96"/>
      <c r="D47" s="96"/>
      <c r="E47" s="96"/>
      <c r="F47" s="97"/>
    </row>
    <row r="48" spans="1:6" ht="15" customHeight="1">
      <c r="A48" s="154" t="s">
        <v>2645</v>
      </c>
      <c r="B48" s="96"/>
      <c r="C48" s="96"/>
      <c r="D48" s="96"/>
      <c r="E48" s="96"/>
      <c r="F48" s="97"/>
    </row>
    <row r="49" spans="1:6" ht="15" customHeight="1">
      <c r="A49" s="156" t="s">
        <v>556</v>
      </c>
      <c r="B49" s="96">
        <v>31903</v>
      </c>
      <c r="C49" s="96">
        <v>84000</v>
      </c>
      <c r="D49" s="96">
        <v>96760</v>
      </c>
      <c r="E49" s="96">
        <v>22175</v>
      </c>
      <c r="F49" s="96">
        <f t="shared" si="0"/>
        <v>22.917527904092598</v>
      </c>
    </row>
    <row r="50" spans="1:6" ht="15" customHeight="1">
      <c r="A50" s="156" t="s">
        <v>557</v>
      </c>
      <c r="B50" s="96">
        <v>79708</v>
      </c>
      <c r="C50" s="96">
        <v>136781</v>
      </c>
      <c r="D50" s="96">
        <v>225689</v>
      </c>
      <c r="E50" s="96">
        <v>107710</v>
      </c>
      <c r="F50" s="96">
        <f t="shared" si="0"/>
        <v>47.72496665765722</v>
      </c>
    </row>
    <row r="51" spans="1:6" ht="15" customHeight="1">
      <c r="A51" s="156" t="s">
        <v>1576</v>
      </c>
      <c r="B51" s="96">
        <v>70000</v>
      </c>
      <c r="C51" s="96"/>
      <c r="D51" s="96"/>
      <c r="E51" s="96"/>
      <c r="F51" s="96"/>
    </row>
    <row r="52" spans="1:6" ht="15" customHeight="1">
      <c r="A52" s="156" t="s">
        <v>1952</v>
      </c>
      <c r="B52" s="96">
        <v>900</v>
      </c>
      <c r="C52" s="96"/>
      <c r="D52" s="96">
        <v>1259</v>
      </c>
      <c r="E52" s="96">
        <v>159</v>
      </c>
      <c r="F52" s="96">
        <f t="shared" si="0"/>
        <v>12.629070691024621</v>
      </c>
    </row>
    <row r="53" spans="1:6" ht="15" customHeight="1">
      <c r="A53" s="156" t="s">
        <v>1828</v>
      </c>
      <c r="B53" s="96">
        <v>1895</v>
      </c>
      <c r="C53" s="96">
        <v>6630</v>
      </c>
      <c r="D53" s="96">
        <v>13010</v>
      </c>
      <c r="E53" s="96">
        <v>10760</v>
      </c>
      <c r="F53" s="96">
        <f t="shared" si="0"/>
        <v>82.70561106840891</v>
      </c>
    </row>
    <row r="54" spans="1:6" ht="15" customHeight="1">
      <c r="A54" s="156" t="s">
        <v>1829</v>
      </c>
      <c r="B54" s="96"/>
      <c r="C54" s="96">
        <v>3000</v>
      </c>
      <c r="D54" s="96">
        <v>3000</v>
      </c>
      <c r="E54" s="96">
        <v>1600</v>
      </c>
      <c r="F54" s="96">
        <f t="shared" si="0"/>
        <v>53.333333333333336</v>
      </c>
    </row>
    <row r="55" spans="1:6" s="65" customFormat="1" ht="15" customHeight="1">
      <c r="A55" s="154" t="s">
        <v>1831</v>
      </c>
      <c r="B55" s="97">
        <f>SUM(B49:B56)</f>
        <v>184406</v>
      </c>
      <c r="C55" s="97">
        <f>SUM(C49:C56)</f>
        <v>0</v>
      </c>
      <c r="D55" s="97">
        <f>SUM(D49:D56)</f>
        <v>339718</v>
      </c>
      <c r="E55" s="97">
        <f>SUM(E49:E56)</f>
        <v>142404</v>
      </c>
      <c r="F55" s="97">
        <f>E55/D55*100</f>
        <v>41.91829694040351</v>
      </c>
    </row>
    <row r="56" spans="1:6" ht="15" customHeight="1">
      <c r="A56" s="156" t="s">
        <v>1830</v>
      </c>
      <c r="B56" s="96"/>
      <c r="C56" s="96"/>
      <c r="D56" s="96"/>
      <c r="E56" s="96"/>
      <c r="F56" s="96"/>
    </row>
    <row r="57" spans="1:6" ht="15" customHeight="1">
      <c r="A57" s="156" t="s">
        <v>1843</v>
      </c>
      <c r="B57" s="96">
        <v>13067</v>
      </c>
      <c r="C57" s="96">
        <v>10620</v>
      </c>
      <c r="D57" s="96">
        <v>13820</v>
      </c>
      <c r="E57" s="96">
        <v>13785</v>
      </c>
      <c r="F57" s="96">
        <f t="shared" si="0"/>
        <v>99.7467438494935</v>
      </c>
    </row>
    <row r="58" spans="1:6" ht="15" customHeight="1">
      <c r="A58" s="156" t="s">
        <v>1842</v>
      </c>
      <c r="B58" s="96"/>
      <c r="C58" s="96"/>
      <c r="D58" s="96">
        <v>431</v>
      </c>
      <c r="E58" s="96">
        <v>431</v>
      </c>
      <c r="F58" s="96">
        <f t="shared" si="0"/>
        <v>100</v>
      </c>
    </row>
    <row r="59" spans="1:6" ht="15" customHeight="1">
      <c r="A59" s="156" t="s">
        <v>1844</v>
      </c>
      <c r="B59" s="96">
        <v>8473</v>
      </c>
      <c r="C59" s="96"/>
      <c r="D59" s="96">
        <v>10342</v>
      </c>
      <c r="E59" s="96">
        <v>10287</v>
      </c>
      <c r="F59" s="96">
        <f t="shared" si="0"/>
        <v>99.46818797137884</v>
      </c>
    </row>
    <row r="60" spans="1:6" ht="15" customHeight="1">
      <c r="A60" s="156" t="s">
        <v>1845</v>
      </c>
      <c r="B60" s="96"/>
      <c r="C60" s="96"/>
      <c r="D60" s="96">
        <v>143</v>
      </c>
      <c r="E60" s="96">
        <v>143</v>
      </c>
      <c r="F60" s="96">
        <f t="shared" si="0"/>
        <v>100</v>
      </c>
    </row>
    <row r="61" spans="1:6" ht="15" customHeight="1">
      <c r="A61" s="156" t="s">
        <v>1846</v>
      </c>
      <c r="B61" s="96"/>
      <c r="C61" s="96"/>
      <c r="D61" s="96">
        <v>500</v>
      </c>
      <c r="E61" s="96">
        <v>490</v>
      </c>
      <c r="F61" s="96">
        <f t="shared" si="0"/>
        <v>98</v>
      </c>
    </row>
    <row r="62" spans="1:6" ht="15" customHeight="1">
      <c r="A62" s="156" t="s">
        <v>1847</v>
      </c>
      <c r="B62" s="96">
        <v>300</v>
      </c>
      <c r="C62" s="96">
        <v>1500</v>
      </c>
      <c r="D62" s="96">
        <v>2388</v>
      </c>
      <c r="E62" s="96">
        <v>2347</v>
      </c>
      <c r="F62" s="96">
        <f t="shared" si="0"/>
        <v>98.28308207705193</v>
      </c>
    </row>
    <row r="63" spans="1:6" s="66" customFormat="1" ht="15" customHeight="1">
      <c r="A63" s="260" t="s">
        <v>1832</v>
      </c>
      <c r="B63" s="177">
        <f>SUM(B57:B62)</f>
        <v>21840</v>
      </c>
      <c r="C63" s="177">
        <f>SUM(C57:C62)</f>
        <v>12120</v>
      </c>
      <c r="D63" s="177">
        <f>SUM(D57:D62)</f>
        <v>27624</v>
      </c>
      <c r="E63" s="177">
        <f>SUM(E57:E62)</f>
        <v>27483</v>
      </c>
      <c r="F63" s="96">
        <f t="shared" si="0"/>
        <v>99.48957428323197</v>
      </c>
    </row>
    <row r="64" spans="1:6" ht="15" customHeight="1">
      <c r="A64" s="173" t="s">
        <v>1833</v>
      </c>
      <c r="B64" s="97">
        <f>B55+B63</f>
        <v>206246</v>
      </c>
      <c r="C64" s="97">
        <f>C49+C50+C52+C53+C51+C54+C63</f>
        <v>242531</v>
      </c>
      <c r="D64" s="97">
        <f>D49+D50+D52+D53+D51+D54+D63</f>
        <v>367342</v>
      </c>
      <c r="E64" s="97">
        <f>E49+E50+E52+E53+E51+E54+E63</f>
        <v>169887</v>
      </c>
      <c r="F64" s="97">
        <f t="shared" si="0"/>
        <v>46.247638440472365</v>
      </c>
    </row>
    <row r="65" spans="1:6" s="65" customFormat="1" ht="15" customHeight="1">
      <c r="A65" s="154" t="s">
        <v>235</v>
      </c>
      <c r="B65" s="97"/>
      <c r="C65" s="97"/>
      <c r="D65" s="97"/>
      <c r="E65" s="97"/>
      <c r="F65" s="97"/>
    </row>
    <row r="66" spans="1:6" ht="15" customHeight="1">
      <c r="A66" s="156" t="s">
        <v>558</v>
      </c>
      <c r="B66" s="96">
        <v>232250</v>
      </c>
      <c r="C66" s="96">
        <v>262840</v>
      </c>
      <c r="D66" s="96">
        <v>277392</v>
      </c>
      <c r="E66" s="96">
        <v>251407</v>
      </c>
      <c r="F66" s="96">
        <f t="shared" si="0"/>
        <v>90.63239026359808</v>
      </c>
    </row>
    <row r="67" spans="1:6" ht="15" customHeight="1">
      <c r="A67" s="156" t="s">
        <v>559</v>
      </c>
      <c r="B67" s="96">
        <v>68895</v>
      </c>
      <c r="C67" s="96">
        <v>78632</v>
      </c>
      <c r="D67" s="96">
        <v>74005</v>
      </c>
      <c r="E67" s="96">
        <v>72430</v>
      </c>
      <c r="F67" s="96">
        <f t="shared" si="0"/>
        <v>97.87176542125532</v>
      </c>
    </row>
    <row r="68" spans="1:6" ht="15" customHeight="1">
      <c r="A68" s="156" t="s">
        <v>560</v>
      </c>
      <c r="B68" s="96">
        <v>306163</v>
      </c>
      <c r="C68" s="96">
        <v>250439</v>
      </c>
      <c r="D68" s="96">
        <v>246338</v>
      </c>
      <c r="E68" s="96">
        <v>182465</v>
      </c>
      <c r="F68" s="96">
        <f t="shared" si="0"/>
        <v>74.0709918891929</v>
      </c>
    </row>
    <row r="69" spans="1:6" ht="15" customHeight="1">
      <c r="A69" s="156" t="s">
        <v>561</v>
      </c>
      <c r="B69" s="96">
        <v>51900</v>
      </c>
      <c r="C69" s="96">
        <v>55000</v>
      </c>
      <c r="D69" s="96">
        <v>48988</v>
      </c>
      <c r="E69" s="96">
        <v>48979</v>
      </c>
      <c r="F69" s="96">
        <f t="shared" si="0"/>
        <v>99.9816281538336</v>
      </c>
    </row>
    <row r="70" spans="1:6" ht="15" customHeight="1">
      <c r="A70" s="156" t="s">
        <v>562</v>
      </c>
      <c r="B70" s="96">
        <v>71606</v>
      </c>
      <c r="C70" s="96">
        <v>74386</v>
      </c>
      <c r="D70" s="96">
        <v>82620</v>
      </c>
      <c r="E70" s="96">
        <v>82280</v>
      </c>
      <c r="F70" s="96">
        <f t="shared" si="0"/>
        <v>99.58847736625515</v>
      </c>
    </row>
    <row r="71" spans="1:6" ht="15" customHeight="1">
      <c r="A71" s="156" t="s">
        <v>1834</v>
      </c>
      <c r="B71" s="96">
        <v>25252</v>
      </c>
      <c r="C71" s="96">
        <v>34105</v>
      </c>
      <c r="D71" s="96">
        <v>33480</v>
      </c>
      <c r="E71" s="96">
        <v>30809</v>
      </c>
      <c r="F71" s="96">
        <f t="shared" si="0"/>
        <v>92.0221027479092</v>
      </c>
    </row>
    <row r="72" spans="1:6" ht="15" customHeight="1">
      <c r="A72" s="260" t="s">
        <v>814</v>
      </c>
      <c r="B72" s="177">
        <f>SUM(B66:B71)</f>
        <v>756066</v>
      </c>
      <c r="C72" s="177">
        <f>SUM(C66:C71)</f>
        <v>755402</v>
      </c>
      <c r="D72" s="177">
        <f>SUM(D66:D71)</f>
        <v>762823</v>
      </c>
      <c r="E72" s="177">
        <f>SUM(E66:E71)</f>
        <v>668370</v>
      </c>
      <c r="F72" s="177">
        <f t="shared" si="0"/>
        <v>87.61796642209268</v>
      </c>
    </row>
    <row r="73" spans="1:6" ht="15" customHeight="1">
      <c r="A73" s="156" t="s">
        <v>1835</v>
      </c>
      <c r="B73" s="96"/>
      <c r="C73" s="96"/>
      <c r="D73" s="96"/>
      <c r="E73" s="96"/>
      <c r="F73" s="96"/>
    </row>
    <row r="74" spans="1:6" ht="15" customHeight="1">
      <c r="A74" s="156" t="s">
        <v>1843</v>
      </c>
      <c r="B74" s="96">
        <v>232370</v>
      </c>
      <c r="C74" s="96">
        <v>246408</v>
      </c>
      <c r="D74" s="96">
        <v>264648</v>
      </c>
      <c r="E74" s="96">
        <v>258533</v>
      </c>
      <c r="F74" s="96">
        <f t="shared" si="0"/>
        <v>97.68938363411021</v>
      </c>
    </row>
    <row r="75" spans="1:6" ht="15" customHeight="1">
      <c r="A75" s="156" t="s">
        <v>1848</v>
      </c>
      <c r="B75" s="96">
        <v>145860</v>
      </c>
      <c r="C75" s="96">
        <v>143248</v>
      </c>
      <c r="D75" s="96">
        <v>156538</v>
      </c>
      <c r="E75" s="96">
        <v>154171</v>
      </c>
      <c r="F75" s="96">
        <f t="shared" si="0"/>
        <v>98.48790708965235</v>
      </c>
    </row>
    <row r="76" spans="1:6" ht="15" customHeight="1">
      <c r="A76" s="156" t="s">
        <v>1844</v>
      </c>
      <c r="B76" s="96">
        <v>259102</v>
      </c>
      <c r="C76" s="96">
        <v>243561</v>
      </c>
      <c r="D76" s="96">
        <v>266626</v>
      </c>
      <c r="E76" s="96">
        <v>266679</v>
      </c>
      <c r="F76" s="96">
        <f t="shared" si="0"/>
        <v>100.01987803139978</v>
      </c>
    </row>
    <row r="77" spans="1:6" ht="15" customHeight="1">
      <c r="A77" s="156" t="s">
        <v>1845</v>
      </c>
      <c r="B77" s="96">
        <v>104206</v>
      </c>
      <c r="C77" s="96">
        <v>103041</v>
      </c>
      <c r="D77" s="96">
        <v>116508</v>
      </c>
      <c r="E77" s="96">
        <v>114246</v>
      </c>
      <c r="F77" s="96">
        <f t="shared" si="0"/>
        <v>98.05850242043465</v>
      </c>
    </row>
    <row r="78" spans="1:6" ht="15" customHeight="1">
      <c r="A78" s="156" t="s">
        <v>1846</v>
      </c>
      <c r="B78" s="96">
        <v>100181</v>
      </c>
      <c r="C78" s="96">
        <v>103809</v>
      </c>
      <c r="D78" s="96">
        <v>123399</v>
      </c>
      <c r="E78" s="96">
        <v>119158</v>
      </c>
      <c r="F78" s="96">
        <f t="shared" si="0"/>
        <v>96.56318122513149</v>
      </c>
    </row>
    <row r="79" spans="1:6" ht="15" customHeight="1">
      <c r="A79" s="156" t="s">
        <v>1849</v>
      </c>
      <c r="B79" s="96">
        <v>46578</v>
      </c>
      <c r="C79" s="96">
        <v>56996</v>
      </c>
      <c r="D79" s="96">
        <v>61123</v>
      </c>
      <c r="E79" s="96">
        <v>58247</v>
      </c>
      <c r="F79" s="96">
        <f t="shared" si="0"/>
        <v>95.29473357001456</v>
      </c>
    </row>
    <row r="80" spans="1:6" s="66" customFormat="1" ht="15" customHeight="1">
      <c r="A80" s="260" t="s">
        <v>1836</v>
      </c>
      <c r="B80" s="177">
        <f>SUM(B74:B79)</f>
        <v>888297</v>
      </c>
      <c r="C80" s="177">
        <f>SUM(C74:C79)</f>
        <v>897063</v>
      </c>
      <c r="D80" s="177">
        <f>SUM(D74:D79)</f>
        <v>988842</v>
      </c>
      <c r="E80" s="177">
        <f>SUM(E74:E79)</f>
        <v>971034</v>
      </c>
      <c r="F80" s="177">
        <f aca="true" t="shared" si="2" ref="F80:F91">E80/D80*100</f>
        <v>98.19910562051369</v>
      </c>
    </row>
    <row r="81" spans="1:6" s="65" customFormat="1" ht="15" customHeight="1">
      <c r="A81" s="173" t="s">
        <v>565</v>
      </c>
      <c r="B81" s="97">
        <f>B66+B67+B68+B70+B71+B80+B69</f>
        <v>1644363</v>
      </c>
      <c r="C81" s="97">
        <f>C66+C67+C68+C70+C71+C80+C69</f>
        <v>1652465</v>
      </c>
      <c r="D81" s="97">
        <f>D66+D67+D68+D70+D71+D80+D69</f>
        <v>1751665</v>
      </c>
      <c r="E81" s="97">
        <f>E66+E67+E68+E70+E71+E80+E69</f>
        <v>1639404</v>
      </c>
      <c r="F81" s="97">
        <f t="shared" si="2"/>
        <v>93.59118324565485</v>
      </c>
    </row>
    <row r="82" spans="1:6" s="65" customFormat="1" ht="15" customHeight="1">
      <c r="A82" s="173" t="s">
        <v>566</v>
      </c>
      <c r="B82" s="97">
        <f>B64+B81</f>
        <v>1850609</v>
      </c>
      <c r="C82" s="97">
        <f>C64+C81</f>
        <v>1894996</v>
      </c>
      <c r="D82" s="97">
        <f>D64+D81</f>
        <v>2119007</v>
      </c>
      <c r="E82" s="97">
        <f>E64+E81</f>
        <v>1809291</v>
      </c>
      <c r="F82" s="97">
        <f t="shared" si="2"/>
        <v>85.38390859492205</v>
      </c>
    </row>
    <row r="83" spans="1:6" s="65" customFormat="1" ht="15" customHeight="1">
      <c r="A83" s="173" t="s">
        <v>1837</v>
      </c>
      <c r="B83" s="97"/>
      <c r="C83" s="97"/>
      <c r="D83" s="97"/>
      <c r="E83" s="97"/>
      <c r="F83" s="97"/>
    </row>
    <row r="84" spans="1:6" s="65" customFormat="1" ht="15" customHeight="1">
      <c r="A84" s="179" t="s">
        <v>1838</v>
      </c>
      <c r="B84" s="96">
        <v>37500</v>
      </c>
      <c r="C84" s="96">
        <v>37500</v>
      </c>
      <c r="D84" s="96">
        <v>37500</v>
      </c>
      <c r="E84" s="96">
        <v>37500</v>
      </c>
      <c r="F84" s="96">
        <f t="shared" si="2"/>
        <v>100</v>
      </c>
    </row>
    <row r="85" spans="1:6" s="65" customFormat="1" ht="15" customHeight="1">
      <c r="A85" s="179" t="s">
        <v>1839</v>
      </c>
      <c r="B85" s="96"/>
      <c r="C85" s="96"/>
      <c r="D85" s="96"/>
      <c r="E85" s="96"/>
      <c r="F85" s="96"/>
    </row>
    <row r="86" spans="1:6" s="65" customFormat="1" ht="15" customHeight="1">
      <c r="A86" s="173" t="s">
        <v>1807</v>
      </c>
      <c r="B86" s="97">
        <f>SUM(B84:B85)</f>
        <v>37500</v>
      </c>
      <c r="C86" s="97">
        <f>SUM(C84:C85)</f>
        <v>37500</v>
      </c>
      <c r="D86" s="97">
        <f>SUM(D84:D85)</f>
        <v>37500</v>
      </c>
      <c r="E86" s="97">
        <f>SUM(E84:E85)</f>
        <v>37500</v>
      </c>
      <c r="F86" s="97">
        <f t="shared" si="2"/>
        <v>100</v>
      </c>
    </row>
    <row r="87" spans="1:6" s="65" customFormat="1" ht="15" customHeight="1">
      <c r="A87" s="173" t="s">
        <v>1840</v>
      </c>
      <c r="B87" s="97"/>
      <c r="C87" s="97"/>
      <c r="D87" s="97"/>
      <c r="E87" s="97"/>
      <c r="F87" s="97"/>
    </row>
    <row r="88" spans="1:6" ht="15" customHeight="1">
      <c r="A88" s="156" t="s">
        <v>1953</v>
      </c>
      <c r="B88" s="96"/>
      <c r="C88" s="96">
        <v>784747</v>
      </c>
      <c r="D88" s="96">
        <v>668305</v>
      </c>
      <c r="E88" s="96">
        <v>0</v>
      </c>
      <c r="F88" s="97">
        <f t="shared" si="2"/>
        <v>0</v>
      </c>
    </row>
    <row r="89" spans="1:6" ht="15" customHeight="1">
      <c r="A89" s="156" t="s">
        <v>1954</v>
      </c>
      <c r="B89" s="96"/>
      <c r="C89" s="96"/>
      <c r="D89" s="96"/>
      <c r="E89" s="96"/>
      <c r="F89" s="97"/>
    </row>
    <row r="90" spans="1:6" s="65" customFormat="1" ht="15" customHeight="1">
      <c r="A90" s="173" t="s">
        <v>1955</v>
      </c>
      <c r="B90" s="97">
        <f>SUM(B88:B89)</f>
        <v>0</v>
      </c>
      <c r="C90" s="97">
        <f>SUM(C88:C89)</f>
        <v>784747</v>
      </c>
      <c r="D90" s="97">
        <f>SUM(D88:D89)</f>
        <v>668305</v>
      </c>
      <c r="E90" s="97">
        <f>SUM(E88:E89)</f>
        <v>0</v>
      </c>
      <c r="F90" s="97">
        <f t="shared" si="2"/>
        <v>0</v>
      </c>
    </row>
    <row r="91" spans="1:8" s="65" customFormat="1" ht="15" customHeight="1">
      <c r="A91" s="173" t="s">
        <v>567</v>
      </c>
      <c r="B91" s="97">
        <f>B82+B86+B90</f>
        <v>1888109</v>
      </c>
      <c r="C91" s="97">
        <f>C82+C86+C90</f>
        <v>2717243</v>
      </c>
      <c r="D91" s="97">
        <f>D82+D86+D90</f>
        <v>2824812</v>
      </c>
      <c r="E91" s="97">
        <f>E82+E86+E90</f>
        <v>1846791</v>
      </c>
      <c r="F91" s="97">
        <f t="shared" si="2"/>
        <v>65.37748352810736</v>
      </c>
      <c r="H91" s="64"/>
    </row>
    <row r="92" spans="2:6" ht="10.5" customHeight="1">
      <c r="B92" s="63"/>
      <c r="C92" s="63"/>
      <c r="D92" s="63"/>
      <c r="E92" s="63"/>
      <c r="F92" s="63"/>
    </row>
    <row r="93" spans="2:6" ht="10.5" customHeight="1">
      <c r="B93" s="63"/>
      <c r="C93" s="63"/>
      <c r="D93" s="63"/>
      <c r="E93" s="63"/>
      <c r="F93" s="63"/>
    </row>
    <row r="94" spans="2:6" ht="10.5" customHeight="1">
      <c r="B94" s="63"/>
      <c r="C94" s="63"/>
      <c r="D94" s="63"/>
      <c r="E94" s="63"/>
      <c r="F94" s="63"/>
    </row>
    <row r="95" spans="2:6" ht="10.5" customHeight="1">
      <c r="B95" s="63"/>
      <c r="C95" s="63"/>
      <c r="D95" s="63"/>
      <c r="E95" s="63"/>
      <c r="F95" s="63"/>
    </row>
    <row r="96" spans="2:6" ht="10.5" customHeight="1">
      <c r="B96" s="63"/>
      <c r="C96" s="63"/>
      <c r="D96" s="63"/>
      <c r="E96" s="63"/>
      <c r="F96" s="63"/>
    </row>
    <row r="97" spans="2:6" ht="10.5" customHeight="1">
      <c r="B97" s="63"/>
      <c r="C97" s="63"/>
      <c r="D97" s="63"/>
      <c r="E97" s="63"/>
      <c r="F97" s="63"/>
    </row>
    <row r="98" spans="2:6" ht="10.5" customHeight="1">
      <c r="B98" s="63"/>
      <c r="C98" s="63"/>
      <c r="D98" s="63"/>
      <c r="E98" s="63"/>
      <c r="F98" s="63"/>
    </row>
    <row r="99" spans="2:6" ht="10.5" customHeight="1">
      <c r="B99" s="63"/>
      <c r="C99" s="63"/>
      <c r="D99" s="63"/>
      <c r="E99" s="63"/>
      <c r="F99" s="63"/>
    </row>
    <row r="100" spans="2:6" ht="10.5" customHeight="1">
      <c r="B100" s="63"/>
      <c r="C100" s="63"/>
      <c r="D100" s="63"/>
      <c r="E100" s="63"/>
      <c r="F100" s="63"/>
    </row>
    <row r="101" spans="2:6" ht="10.5" customHeight="1">
      <c r="B101" s="63"/>
      <c r="C101" s="63"/>
      <c r="D101" s="63"/>
      <c r="E101" s="63"/>
      <c r="F101" s="63"/>
    </row>
    <row r="102" spans="2:6" ht="10.5" customHeight="1">
      <c r="B102" s="63"/>
      <c r="C102" s="63"/>
      <c r="D102" s="63"/>
      <c r="E102" s="63"/>
      <c r="F102" s="63"/>
    </row>
    <row r="103" spans="2:6" ht="10.5" customHeight="1">
      <c r="B103" s="63"/>
      <c r="C103" s="63"/>
      <c r="D103" s="63"/>
      <c r="E103" s="63"/>
      <c r="F103" s="63"/>
    </row>
    <row r="104" spans="2:6" ht="10.5" customHeight="1">
      <c r="B104" s="63"/>
      <c r="C104" s="63"/>
      <c r="D104" s="63"/>
      <c r="E104" s="63"/>
      <c r="F104" s="63"/>
    </row>
    <row r="105" spans="2:6" ht="10.5" customHeight="1">
      <c r="B105" s="63"/>
      <c r="C105" s="63"/>
      <c r="D105" s="63"/>
      <c r="E105" s="63"/>
      <c r="F105" s="63"/>
    </row>
    <row r="106" spans="2:6" ht="10.5" customHeight="1">
      <c r="B106" s="63"/>
      <c r="C106" s="63"/>
      <c r="D106" s="63"/>
      <c r="E106" s="63"/>
      <c r="F106" s="63"/>
    </row>
    <row r="107" spans="2:6" ht="10.5" customHeight="1">
      <c r="B107" s="63"/>
      <c r="C107" s="63"/>
      <c r="D107" s="63"/>
      <c r="E107" s="63"/>
      <c r="F107" s="63"/>
    </row>
    <row r="108" spans="2:6" ht="10.5" customHeight="1">
      <c r="B108" s="63"/>
      <c r="C108" s="63"/>
      <c r="D108" s="63"/>
      <c r="E108" s="63"/>
      <c r="F108" s="63"/>
    </row>
    <row r="109" spans="2:6" ht="10.5" customHeight="1">
      <c r="B109" s="63"/>
      <c r="C109" s="63"/>
      <c r="D109" s="63"/>
      <c r="E109" s="63"/>
      <c r="F109" s="63"/>
    </row>
    <row r="110" spans="2:6" ht="10.5" customHeight="1">
      <c r="B110" s="63"/>
      <c r="C110" s="63"/>
      <c r="D110" s="63"/>
      <c r="E110" s="63"/>
      <c r="F110" s="63"/>
    </row>
    <row r="111" spans="2:6" ht="10.5" customHeight="1">
      <c r="B111" s="63"/>
      <c r="C111" s="63"/>
      <c r="D111" s="63"/>
      <c r="E111" s="63"/>
      <c r="F111" s="63"/>
    </row>
    <row r="112" spans="2:6" ht="10.5" customHeight="1">
      <c r="B112" s="63"/>
      <c r="C112" s="63"/>
      <c r="D112" s="63"/>
      <c r="E112" s="63"/>
      <c r="F112" s="63"/>
    </row>
    <row r="113" spans="2:6" ht="10.5" customHeight="1">
      <c r="B113" s="63"/>
      <c r="C113" s="63"/>
      <c r="D113" s="63"/>
      <c r="E113" s="63"/>
      <c r="F113" s="63"/>
    </row>
    <row r="114" spans="2:6" ht="10.5" customHeight="1">
      <c r="B114" s="63"/>
      <c r="C114" s="63"/>
      <c r="D114" s="63"/>
      <c r="E114" s="63"/>
      <c r="F114" s="63"/>
    </row>
    <row r="115" spans="2:6" ht="10.5" customHeight="1">
      <c r="B115" s="63"/>
      <c r="C115" s="63"/>
      <c r="D115" s="63"/>
      <c r="E115" s="63"/>
      <c r="F115" s="63"/>
    </row>
    <row r="116" spans="2:6" ht="10.5" customHeight="1">
      <c r="B116" s="63"/>
      <c r="C116" s="63"/>
      <c r="D116" s="63"/>
      <c r="E116" s="63"/>
      <c r="F116" s="63"/>
    </row>
    <row r="117" spans="2:6" ht="10.5" customHeight="1">
      <c r="B117" s="63"/>
      <c r="C117" s="63"/>
      <c r="D117" s="63"/>
      <c r="E117" s="63"/>
      <c r="F117" s="63"/>
    </row>
    <row r="118" spans="2:6" ht="10.5" customHeight="1">
      <c r="B118" s="63"/>
      <c r="C118" s="63"/>
      <c r="D118" s="63"/>
      <c r="E118" s="63"/>
      <c r="F118" s="63"/>
    </row>
  </sheetData>
  <mergeCells count="8">
    <mergeCell ref="A5:F5"/>
    <mergeCell ref="A8:A9"/>
    <mergeCell ref="B8:B9"/>
    <mergeCell ref="C8:F8"/>
    <mergeCell ref="D1:F1"/>
    <mergeCell ref="A2:F2"/>
    <mergeCell ref="A3:F3"/>
    <mergeCell ref="A4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H40"/>
  <sheetViews>
    <sheetView workbookViewId="0" topLeftCell="A1">
      <selection activeCell="E16" sqref="E16"/>
    </sheetView>
  </sheetViews>
  <sheetFormatPr defaultColWidth="9.140625" defaultRowHeight="12.75"/>
  <cols>
    <col min="1" max="1" width="2.28125" style="0" customWidth="1"/>
    <col min="2" max="2" width="32.28125" style="0" customWidth="1"/>
    <col min="3" max="3" width="10.28125" style="0" customWidth="1"/>
    <col min="4" max="4" width="9.00390625" style="0" customWidth="1"/>
    <col min="5" max="5" width="12.7109375" style="0" customWidth="1"/>
    <col min="6" max="6" width="7.8515625" style="0" customWidth="1"/>
    <col min="7" max="7" width="9.00390625" style="0" customWidth="1"/>
    <col min="8" max="8" width="11.8515625" style="0" customWidth="1"/>
  </cols>
  <sheetData>
    <row r="1" spans="2:8" ht="19.5" customHeight="1">
      <c r="B1" s="462"/>
      <c r="C1" s="462"/>
      <c r="D1" s="462"/>
      <c r="F1" s="669" t="s">
        <v>1541</v>
      </c>
      <c r="G1" s="669"/>
      <c r="H1" s="669"/>
    </row>
    <row r="2" spans="2:8" ht="19.5" customHeight="1">
      <c r="B2" s="462"/>
      <c r="C2" s="462"/>
      <c r="D2" s="462"/>
      <c r="F2" s="4"/>
      <c r="G2" s="4"/>
      <c r="H2" s="4"/>
    </row>
    <row r="3" spans="2:8" s="463" customFormat="1" ht="15" customHeight="1">
      <c r="B3" s="732" t="s">
        <v>1797</v>
      </c>
      <c r="C3" s="732"/>
      <c r="D3" s="732"/>
      <c r="E3" s="732"/>
      <c r="F3" s="732"/>
      <c r="G3" s="732"/>
      <c r="H3" s="732"/>
    </row>
    <row r="4" spans="2:8" s="463" customFormat="1" ht="15" customHeight="1">
      <c r="B4" s="732" t="s">
        <v>1542</v>
      </c>
      <c r="C4" s="732"/>
      <c r="D4" s="732"/>
      <c r="E4" s="732"/>
      <c r="F4" s="732"/>
      <c r="G4" s="732"/>
      <c r="H4" s="732"/>
    </row>
    <row r="5" spans="2:8" s="463" customFormat="1" ht="15" customHeight="1">
      <c r="B5" s="732" t="s">
        <v>1691</v>
      </c>
      <c r="C5" s="732"/>
      <c r="D5" s="732"/>
      <c r="E5" s="732"/>
      <c r="F5" s="732"/>
      <c r="G5" s="732"/>
      <c r="H5" s="732"/>
    </row>
    <row r="6" spans="2:8" ht="15" customHeight="1">
      <c r="B6" s="732" t="s">
        <v>1791</v>
      </c>
      <c r="C6" s="732"/>
      <c r="D6" s="732"/>
      <c r="E6" s="732"/>
      <c r="F6" s="732"/>
      <c r="G6" s="732"/>
      <c r="H6" s="732"/>
    </row>
    <row r="7" spans="2:8" ht="15" customHeight="1">
      <c r="B7" s="433"/>
      <c r="C7" s="433"/>
      <c r="D7" s="433"/>
      <c r="E7" s="433"/>
      <c r="F7" s="433"/>
      <c r="G7" s="433"/>
      <c r="H7" s="433"/>
    </row>
    <row r="8" spans="2:8" ht="15" customHeight="1">
      <c r="B8" s="433"/>
      <c r="C8" s="433"/>
      <c r="D8" s="433"/>
      <c r="E8" s="433"/>
      <c r="F8" s="433"/>
      <c r="G8" s="433"/>
      <c r="H8" s="433"/>
    </row>
    <row r="9" spans="2:4" ht="15.75" customHeight="1">
      <c r="B9" s="433"/>
      <c r="C9" s="738"/>
      <c r="D9" s="738"/>
    </row>
    <row r="10" spans="1:8" ht="12.75" customHeight="1">
      <c r="A10" s="741" t="s">
        <v>2516</v>
      </c>
      <c r="B10" s="730" t="s">
        <v>1654</v>
      </c>
      <c r="C10" s="731" t="s">
        <v>1423</v>
      </c>
      <c r="D10" s="731" t="s">
        <v>1424</v>
      </c>
      <c r="E10" s="731" t="s">
        <v>1527</v>
      </c>
      <c r="F10" s="731" t="s">
        <v>1426</v>
      </c>
      <c r="G10" s="731" t="s">
        <v>1424</v>
      </c>
      <c r="H10" s="731" t="s">
        <v>1427</v>
      </c>
    </row>
    <row r="11" spans="1:8" ht="12.75" customHeight="1">
      <c r="A11" s="741"/>
      <c r="B11" s="730"/>
      <c r="C11" s="731"/>
      <c r="D11" s="731"/>
      <c r="E11" s="731"/>
      <c r="F11" s="731"/>
      <c r="G11" s="731"/>
      <c r="H11" s="731"/>
    </row>
    <row r="12" spans="1:8" ht="12.75" customHeight="1">
      <c r="A12" s="741"/>
      <c r="B12" s="730"/>
      <c r="C12" s="731"/>
      <c r="D12" s="731"/>
      <c r="E12" s="731"/>
      <c r="F12" s="731"/>
      <c r="G12" s="731"/>
      <c r="H12" s="731"/>
    </row>
    <row r="13" spans="2:8" ht="12.75" customHeight="1">
      <c r="B13" s="464"/>
      <c r="C13" s="465"/>
      <c r="D13" s="465"/>
      <c r="E13" s="465"/>
      <c r="F13" s="465"/>
      <c r="G13" s="465"/>
      <c r="H13" s="465"/>
    </row>
    <row r="14" spans="2:8" ht="12.75" customHeight="1">
      <c r="B14" s="464"/>
      <c r="C14" s="465"/>
      <c r="D14" s="465"/>
      <c r="E14" s="465"/>
      <c r="F14" s="465"/>
      <c r="G14" s="465"/>
      <c r="H14" s="465"/>
    </row>
    <row r="15" spans="1:8" ht="30.75" customHeight="1">
      <c r="A15" s="466" t="s">
        <v>1918</v>
      </c>
      <c r="B15" s="467" t="s">
        <v>1543</v>
      </c>
      <c r="C15" s="468">
        <v>0</v>
      </c>
      <c r="D15" s="468"/>
      <c r="E15" s="468">
        <v>0</v>
      </c>
      <c r="F15" s="468">
        <v>0</v>
      </c>
      <c r="G15" s="468"/>
      <c r="H15" s="468">
        <v>0</v>
      </c>
    </row>
    <row r="16" spans="1:8" s="470" customFormat="1" ht="30" customHeight="1">
      <c r="A16" s="466" t="s">
        <v>1919</v>
      </c>
      <c r="B16" s="467" t="s">
        <v>1544</v>
      </c>
      <c r="C16" s="469">
        <v>0</v>
      </c>
      <c r="D16" s="469"/>
      <c r="E16" s="469">
        <v>0</v>
      </c>
      <c r="F16" s="469">
        <v>0</v>
      </c>
      <c r="G16" s="469"/>
      <c r="H16" s="469">
        <v>0</v>
      </c>
    </row>
    <row r="17" spans="1:8" s="470" customFormat="1" ht="30" customHeight="1">
      <c r="A17" s="466" t="s">
        <v>1920</v>
      </c>
      <c r="B17" s="467" t="s">
        <v>1545</v>
      </c>
      <c r="C17" s="469">
        <v>0</v>
      </c>
      <c r="D17" s="469"/>
      <c r="E17" s="469">
        <v>0</v>
      </c>
      <c r="F17" s="469">
        <v>0</v>
      </c>
      <c r="G17" s="469"/>
      <c r="H17" s="469">
        <v>0</v>
      </c>
    </row>
    <row r="18" spans="1:8" s="470" customFormat="1" ht="30" customHeight="1">
      <c r="A18" s="466" t="s">
        <v>1921</v>
      </c>
      <c r="B18" s="471" t="s">
        <v>1546</v>
      </c>
      <c r="C18" s="469">
        <v>0</v>
      </c>
      <c r="D18" s="469"/>
      <c r="E18" s="469">
        <v>0</v>
      </c>
      <c r="F18" s="469">
        <v>0</v>
      </c>
      <c r="G18" s="469"/>
      <c r="H18" s="469">
        <v>0</v>
      </c>
    </row>
    <row r="19" spans="1:8" s="470" customFormat="1" ht="30" customHeight="1">
      <c r="A19" s="466" t="s">
        <v>1922</v>
      </c>
      <c r="B19" s="467" t="s">
        <v>1547</v>
      </c>
      <c r="C19" s="469">
        <v>0</v>
      </c>
      <c r="D19" s="469"/>
      <c r="E19" s="469">
        <v>0</v>
      </c>
      <c r="F19" s="469">
        <v>0</v>
      </c>
      <c r="G19" s="469"/>
      <c r="H19" s="469">
        <v>0</v>
      </c>
    </row>
    <row r="20" spans="1:8" s="470" customFormat="1" ht="30" customHeight="1">
      <c r="A20" s="466" t="s">
        <v>1923</v>
      </c>
      <c r="B20" s="472" t="s">
        <v>1548</v>
      </c>
      <c r="C20" s="469">
        <v>0</v>
      </c>
      <c r="D20" s="469"/>
      <c r="E20" s="469">
        <v>0</v>
      </c>
      <c r="F20" s="469">
        <v>0</v>
      </c>
      <c r="G20" s="469"/>
      <c r="H20" s="469">
        <v>0</v>
      </c>
    </row>
    <row r="21" spans="1:8" s="470" customFormat="1" ht="30" customHeight="1">
      <c r="A21" s="466" t="s">
        <v>1924</v>
      </c>
      <c r="B21" s="467" t="s">
        <v>1549</v>
      </c>
      <c r="C21" s="469">
        <v>0</v>
      </c>
      <c r="D21" s="469"/>
      <c r="E21" s="469">
        <v>0</v>
      </c>
      <c r="F21" s="469">
        <v>0</v>
      </c>
      <c r="G21" s="469"/>
      <c r="H21" s="469">
        <v>0</v>
      </c>
    </row>
    <row r="22" spans="1:8" s="470" customFormat="1" ht="30" customHeight="1">
      <c r="A22" s="466" t="s">
        <v>1925</v>
      </c>
      <c r="B22" s="467" t="s">
        <v>1550</v>
      </c>
      <c r="C22" s="469">
        <v>0</v>
      </c>
      <c r="D22" s="469"/>
      <c r="E22" s="469">
        <v>0</v>
      </c>
      <c r="F22" s="469">
        <v>0</v>
      </c>
      <c r="G22" s="469"/>
      <c r="H22" s="469">
        <v>0</v>
      </c>
    </row>
    <row r="23" spans="1:8" s="470" customFormat="1" ht="30" customHeight="1">
      <c r="A23" s="466" t="s">
        <v>1926</v>
      </c>
      <c r="B23" s="472" t="s">
        <v>1551</v>
      </c>
      <c r="C23" s="469">
        <v>0</v>
      </c>
      <c r="D23" s="469"/>
      <c r="E23" s="469">
        <v>0</v>
      </c>
      <c r="F23" s="469">
        <v>0</v>
      </c>
      <c r="G23" s="469"/>
      <c r="H23" s="469">
        <v>0</v>
      </c>
    </row>
    <row r="24" spans="2:8" ht="15.75">
      <c r="B24" s="470"/>
      <c r="C24" s="473"/>
      <c r="D24" s="8"/>
      <c r="E24" s="473"/>
      <c r="F24" s="473"/>
      <c r="G24" s="473"/>
      <c r="H24" s="473"/>
    </row>
    <row r="25" spans="3:8" ht="12.75">
      <c r="C25" s="473"/>
      <c r="D25" s="473"/>
      <c r="E25" s="473"/>
      <c r="F25" s="473"/>
      <c r="G25" s="473"/>
      <c r="H25" s="473"/>
    </row>
    <row r="26" spans="2:8" ht="12.75">
      <c r="B26" s="472"/>
      <c r="C26" s="473"/>
      <c r="D26" s="473"/>
      <c r="E26" s="473"/>
      <c r="F26" s="473"/>
      <c r="G26" s="473"/>
      <c r="H26" s="473"/>
    </row>
    <row r="27" spans="1:8" ht="15.75">
      <c r="A27" s="694"/>
      <c r="B27" s="694"/>
      <c r="C27" s="474"/>
      <c r="D27" s="474"/>
      <c r="E27" s="474"/>
      <c r="F27" s="474"/>
      <c r="G27" s="474"/>
      <c r="H27" s="474"/>
    </row>
    <row r="28" spans="1:8" ht="12.75">
      <c r="A28" s="475"/>
      <c r="B28" s="475"/>
      <c r="C28" s="474"/>
      <c r="D28" s="474"/>
      <c r="E28" s="474"/>
      <c r="F28" s="474"/>
      <c r="G28" s="474"/>
      <c r="H28" s="474"/>
    </row>
    <row r="29" spans="1:8" s="1" customFormat="1" ht="15.75">
      <c r="A29" s="38"/>
      <c r="B29" s="231"/>
      <c r="C29" s="10"/>
      <c r="D29" s="10"/>
      <c r="E29" s="10"/>
      <c r="F29" s="10"/>
      <c r="G29" s="10"/>
      <c r="H29" s="10"/>
    </row>
    <row r="30" spans="1:8" s="1" customFormat="1" ht="15.75">
      <c r="A30" s="38"/>
      <c r="B30" s="231"/>
      <c r="C30" s="10"/>
      <c r="D30" s="10"/>
      <c r="E30" s="10"/>
      <c r="F30" s="10"/>
      <c r="G30" s="10"/>
      <c r="H30" s="10"/>
    </row>
    <row r="31" spans="1:8" ht="15.75">
      <c r="A31" s="475"/>
      <c r="B31" s="475"/>
      <c r="C31" s="474"/>
      <c r="D31" s="10"/>
      <c r="E31" s="474"/>
      <c r="F31" s="739"/>
      <c r="G31" s="739"/>
      <c r="H31" s="739"/>
    </row>
    <row r="32" spans="1:8" ht="15.75">
      <c r="A32" s="475"/>
      <c r="B32" s="475"/>
      <c r="C32" s="474"/>
      <c r="D32" s="10"/>
      <c r="E32" s="474"/>
      <c r="F32" s="740"/>
      <c r="G32" s="740"/>
      <c r="H32" s="740"/>
    </row>
    <row r="33" spans="1:8" ht="12.75">
      <c r="A33" s="475"/>
      <c r="B33" s="475"/>
      <c r="C33" s="474"/>
      <c r="D33" s="474"/>
      <c r="E33" s="474"/>
      <c r="F33" s="474"/>
      <c r="G33" s="474"/>
      <c r="H33" s="474"/>
    </row>
    <row r="34" spans="1:8" ht="12.75">
      <c r="A34" s="475"/>
      <c r="B34" s="475"/>
      <c r="C34" s="474"/>
      <c r="D34" s="474"/>
      <c r="E34" s="474"/>
      <c r="F34" s="474"/>
      <c r="G34" s="474"/>
      <c r="H34" s="474"/>
    </row>
    <row r="35" spans="1:8" ht="12.75">
      <c r="A35" s="475"/>
      <c r="B35" s="475"/>
      <c r="C35" s="474"/>
      <c r="D35" s="474"/>
      <c r="E35" s="474"/>
      <c r="F35" s="474"/>
      <c r="G35" s="474"/>
      <c r="H35" s="474"/>
    </row>
    <row r="36" spans="3:8" ht="12.75">
      <c r="C36" s="473"/>
      <c r="D36" s="473"/>
      <c r="E36" s="473"/>
      <c r="F36" s="473"/>
      <c r="G36" s="473"/>
      <c r="H36" s="473"/>
    </row>
    <row r="37" spans="3:8" ht="12.75">
      <c r="C37" s="473"/>
      <c r="D37" s="473"/>
      <c r="E37" s="473"/>
      <c r="F37" s="473"/>
      <c r="G37" s="473"/>
      <c r="H37" s="473"/>
    </row>
    <row r="38" spans="3:8" ht="12.75">
      <c r="C38" s="473"/>
      <c r="D38" s="473"/>
      <c r="E38" s="473"/>
      <c r="F38" s="473"/>
      <c r="G38" s="473"/>
      <c r="H38" s="473"/>
    </row>
    <row r="39" spans="3:8" ht="12.75">
      <c r="C39" s="473"/>
      <c r="D39" s="473"/>
      <c r="E39" s="473"/>
      <c r="F39" s="473"/>
      <c r="G39" s="473"/>
      <c r="H39" s="473"/>
    </row>
    <row r="40" spans="3:8" ht="12.75">
      <c r="C40" s="473"/>
      <c r="D40" s="473"/>
      <c r="E40" s="473"/>
      <c r="F40" s="473"/>
      <c r="G40" s="473"/>
      <c r="H40" s="473"/>
    </row>
  </sheetData>
  <mergeCells count="17">
    <mergeCell ref="F10:F12"/>
    <mergeCell ref="G10:G12"/>
    <mergeCell ref="H10:H12"/>
    <mergeCell ref="F1:H1"/>
    <mergeCell ref="B3:H3"/>
    <mergeCell ref="B4:H4"/>
    <mergeCell ref="B5:H5"/>
    <mergeCell ref="A27:B27"/>
    <mergeCell ref="F31:H31"/>
    <mergeCell ref="F32:H32"/>
    <mergeCell ref="B6:H6"/>
    <mergeCell ref="C9:D9"/>
    <mergeCell ref="A10:A12"/>
    <mergeCell ref="B10:B12"/>
    <mergeCell ref="C10:C12"/>
    <mergeCell ref="D10:D12"/>
    <mergeCell ref="E10:E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H27"/>
  <sheetViews>
    <sheetView workbookViewId="0" topLeftCell="A1">
      <selection activeCell="D14" sqref="D14"/>
    </sheetView>
  </sheetViews>
  <sheetFormatPr defaultColWidth="9.140625" defaultRowHeight="12.75"/>
  <cols>
    <col min="1" max="1" width="42.7109375" style="1" customWidth="1"/>
    <col min="2" max="2" width="12.00390625" style="1" customWidth="1"/>
    <col min="3" max="3" width="14.140625" style="1" customWidth="1"/>
    <col min="4" max="4" width="13.7109375" style="1" customWidth="1"/>
    <col min="5" max="6" width="12.8515625" style="1" customWidth="1"/>
    <col min="7" max="7" width="15.00390625" style="1" customWidth="1"/>
    <col min="8" max="8" width="12.421875" style="1" customWidth="1"/>
    <col min="9" max="16384" width="9.140625" style="1" customWidth="1"/>
  </cols>
  <sheetData>
    <row r="1" spans="6:8" ht="15.75">
      <c r="F1" s="669" t="s">
        <v>2531</v>
      </c>
      <c r="G1" s="669"/>
      <c r="H1" s="669"/>
    </row>
    <row r="2" spans="6:8" ht="15.75">
      <c r="F2" s="4"/>
      <c r="G2" s="4"/>
      <c r="H2" s="4"/>
    </row>
    <row r="3" spans="1:8" ht="15.75">
      <c r="A3" s="667" t="s">
        <v>1797</v>
      </c>
      <c r="B3" s="667"/>
      <c r="C3" s="667"/>
      <c r="D3" s="667"/>
      <c r="E3" s="667"/>
      <c r="F3" s="667"/>
      <c r="G3" s="667"/>
      <c r="H3" s="667"/>
    </row>
    <row r="4" spans="1:8" ht="15.75">
      <c r="A4" s="667" t="s">
        <v>886</v>
      </c>
      <c r="B4" s="667"/>
      <c r="C4" s="667"/>
      <c r="D4" s="667"/>
      <c r="E4" s="667"/>
      <c r="F4" s="667"/>
      <c r="G4" s="667"/>
      <c r="H4" s="667"/>
    </row>
    <row r="5" spans="1:8" ht="15.75">
      <c r="A5" s="667" t="s">
        <v>320</v>
      </c>
      <c r="B5" s="667"/>
      <c r="C5" s="667"/>
      <c r="D5" s="667"/>
      <c r="E5" s="667"/>
      <c r="F5" s="667"/>
      <c r="G5" s="667"/>
      <c r="H5" s="667"/>
    </row>
    <row r="6" spans="1:8" ht="15.75">
      <c r="A6" s="667" t="s">
        <v>498</v>
      </c>
      <c r="B6" s="667"/>
      <c r="C6" s="667"/>
      <c r="D6" s="667"/>
      <c r="E6" s="667"/>
      <c r="F6" s="667"/>
      <c r="G6" s="667"/>
      <c r="H6" s="667"/>
    </row>
    <row r="7" spans="1:8" ht="15.75">
      <c r="A7" s="667" t="s">
        <v>1791</v>
      </c>
      <c r="B7" s="667"/>
      <c r="C7" s="667"/>
      <c r="D7" s="667"/>
      <c r="E7" s="667"/>
      <c r="F7" s="667"/>
      <c r="G7" s="667"/>
      <c r="H7" s="667"/>
    </row>
    <row r="8" spans="1:8" ht="15.75">
      <c r="A8" s="24"/>
      <c r="B8" s="24"/>
      <c r="C8" s="24"/>
      <c r="D8" s="24"/>
      <c r="E8" s="24"/>
      <c r="F8" s="24"/>
      <c r="G8" s="24"/>
      <c r="H8" s="24"/>
    </row>
    <row r="10" spans="1:8" ht="15.75">
      <c r="A10" s="742" t="s">
        <v>1792</v>
      </c>
      <c r="B10" s="634" t="s">
        <v>499</v>
      </c>
      <c r="C10" s="634"/>
      <c r="D10" s="659" t="s">
        <v>500</v>
      </c>
      <c r="E10" s="659" t="s">
        <v>501</v>
      </c>
      <c r="F10" s="634" t="s">
        <v>502</v>
      </c>
      <c r="G10" s="634"/>
      <c r="H10" s="634"/>
    </row>
    <row r="11" spans="1:8" ht="15.75">
      <c r="A11" s="742"/>
      <c r="B11" s="659" t="s">
        <v>503</v>
      </c>
      <c r="C11" s="659" t="s">
        <v>504</v>
      </c>
      <c r="D11" s="659"/>
      <c r="E11" s="659"/>
      <c r="F11" s="659" t="s">
        <v>503</v>
      </c>
      <c r="G11" s="659" t="s">
        <v>505</v>
      </c>
      <c r="H11" s="659" t="s">
        <v>506</v>
      </c>
    </row>
    <row r="12" spans="1:8" ht="28.5" customHeight="1">
      <c r="A12" s="742"/>
      <c r="B12" s="659"/>
      <c r="C12" s="659"/>
      <c r="D12" s="659"/>
      <c r="E12" s="659"/>
      <c r="F12" s="659"/>
      <c r="G12" s="659"/>
      <c r="H12" s="659"/>
    </row>
    <row r="14" spans="1:8" ht="15.75">
      <c r="A14" s="1" t="s">
        <v>507</v>
      </c>
      <c r="B14" s="8">
        <v>1105001</v>
      </c>
      <c r="C14" s="8">
        <v>7954</v>
      </c>
      <c r="D14" s="8"/>
      <c r="E14" s="8"/>
      <c r="F14" s="8">
        <v>1105001</v>
      </c>
      <c r="G14" s="8">
        <v>7954</v>
      </c>
      <c r="H14" s="12">
        <f>F14-G14</f>
        <v>1097047</v>
      </c>
    </row>
    <row r="15" spans="1:8" ht="15.75">
      <c r="A15" s="1" t="s">
        <v>508</v>
      </c>
      <c r="B15" s="8">
        <v>27978</v>
      </c>
      <c r="C15" s="8"/>
      <c r="D15" s="8"/>
      <c r="E15" s="8"/>
      <c r="F15" s="8">
        <v>18652</v>
      </c>
      <c r="G15" s="8">
        <f aca="true" t="shared" si="0" ref="G15:G23">C15+D15-E15</f>
        <v>0</v>
      </c>
      <c r="H15" s="12">
        <f aca="true" t="shared" si="1" ref="H15:H25">F15-G15</f>
        <v>18652</v>
      </c>
    </row>
    <row r="16" spans="1:8" ht="15.75">
      <c r="A16" s="1" t="s">
        <v>509</v>
      </c>
      <c r="B16" s="8">
        <v>12251</v>
      </c>
      <c r="C16" s="8"/>
      <c r="D16" s="8"/>
      <c r="E16" s="8"/>
      <c r="F16" s="8">
        <v>10055</v>
      </c>
      <c r="G16" s="8">
        <f t="shared" si="0"/>
        <v>0</v>
      </c>
      <c r="H16" s="12">
        <f t="shared" si="1"/>
        <v>10055</v>
      </c>
    </row>
    <row r="17" spans="1:8" ht="15.75">
      <c r="A17" s="7" t="s">
        <v>510</v>
      </c>
      <c r="B17" s="12">
        <f>SUM(B14:B16)</f>
        <v>1145230</v>
      </c>
      <c r="C17" s="12">
        <f>SUM(C14:C16)</f>
        <v>7954</v>
      </c>
      <c r="D17" s="12"/>
      <c r="E17" s="12"/>
      <c r="F17" s="12">
        <f>SUM(F14:F16)</f>
        <v>1133708</v>
      </c>
      <c r="G17" s="12">
        <f t="shared" si="0"/>
        <v>7954</v>
      </c>
      <c r="H17" s="12">
        <f t="shared" si="1"/>
        <v>1125754</v>
      </c>
    </row>
    <row r="18" spans="1:8" ht="15.75">
      <c r="A18" s="1" t="s">
        <v>511</v>
      </c>
      <c r="B18" s="8">
        <v>7505</v>
      </c>
      <c r="C18" s="8"/>
      <c r="D18" s="8"/>
      <c r="E18" s="8"/>
      <c r="F18" s="8">
        <v>7136</v>
      </c>
      <c r="G18" s="8">
        <f t="shared" si="0"/>
        <v>0</v>
      </c>
      <c r="H18" s="12">
        <f t="shared" si="1"/>
        <v>7136</v>
      </c>
    </row>
    <row r="19" spans="1:8" ht="15.75">
      <c r="A19" s="1" t="s">
        <v>512</v>
      </c>
      <c r="B19" s="8">
        <v>10451</v>
      </c>
      <c r="C19" s="8">
        <v>549</v>
      </c>
      <c r="D19" s="8">
        <v>1076</v>
      </c>
      <c r="E19" s="8">
        <v>549</v>
      </c>
      <c r="F19" s="8">
        <v>12973</v>
      </c>
      <c r="G19" s="8">
        <v>1076</v>
      </c>
      <c r="H19" s="12">
        <v>11897</v>
      </c>
    </row>
    <row r="20" spans="1:8" ht="15.75">
      <c r="A20" s="1" t="s">
        <v>513</v>
      </c>
      <c r="B20" s="8">
        <v>68237</v>
      </c>
      <c r="C20" s="8">
        <v>43126</v>
      </c>
      <c r="D20" s="8">
        <v>53897</v>
      </c>
      <c r="E20" s="8">
        <v>43126</v>
      </c>
      <c r="F20" s="8">
        <v>73438</v>
      </c>
      <c r="G20" s="8">
        <v>53897</v>
      </c>
      <c r="H20" s="12">
        <v>19541</v>
      </c>
    </row>
    <row r="21" spans="1:8" ht="15.75">
      <c r="A21" s="16" t="s">
        <v>514</v>
      </c>
      <c r="B21" s="8">
        <v>62069</v>
      </c>
      <c r="C21" s="8">
        <v>43126</v>
      </c>
      <c r="D21" s="8">
        <v>53897</v>
      </c>
      <c r="E21" s="8">
        <v>43126</v>
      </c>
      <c r="F21" s="8">
        <v>71924</v>
      </c>
      <c r="G21" s="8">
        <v>53897</v>
      </c>
      <c r="H21" s="12">
        <f t="shared" si="1"/>
        <v>18027</v>
      </c>
    </row>
    <row r="22" spans="1:8" ht="15.75">
      <c r="A22" s="1" t="s">
        <v>515</v>
      </c>
      <c r="B22" s="8">
        <v>4288</v>
      </c>
      <c r="C22" s="8"/>
      <c r="D22" s="8">
        <v>8111</v>
      </c>
      <c r="E22" s="8"/>
      <c r="F22" s="8">
        <v>24927</v>
      </c>
      <c r="G22" s="8">
        <v>8111</v>
      </c>
      <c r="H22" s="12">
        <v>16816</v>
      </c>
    </row>
    <row r="23" spans="1:8" ht="15.75">
      <c r="A23" s="1" t="s">
        <v>516</v>
      </c>
      <c r="B23" s="8">
        <v>22605</v>
      </c>
      <c r="C23" s="8"/>
      <c r="D23" s="8"/>
      <c r="E23" s="8"/>
      <c r="F23" s="8"/>
      <c r="G23" s="8">
        <f t="shared" si="0"/>
        <v>0</v>
      </c>
      <c r="H23" s="12">
        <f t="shared" si="1"/>
        <v>0</v>
      </c>
    </row>
    <row r="24" spans="1:8" ht="15.75">
      <c r="A24" s="7" t="s">
        <v>517</v>
      </c>
      <c r="B24" s="12">
        <f aca="true" t="shared" si="2" ref="B24:H24">SUM(B18:B23)-B21</f>
        <v>113086</v>
      </c>
      <c r="C24" s="12">
        <f t="shared" si="2"/>
        <v>43675</v>
      </c>
      <c r="D24" s="12">
        <f t="shared" si="2"/>
        <v>63084</v>
      </c>
      <c r="E24" s="12">
        <f t="shared" si="2"/>
        <v>43675</v>
      </c>
      <c r="F24" s="12">
        <f t="shared" si="2"/>
        <v>118474</v>
      </c>
      <c r="G24" s="12">
        <f t="shared" si="2"/>
        <v>63084</v>
      </c>
      <c r="H24" s="12">
        <f t="shared" si="2"/>
        <v>55390</v>
      </c>
    </row>
    <row r="25" spans="1:8" ht="15.75">
      <c r="A25" s="7" t="s">
        <v>518</v>
      </c>
      <c r="B25" s="12">
        <f aca="true" t="shared" si="3" ref="B25:G25">B17+B24</f>
        <v>1258316</v>
      </c>
      <c r="C25" s="12">
        <f t="shared" si="3"/>
        <v>51629</v>
      </c>
      <c r="D25" s="12">
        <f t="shared" si="3"/>
        <v>63084</v>
      </c>
      <c r="E25" s="12">
        <f t="shared" si="3"/>
        <v>43675</v>
      </c>
      <c r="F25" s="12">
        <f t="shared" si="3"/>
        <v>1252182</v>
      </c>
      <c r="G25" s="12">
        <f t="shared" si="3"/>
        <v>71038</v>
      </c>
      <c r="H25" s="12">
        <f t="shared" si="1"/>
        <v>1181144</v>
      </c>
    </row>
    <row r="27" ht="15.75">
      <c r="A27" s="137"/>
    </row>
  </sheetData>
  <mergeCells count="16">
    <mergeCell ref="A6:H6"/>
    <mergeCell ref="A7:H7"/>
    <mergeCell ref="F1:H1"/>
    <mergeCell ref="A3:H3"/>
    <mergeCell ref="A4:H4"/>
    <mergeCell ref="A5:H5"/>
    <mergeCell ref="F10:H10"/>
    <mergeCell ref="B11:B12"/>
    <mergeCell ref="A10:A12"/>
    <mergeCell ref="B10:C10"/>
    <mergeCell ref="D10:D12"/>
    <mergeCell ref="E10:E12"/>
    <mergeCell ref="C11:C12"/>
    <mergeCell ref="F11:F12"/>
    <mergeCell ref="G11:G12"/>
    <mergeCell ref="H11:H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N61"/>
  <sheetViews>
    <sheetView workbookViewId="0" topLeftCell="A1">
      <selection activeCell="A35" sqref="A35:N35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9.00390625" style="1" customWidth="1"/>
    <col min="11" max="11" width="9.140625" style="1" customWidth="1"/>
    <col min="12" max="12" width="10.8515625" style="1" customWidth="1"/>
    <col min="13" max="13" width="11.57421875" style="1" customWidth="1"/>
    <col min="14" max="14" width="9.421875" style="1" customWidth="1"/>
    <col min="15" max="16384" width="9.140625" style="1" customWidth="1"/>
  </cols>
  <sheetData>
    <row r="1" spans="1:14" ht="15.75">
      <c r="A1" s="767"/>
      <c r="B1" s="767"/>
      <c r="C1" s="767"/>
      <c r="D1" s="767"/>
      <c r="E1" s="767"/>
      <c r="F1" s="767"/>
      <c r="G1" s="767"/>
      <c r="H1" s="767"/>
      <c r="I1" s="767"/>
      <c r="J1" s="669" t="s">
        <v>1319</v>
      </c>
      <c r="K1" s="669"/>
      <c r="L1" s="669"/>
      <c r="M1" s="669"/>
      <c r="N1" s="669"/>
    </row>
    <row r="2" spans="1:14" ht="15.75">
      <c r="A2" s="667" t="s">
        <v>2236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</row>
    <row r="3" spans="1:14" ht="15.75">
      <c r="A3" s="667" t="s">
        <v>2237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</row>
    <row r="4" spans="1:14" ht="15.75">
      <c r="A4" s="674" t="s">
        <v>2557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</row>
    <row r="5" spans="2:10" ht="15.75">
      <c r="B5" s="36"/>
      <c r="C5" s="36"/>
      <c r="D5" s="19"/>
      <c r="E5" s="19"/>
      <c r="F5" s="19"/>
      <c r="G5" s="36"/>
      <c r="H5" s="36"/>
      <c r="I5" s="36"/>
      <c r="J5" s="36"/>
    </row>
    <row r="6" spans="1:14" ht="15.75" customHeight="1">
      <c r="A6" s="760" t="s">
        <v>1917</v>
      </c>
      <c r="B6" s="757" t="s">
        <v>2238</v>
      </c>
      <c r="C6" s="757" t="s">
        <v>2239</v>
      </c>
      <c r="D6" s="762" t="s">
        <v>2240</v>
      </c>
      <c r="E6" s="763"/>
      <c r="F6" s="764"/>
      <c r="G6" s="765" t="s">
        <v>2241</v>
      </c>
      <c r="H6" s="757" t="s">
        <v>2242</v>
      </c>
      <c r="I6" s="757" t="s">
        <v>2243</v>
      </c>
      <c r="J6" s="757" t="s">
        <v>2244</v>
      </c>
      <c r="K6" s="757" t="s">
        <v>2245</v>
      </c>
      <c r="L6" s="759" t="s">
        <v>2246</v>
      </c>
      <c r="M6" s="759" t="s">
        <v>2247</v>
      </c>
      <c r="N6" s="750" t="s">
        <v>2248</v>
      </c>
    </row>
    <row r="7" spans="1:14" ht="35.25" customHeight="1">
      <c r="A7" s="761"/>
      <c r="B7" s="758"/>
      <c r="C7" s="758"/>
      <c r="D7" s="562" t="s">
        <v>2249</v>
      </c>
      <c r="E7" s="562" t="s">
        <v>1266</v>
      </c>
      <c r="F7" s="562" t="s">
        <v>1267</v>
      </c>
      <c r="G7" s="766"/>
      <c r="H7" s="758"/>
      <c r="I7" s="758"/>
      <c r="J7" s="758"/>
      <c r="K7" s="758"/>
      <c r="L7" s="759"/>
      <c r="M7" s="759"/>
      <c r="N7" s="750"/>
    </row>
    <row r="8" spans="1:11" ht="23.25" customHeight="1">
      <c r="A8" s="563"/>
      <c r="B8" s="564"/>
      <c r="C8" s="564"/>
      <c r="D8" s="565"/>
      <c r="E8" s="565"/>
      <c r="F8" s="565"/>
      <c r="G8" s="564"/>
      <c r="H8" s="564"/>
      <c r="I8" s="564"/>
      <c r="J8" s="564"/>
      <c r="K8" s="564"/>
    </row>
    <row r="9" spans="1:10" ht="15.75">
      <c r="A9" s="7" t="s">
        <v>169</v>
      </c>
      <c r="B9" s="564"/>
      <c r="C9" s="564"/>
      <c r="D9" s="565"/>
      <c r="E9" s="565"/>
      <c r="F9" s="565"/>
      <c r="G9" s="564"/>
      <c r="H9" s="564"/>
      <c r="I9" s="564"/>
      <c r="J9" s="564"/>
    </row>
    <row r="10" spans="1:10" ht="15.75">
      <c r="A10" s="7"/>
      <c r="B10" s="564"/>
      <c r="C10" s="564"/>
      <c r="D10" s="565"/>
      <c r="E10" s="565"/>
      <c r="F10" s="565"/>
      <c r="G10" s="564"/>
      <c r="H10" s="564"/>
      <c r="I10" s="564"/>
      <c r="J10" s="564"/>
    </row>
    <row r="11" spans="1:10" ht="15.75">
      <c r="A11" s="7" t="s">
        <v>1268</v>
      </c>
      <c r="B11" s="564"/>
      <c r="C11" s="564"/>
      <c r="D11" s="565"/>
      <c r="E11" s="565"/>
      <c r="F11" s="565"/>
      <c r="G11" s="564"/>
      <c r="H11" s="564"/>
      <c r="I11" s="564"/>
      <c r="J11" s="564"/>
    </row>
    <row r="12" spans="1:14" ht="45">
      <c r="A12" s="560" t="s">
        <v>1918</v>
      </c>
      <c r="B12" s="560" t="s">
        <v>1269</v>
      </c>
      <c r="C12" s="560" t="s">
        <v>1270</v>
      </c>
      <c r="D12" s="374" t="s">
        <v>1271</v>
      </c>
      <c r="E12" s="560" t="s">
        <v>1272</v>
      </c>
      <c r="F12" s="560" t="s">
        <v>1273</v>
      </c>
      <c r="G12" s="566">
        <v>60</v>
      </c>
      <c r="H12" s="567">
        <v>12973</v>
      </c>
      <c r="I12" s="567">
        <f>H12*G12/100-1</f>
        <v>7782.8</v>
      </c>
      <c r="J12" s="567">
        <f>H12-I12</f>
        <v>5190.2</v>
      </c>
      <c r="K12" s="555" t="s">
        <v>1274</v>
      </c>
      <c r="L12" s="567">
        <v>7784</v>
      </c>
      <c r="M12" s="568" t="s">
        <v>1275</v>
      </c>
      <c r="N12" s="569" t="s">
        <v>159</v>
      </c>
    </row>
    <row r="13" spans="1:12" ht="15.75">
      <c r="A13" s="150"/>
      <c r="B13" s="150"/>
      <c r="C13" s="150"/>
      <c r="D13" s="149"/>
      <c r="E13" s="150"/>
      <c r="F13" s="150"/>
      <c r="G13" s="570"/>
      <c r="H13" s="54"/>
      <c r="I13" s="54"/>
      <c r="J13" s="54"/>
      <c r="K13" s="571"/>
      <c r="L13" s="54"/>
    </row>
    <row r="14" spans="1:12" ht="15.75">
      <c r="A14" s="743" t="s">
        <v>1276</v>
      </c>
      <c r="B14" s="743"/>
      <c r="C14" s="743"/>
      <c r="D14" s="743"/>
      <c r="E14" s="150"/>
      <c r="F14" s="150"/>
      <c r="G14" s="54"/>
      <c r="H14" s="54"/>
      <c r="I14" s="54"/>
      <c r="J14" s="54"/>
      <c r="L14" s="54"/>
    </row>
    <row r="15" spans="1:14" ht="38.25">
      <c r="A15" s="560" t="s">
        <v>1919</v>
      </c>
      <c r="B15" s="560" t="s">
        <v>1269</v>
      </c>
      <c r="C15" s="560" t="s">
        <v>1277</v>
      </c>
      <c r="D15" s="374" t="s">
        <v>1278</v>
      </c>
      <c r="E15" s="560" t="s">
        <v>1279</v>
      </c>
      <c r="F15" s="560" t="s">
        <v>1280</v>
      </c>
      <c r="G15" s="566">
        <v>71.55</v>
      </c>
      <c r="H15" s="567">
        <v>209629</v>
      </c>
      <c r="I15" s="567">
        <v>150000</v>
      </c>
      <c r="J15" s="567">
        <f aca="true" t="shared" si="0" ref="J15:J26">H15-I15</f>
        <v>59629</v>
      </c>
      <c r="K15" s="555" t="s">
        <v>1274</v>
      </c>
      <c r="L15" s="561" t="s">
        <v>1281</v>
      </c>
      <c r="M15" s="573"/>
      <c r="N15" s="573"/>
    </row>
    <row r="16" spans="1:14" ht="45">
      <c r="A16" s="560" t="s">
        <v>1920</v>
      </c>
      <c r="B16" s="560" t="s">
        <v>1269</v>
      </c>
      <c r="C16" s="560" t="s">
        <v>1282</v>
      </c>
      <c r="D16" s="374" t="s">
        <v>1278</v>
      </c>
      <c r="E16" s="560" t="s">
        <v>1279</v>
      </c>
      <c r="F16" s="560" t="s">
        <v>1283</v>
      </c>
      <c r="G16" s="567">
        <v>90</v>
      </c>
      <c r="H16" s="567">
        <v>51867</v>
      </c>
      <c r="I16" s="567">
        <f>H16*G16/100</f>
        <v>46680.3</v>
      </c>
      <c r="J16" s="567">
        <f t="shared" si="0"/>
        <v>5186.699999999997</v>
      </c>
      <c r="K16" s="555" t="s">
        <v>1274</v>
      </c>
      <c r="L16" s="574" t="s">
        <v>1284</v>
      </c>
      <c r="M16" s="573"/>
      <c r="N16" s="573"/>
    </row>
    <row r="17" spans="1:14" ht="45">
      <c r="A17" s="560" t="s">
        <v>1921</v>
      </c>
      <c r="B17" s="560" t="s">
        <v>1269</v>
      </c>
      <c r="C17" s="560" t="s">
        <v>1285</v>
      </c>
      <c r="D17" s="374" t="s">
        <v>1278</v>
      </c>
      <c r="E17" s="560" t="s">
        <v>1279</v>
      </c>
      <c r="F17" s="560" t="s">
        <v>1286</v>
      </c>
      <c r="G17" s="567">
        <v>90</v>
      </c>
      <c r="H17" s="567">
        <v>122229</v>
      </c>
      <c r="I17" s="567">
        <v>110000</v>
      </c>
      <c r="J17" s="567">
        <f t="shared" si="0"/>
        <v>12229</v>
      </c>
      <c r="K17" s="555" t="s">
        <v>1274</v>
      </c>
      <c r="L17" s="574" t="s">
        <v>1284</v>
      </c>
      <c r="M17" s="573"/>
      <c r="N17" s="573"/>
    </row>
    <row r="18" spans="1:14" ht="38.25">
      <c r="A18" s="560" t="s">
        <v>1922</v>
      </c>
      <c r="B18" s="560" t="s">
        <v>1269</v>
      </c>
      <c r="C18" s="560" t="s">
        <v>1287</v>
      </c>
      <c r="D18" s="374" t="s">
        <v>2046</v>
      </c>
      <c r="E18" s="560" t="s">
        <v>2047</v>
      </c>
      <c r="F18" s="560" t="s">
        <v>2048</v>
      </c>
      <c r="G18" s="567">
        <v>90</v>
      </c>
      <c r="H18" s="567">
        <v>357648</v>
      </c>
      <c r="I18" s="567">
        <f>H18*G18/100</f>
        <v>321883.2</v>
      </c>
      <c r="J18" s="567">
        <f t="shared" si="0"/>
        <v>35764.79999999999</v>
      </c>
      <c r="K18" s="555" t="s">
        <v>1274</v>
      </c>
      <c r="L18" s="561" t="s">
        <v>1281</v>
      </c>
      <c r="M18" s="573"/>
      <c r="N18" s="573"/>
    </row>
    <row r="19" spans="1:14" s="137" customFormat="1" ht="31.5">
      <c r="A19" s="560" t="s">
        <v>1923</v>
      </c>
      <c r="B19" s="560" t="s">
        <v>2071</v>
      </c>
      <c r="C19" s="560" t="s">
        <v>2072</v>
      </c>
      <c r="D19" s="561" t="s">
        <v>2073</v>
      </c>
      <c r="E19" s="560" t="s">
        <v>2074</v>
      </c>
      <c r="F19" s="560" t="s">
        <v>2075</v>
      </c>
      <c r="G19" s="567">
        <v>92</v>
      </c>
      <c r="H19" s="567">
        <v>10000</v>
      </c>
      <c r="I19" s="567">
        <v>9200</v>
      </c>
      <c r="J19" s="567">
        <f>H19-I19</f>
        <v>800</v>
      </c>
      <c r="K19" s="555" t="s">
        <v>1274</v>
      </c>
      <c r="L19" s="567">
        <v>9200</v>
      </c>
      <c r="M19" s="577"/>
      <c r="N19" s="577"/>
    </row>
    <row r="20" spans="1:14" s="137" customFormat="1" ht="30">
      <c r="A20" s="751" t="s">
        <v>1924</v>
      </c>
      <c r="B20" s="751" t="s">
        <v>1269</v>
      </c>
      <c r="C20" s="751" t="s">
        <v>2076</v>
      </c>
      <c r="D20" s="753" t="s">
        <v>2077</v>
      </c>
      <c r="E20" s="751" t="s">
        <v>2078</v>
      </c>
      <c r="F20" s="578" t="s">
        <v>2079</v>
      </c>
      <c r="G20" s="579">
        <v>73.78</v>
      </c>
      <c r="H20" s="579">
        <v>719295</v>
      </c>
      <c r="I20" s="579">
        <v>530666</v>
      </c>
      <c r="J20" s="579">
        <f>H20-I20</f>
        <v>188629</v>
      </c>
      <c r="K20" s="754" t="s">
        <v>1274</v>
      </c>
      <c r="L20" s="755" t="s">
        <v>2127</v>
      </c>
      <c r="M20" s="745"/>
      <c r="N20" s="745"/>
    </row>
    <row r="21" spans="1:14" s="580" customFormat="1" ht="30">
      <c r="A21" s="752"/>
      <c r="B21" s="752"/>
      <c r="C21" s="752"/>
      <c r="D21" s="752"/>
      <c r="E21" s="752"/>
      <c r="F21" s="578" t="s">
        <v>2080</v>
      </c>
      <c r="G21" s="579">
        <v>73.78</v>
      </c>
      <c r="H21" s="579">
        <v>671315</v>
      </c>
      <c r="I21" s="579">
        <v>489883</v>
      </c>
      <c r="J21" s="579">
        <v>181432</v>
      </c>
      <c r="K21" s="752"/>
      <c r="L21" s="756"/>
      <c r="M21" s="746"/>
      <c r="N21" s="746"/>
    </row>
    <row r="22" spans="1:14" ht="75">
      <c r="A22" s="560" t="s">
        <v>1925</v>
      </c>
      <c r="B22" s="560" t="s">
        <v>1269</v>
      </c>
      <c r="C22" s="560" t="s">
        <v>2065</v>
      </c>
      <c r="D22" s="561" t="s">
        <v>2066</v>
      </c>
      <c r="E22" s="560" t="s">
        <v>2067</v>
      </c>
      <c r="F22" s="560" t="s">
        <v>2068</v>
      </c>
      <c r="G22" s="567">
        <v>60</v>
      </c>
      <c r="H22" s="567">
        <v>19733</v>
      </c>
      <c r="I22" s="567">
        <v>11840</v>
      </c>
      <c r="J22" s="567">
        <f>H22-I22</f>
        <v>7893</v>
      </c>
      <c r="K22" s="555" t="s">
        <v>1274</v>
      </c>
      <c r="L22" s="574" t="s">
        <v>1284</v>
      </c>
      <c r="M22" s="573"/>
      <c r="N22" s="573"/>
    </row>
    <row r="23" spans="1:14" ht="45">
      <c r="A23" s="560" t="s">
        <v>1926</v>
      </c>
      <c r="B23" s="560" t="s">
        <v>2049</v>
      </c>
      <c r="C23" s="560" t="s">
        <v>159</v>
      </c>
      <c r="D23" s="561" t="s">
        <v>159</v>
      </c>
      <c r="E23" s="560" t="s">
        <v>2050</v>
      </c>
      <c r="F23" s="560" t="s">
        <v>2051</v>
      </c>
      <c r="G23" s="567">
        <v>40</v>
      </c>
      <c r="H23" s="567">
        <v>512</v>
      </c>
      <c r="I23" s="567">
        <v>202</v>
      </c>
      <c r="J23" s="567">
        <f t="shared" si="0"/>
        <v>310</v>
      </c>
      <c r="K23" s="555" t="s">
        <v>2052</v>
      </c>
      <c r="L23" s="567">
        <v>175</v>
      </c>
      <c r="M23" s="569" t="s">
        <v>159</v>
      </c>
      <c r="N23" s="575">
        <v>175</v>
      </c>
    </row>
    <row r="24" spans="1:14" ht="45">
      <c r="A24" s="560" t="s">
        <v>1927</v>
      </c>
      <c r="B24" s="560" t="s">
        <v>2053</v>
      </c>
      <c r="C24" s="560" t="s">
        <v>2054</v>
      </c>
      <c r="D24" s="561"/>
      <c r="E24" s="560" t="s">
        <v>2055</v>
      </c>
      <c r="F24" s="560" t="s">
        <v>2056</v>
      </c>
      <c r="G24" s="567">
        <v>49</v>
      </c>
      <c r="H24" s="567">
        <v>11760</v>
      </c>
      <c r="I24" s="567">
        <v>5760</v>
      </c>
      <c r="J24" s="567">
        <f t="shared" si="0"/>
        <v>6000</v>
      </c>
      <c r="K24" s="555" t="s">
        <v>1274</v>
      </c>
      <c r="L24" s="567">
        <v>3000</v>
      </c>
      <c r="M24" s="568" t="s">
        <v>2057</v>
      </c>
      <c r="N24" s="576">
        <v>3000</v>
      </c>
    </row>
    <row r="25" spans="1:14" ht="45">
      <c r="A25" s="560" t="s">
        <v>1928</v>
      </c>
      <c r="B25" s="560" t="s">
        <v>2058</v>
      </c>
      <c r="C25" s="560" t="s">
        <v>2059</v>
      </c>
      <c r="D25" s="561" t="s">
        <v>2060</v>
      </c>
      <c r="E25" s="560" t="s">
        <v>2061</v>
      </c>
      <c r="F25" s="560" t="s">
        <v>2062</v>
      </c>
      <c r="G25" s="567">
        <v>50</v>
      </c>
      <c r="H25" s="567">
        <v>13420</v>
      </c>
      <c r="I25" s="567">
        <v>6710</v>
      </c>
      <c r="J25" s="567">
        <f t="shared" si="0"/>
        <v>6710</v>
      </c>
      <c r="K25" s="560" t="s">
        <v>2063</v>
      </c>
      <c r="L25" s="567">
        <v>6699</v>
      </c>
      <c r="M25" s="575" t="s">
        <v>2064</v>
      </c>
      <c r="N25" s="569" t="s">
        <v>159</v>
      </c>
    </row>
    <row r="26" spans="1:14" ht="45">
      <c r="A26" s="560" t="s">
        <v>1929</v>
      </c>
      <c r="B26" s="560" t="s">
        <v>2049</v>
      </c>
      <c r="C26" s="560" t="s">
        <v>159</v>
      </c>
      <c r="D26" s="561" t="s">
        <v>159</v>
      </c>
      <c r="E26" s="560" t="s">
        <v>2069</v>
      </c>
      <c r="F26" s="560" t="s">
        <v>2070</v>
      </c>
      <c r="G26" s="567">
        <v>90</v>
      </c>
      <c r="H26" s="567">
        <v>2190</v>
      </c>
      <c r="I26" s="567">
        <v>1971</v>
      </c>
      <c r="J26" s="567">
        <f t="shared" si="0"/>
        <v>219</v>
      </c>
      <c r="K26" s="555"/>
      <c r="L26" s="574" t="s">
        <v>1284</v>
      </c>
      <c r="M26" s="573"/>
      <c r="N26" s="573"/>
    </row>
    <row r="27" spans="1:14" s="137" customFormat="1" ht="60">
      <c r="A27" s="578" t="s">
        <v>1930</v>
      </c>
      <c r="B27" s="560" t="s">
        <v>2049</v>
      </c>
      <c r="C27" s="560" t="s">
        <v>159</v>
      </c>
      <c r="D27" s="561" t="s">
        <v>159</v>
      </c>
      <c r="E27" s="560" t="s">
        <v>2081</v>
      </c>
      <c r="F27" s="560" t="s">
        <v>2082</v>
      </c>
      <c r="G27" s="567">
        <v>100</v>
      </c>
      <c r="H27" s="567">
        <v>110</v>
      </c>
      <c r="I27" s="567">
        <v>110</v>
      </c>
      <c r="J27" s="555"/>
      <c r="K27" s="555" t="s">
        <v>159</v>
      </c>
      <c r="L27" s="567">
        <v>110</v>
      </c>
      <c r="M27" s="556"/>
      <c r="N27" s="592" t="s">
        <v>2083</v>
      </c>
    </row>
    <row r="28" spans="1:14" s="137" customFormat="1" ht="45">
      <c r="A28" s="578" t="s">
        <v>1931</v>
      </c>
      <c r="B28" s="560" t="s">
        <v>2049</v>
      </c>
      <c r="C28" s="560" t="s">
        <v>159</v>
      </c>
      <c r="D28" s="561" t="s">
        <v>159</v>
      </c>
      <c r="E28" s="560" t="s">
        <v>2084</v>
      </c>
      <c r="F28" s="560" t="s">
        <v>2085</v>
      </c>
      <c r="G28" s="567">
        <v>100</v>
      </c>
      <c r="H28" s="567">
        <v>1780</v>
      </c>
      <c r="I28" s="567">
        <v>1780</v>
      </c>
      <c r="J28" s="555"/>
      <c r="K28" s="555" t="s">
        <v>159</v>
      </c>
      <c r="L28" s="567">
        <v>1780</v>
      </c>
      <c r="M28" s="555" t="s">
        <v>159</v>
      </c>
      <c r="N28" s="567">
        <v>1780</v>
      </c>
    </row>
    <row r="29" spans="1:14" s="137" customFormat="1" ht="45">
      <c r="A29" s="578" t="s">
        <v>1932</v>
      </c>
      <c r="B29" s="560" t="s">
        <v>2086</v>
      </c>
      <c r="C29" s="560" t="s">
        <v>159</v>
      </c>
      <c r="D29" s="560" t="s">
        <v>2087</v>
      </c>
      <c r="E29" s="561" t="s">
        <v>2088</v>
      </c>
      <c r="F29" s="560" t="s">
        <v>2089</v>
      </c>
      <c r="G29" s="567">
        <v>50</v>
      </c>
      <c r="H29" s="567">
        <v>2280</v>
      </c>
      <c r="I29" s="567">
        <v>1140</v>
      </c>
      <c r="J29" s="567">
        <v>1140</v>
      </c>
      <c r="K29" s="374" t="s">
        <v>2090</v>
      </c>
      <c r="L29" s="567">
        <v>1140</v>
      </c>
      <c r="M29" s="581" t="s">
        <v>2091</v>
      </c>
      <c r="N29" s="569" t="s">
        <v>159</v>
      </c>
    </row>
    <row r="30" spans="1:14" s="137" customFormat="1" ht="45">
      <c r="A30" s="578" t="s">
        <v>1933</v>
      </c>
      <c r="B30" s="560" t="s">
        <v>2086</v>
      </c>
      <c r="C30" s="560" t="s">
        <v>159</v>
      </c>
      <c r="D30" s="560" t="s">
        <v>2092</v>
      </c>
      <c r="E30" s="560" t="s">
        <v>2093</v>
      </c>
      <c r="F30" s="560" t="s">
        <v>2094</v>
      </c>
      <c r="G30" s="567">
        <v>100</v>
      </c>
      <c r="H30" s="567">
        <v>5529</v>
      </c>
      <c r="I30" s="567">
        <v>5529</v>
      </c>
      <c r="J30" s="555"/>
      <c r="K30" s="555" t="s">
        <v>159</v>
      </c>
      <c r="L30" s="567">
        <v>5529</v>
      </c>
      <c r="M30" s="569" t="s">
        <v>159</v>
      </c>
      <c r="N30" s="569" t="s">
        <v>159</v>
      </c>
    </row>
    <row r="31" spans="1:14" s="137" customFormat="1" ht="45">
      <c r="A31" s="578" t="s">
        <v>1934</v>
      </c>
      <c r="B31" s="560" t="s">
        <v>2095</v>
      </c>
      <c r="C31" s="560" t="s">
        <v>159</v>
      </c>
      <c r="D31" s="560" t="s">
        <v>159</v>
      </c>
      <c r="E31" s="560" t="s">
        <v>2096</v>
      </c>
      <c r="F31" s="560" t="s">
        <v>2096</v>
      </c>
      <c r="G31" s="567">
        <v>100</v>
      </c>
      <c r="H31" s="567">
        <v>300</v>
      </c>
      <c r="I31" s="567">
        <v>300</v>
      </c>
      <c r="J31" s="555"/>
      <c r="K31" s="555" t="s">
        <v>159</v>
      </c>
      <c r="L31" s="567">
        <v>140</v>
      </c>
      <c r="M31" s="569" t="s">
        <v>159</v>
      </c>
      <c r="N31" s="569" t="s">
        <v>159</v>
      </c>
    </row>
    <row r="32" spans="1:14" ht="15.75">
      <c r="A32" s="560"/>
      <c r="B32" s="744" t="s">
        <v>2097</v>
      </c>
      <c r="C32" s="744"/>
      <c r="D32" s="744"/>
      <c r="E32" s="42"/>
      <c r="F32" s="42"/>
      <c r="G32" s="582"/>
      <c r="H32" s="582">
        <f>H12+H15+H16+H17+H18+H23+H24+H25+H22+H26+H19+H21+H27+H28+H29+H30+H31</f>
        <v>1493275</v>
      </c>
      <c r="I32" s="582">
        <f>I12+I15+I16+I17+I18+I23+I24+I25+I22+I26+I19+I21+I27+I28+I29+I30+I31</f>
        <v>1170771.3</v>
      </c>
      <c r="J32" s="582">
        <f>J12+J15+J16+J17+J18+J23+J24+J25+J22+J26+J19+J21+J27+J28+J29+J30+J31</f>
        <v>322503.69999999995</v>
      </c>
      <c r="K32" s="582"/>
      <c r="L32" s="582">
        <f>L12+L23+L24+L25+L27+L28+L29+L30+L31+L19</f>
        <v>35557</v>
      </c>
      <c r="M32" s="582"/>
      <c r="N32" s="582">
        <f>N15+N16+N17+N18+N23+N24+N22+N26+N19+N21+N28</f>
        <v>4955</v>
      </c>
    </row>
    <row r="33" spans="1:14" ht="15.75">
      <c r="A33" s="564"/>
      <c r="B33" s="583"/>
      <c r="C33" s="583"/>
      <c r="D33" s="583"/>
      <c r="E33" s="93"/>
      <c r="F33" s="93"/>
      <c r="G33" s="97"/>
      <c r="H33" s="97"/>
      <c r="I33" s="97"/>
      <c r="J33" s="97"/>
      <c r="K33" s="97"/>
      <c r="L33" s="97"/>
      <c r="M33" s="97"/>
      <c r="N33" s="97"/>
    </row>
    <row r="34" spans="1:14" ht="15.75">
      <c r="A34" s="564"/>
      <c r="B34" s="583"/>
      <c r="C34" s="583"/>
      <c r="D34" s="583"/>
      <c r="E34" s="93"/>
      <c r="F34" s="93"/>
      <c r="G34" s="97"/>
      <c r="H34" s="97"/>
      <c r="I34" s="97"/>
      <c r="J34" s="97"/>
      <c r="K34" s="97"/>
      <c r="L34" s="97"/>
      <c r="M34" s="97"/>
      <c r="N34" s="97"/>
    </row>
    <row r="35" spans="1:14" ht="15.75">
      <c r="A35" s="747" t="s">
        <v>2646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</row>
    <row r="36" spans="1:14" ht="15.75">
      <c r="A36" s="564"/>
      <c r="B36" s="583"/>
      <c r="C36" s="583"/>
      <c r="D36" s="583"/>
      <c r="E36" s="93"/>
      <c r="F36" s="93"/>
      <c r="G36" s="97"/>
      <c r="H36" s="97"/>
      <c r="I36" s="97"/>
      <c r="J36" s="97"/>
      <c r="K36" s="97"/>
      <c r="L36" s="97"/>
      <c r="M36" s="97"/>
      <c r="N36" s="97"/>
    </row>
    <row r="37" spans="1:14" ht="15.75">
      <c r="A37" s="564"/>
      <c r="B37" s="583"/>
      <c r="C37" s="583"/>
      <c r="D37" s="583"/>
      <c r="E37" s="93"/>
      <c r="F37" s="93"/>
      <c r="G37" s="97"/>
      <c r="H37" s="97"/>
      <c r="I37" s="97"/>
      <c r="J37" s="97"/>
      <c r="K37" s="97"/>
      <c r="L37" s="97"/>
      <c r="M37" s="97"/>
      <c r="N37" s="97"/>
    </row>
    <row r="38" spans="1:14" ht="46.5" customHeight="1">
      <c r="A38" s="564"/>
      <c r="B38" s="583"/>
      <c r="C38" s="583"/>
      <c r="D38" s="583"/>
      <c r="E38" s="93"/>
      <c r="F38" s="93"/>
      <c r="G38" s="97"/>
      <c r="H38" s="97"/>
      <c r="I38" s="97"/>
      <c r="J38" s="97"/>
      <c r="K38" s="97"/>
      <c r="L38" s="97"/>
      <c r="M38" s="97"/>
      <c r="N38" s="97"/>
    </row>
    <row r="39" spans="1:14" ht="15.75">
      <c r="A39" s="749" t="s">
        <v>135</v>
      </c>
      <c r="B39" s="749"/>
      <c r="C39" s="749"/>
      <c r="D39" s="749"/>
      <c r="E39" s="749"/>
      <c r="F39" s="749"/>
      <c r="G39" s="97"/>
      <c r="H39" s="97"/>
      <c r="I39" s="97"/>
      <c r="J39" s="97"/>
      <c r="K39" s="97"/>
      <c r="L39" s="97"/>
      <c r="M39" s="97"/>
      <c r="N39" s="97"/>
    </row>
    <row r="40" spans="1:14" ht="51">
      <c r="A40" s="578" t="s">
        <v>1935</v>
      </c>
      <c r="B40" s="561" t="s">
        <v>2098</v>
      </c>
      <c r="C40" s="42" t="s">
        <v>159</v>
      </c>
      <c r="D40" s="42" t="s">
        <v>159</v>
      </c>
      <c r="E40" s="560" t="s">
        <v>2099</v>
      </c>
      <c r="F40" s="560" t="s">
        <v>2099</v>
      </c>
      <c r="G40" s="567"/>
      <c r="H40" s="567"/>
      <c r="I40" s="567">
        <v>50</v>
      </c>
      <c r="J40" s="567">
        <v>50</v>
      </c>
      <c r="K40" s="374" t="s">
        <v>2090</v>
      </c>
      <c r="L40" s="567" t="s">
        <v>1284</v>
      </c>
      <c r="M40" s="567"/>
      <c r="N40" s="567"/>
    </row>
    <row r="41" spans="1:14" ht="30" customHeight="1">
      <c r="A41" s="150"/>
      <c r="B41" s="572"/>
      <c r="C41" s="572"/>
      <c r="D41" s="572"/>
      <c r="E41" s="584"/>
      <c r="F41" s="584"/>
      <c r="G41" s="55"/>
      <c r="H41" s="55"/>
      <c r="I41" s="55"/>
      <c r="J41" s="55"/>
      <c r="K41" s="571"/>
      <c r="L41" s="54"/>
      <c r="M41" s="14"/>
      <c r="N41" s="14"/>
    </row>
    <row r="42" spans="1:14" ht="15.75">
      <c r="A42" s="743" t="s">
        <v>2100</v>
      </c>
      <c r="B42" s="743"/>
      <c r="C42" s="743"/>
      <c r="D42" s="743"/>
      <c r="E42" s="743"/>
      <c r="F42" s="743"/>
      <c r="G42" s="55"/>
      <c r="H42" s="55"/>
      <c r="I42" s="55"/>
      <c r="J42" s="55"/>
      <c r="K42" s="585"/>
      <c r="L42" s="54"/>
      <c r="M42" s="14"/>
      <c r="N42" s="14"/>
    </row>
    <row r="43" spans="1:14" ht="51">
      <c r="A43" s="586" t="s">
        <v>820</v>
      </c>
      <c r="B43" s="561" t="s">
        <v>2101</v>
      </c>
      <c r="C43" s="560" t="s">
        <v>159</v>
      </c>
      <c r="D43" s="560" t="s">
        <v>2102</v>
      </c>
      <c r="E43" s="586"/>
      <c r="F43" s="560" t="s">
        <v>2103</v>
      </c>
      <c r="G43" s="567">
        <v>65</v>
      </c>
      <c r="H43" s="567">
        <v>964</v>
      </c>
      <c r="I43" s="567">
        <v>628</v>
      </c>
      <c r="J43" s="567">
        <v>364</v>
      </c>
      <c r="K43" s="374" t="s">
        <v>2104</v>
      </c>
      <c r="L43" s="567">
        <v>600</v>
      </c>
      <c r="M43" s="575" t="s">
        <v>2102</v>
      </c>
      <c r="N43" s="575">
        <v>600</v>
      </c>
    </row>
    <row r="44" spans="1:14" ht="51">
      <c r="A44" s="586" t="s">
        <v>821</v>
      </c>
      <c r="B44" s="561" t="s">
        <v>2101</v>
      </c>
      <c r="C44" s="575"/>
      <c r="D44" s="560" t="s">
        <v>2105</v>
      </c>
      <c r="E44" s="560" t="s">
        <v>2106</v>
      </c>
      <c r="F44" s="560" t="s">
        <v>2107</v>
      </c>
      <c r="G44" s="567">
        <v>72</v>
      </c>
      <c r="H44" s="567">
        <v>2188</v>
      </c>
      <c r="I44" s="567">
        <v>1588</v>
      </c>
      <c r="J44" s="567">
        <v>600</v>
      </c>
      <c r="K44" s="555" t="s">
        <v>1274</v>
      </c>
      <c r="L44" s="567">
        <v>1200</v>
      </c>
      <c r="M44" s="575" t="s">
        <v>2105</v>
      </c>
      <c r="N44" s="575">
        <v>1200</v>
      </c>
    </row>
    <row r="45" spans="1:14" ht="75">
      <c r="A45" s="586" t="s">
        <v>822</v>
      </c>
      <c r="B45" s="560" t="s">
        <v>2108</v>
      </c>
      <c r="C45" s="575"/>
      <c r="D45" s="560" t="s">
        <v>2109</v>
      </c>
      <c r="E45" s="560" t="s">
        <v>2110</v>
      </c>
      <c r="F45" s="560" t="s">
        <v>2111</v>
      </c>
      <c r="G45" s="567">
        <v>65</v>
      </c>
      <c r="H45" s="567">
        <v>7639</v>
      </c>
      <c r="I45" s="567">
        <v>4950</v>
      </c>
      <c r="J45" s="567">
        <v>2689</v>
      </c>
      <c r="K45" s="587" t="s">
        <v>2112</v>
      </c>
      <c r="L45" s="567">
        <v>3465</v>
      </c>
      <c r="M45" s="568" t="s">
        <v>2113</v>
      </c>
      <c r="N45" s="560" t="s">
        <v>159</v>
      </c>
    </row>
    <row r="46" spans="1:14" ht="60">
      <c r="A46" s="586" t="s">
        <v>823</v>
      </c>
      <c r="B46" s="560" t="s">
        <v>2114</v>
      </c>
      <c r="C46" s="575"/>
      <c r="D46" s="575"/>
      <c r="E46" s="560" t="s">
        <v>2115</v>
      </c>
      <c r="F46" s="560" t="s">
        <v>2116</v>
      </c>
      <c r="G46" s="567">
        <v>100</v>
      </c>
      <c r="H46" s="567">
        <v>1567</v>
      </c>
      <c r="I46" s="567">
        <v>1567</v>
      </c>
      <c r="J46" s="588" t="s">
        <v>159</v>
      </c>
      <c r="K46" s="555"/>
      <c r="L46" s="567">
        <v>1567</v>
      </c>
      <c r="M46" s="568" t="s">
        <v>2117</v>
      </c>
      <c r="N46" s="575">
        <v>1567</v>
      </c>
    </row>
    <row r="47" spans="1:14" ht="30">
      <c r="A47" s="586" t="s">
        <v>1380</v>
      </c>
      <c r="B47" s="560" t="s">
        <v>2118</v>
      </c>
      <c r="C47" s="560"/>
      <c r="D47" s="561" t="s">
        <v>2119</v>
      </c>
      <c r="E47" s="560" t="s">
        <v>2120</v>
      </c>
      <c r="F47" s="560" t="s">
        <v>2121</v>
      </c>
      <c r="G47" s="567">
        <v>100</v>
      </c>
      <c r="H47" s="567">
        <v>400</v>
      </c>
      <c r="I47" s="567">
        <v>400</v>
      </c>
      <c r="J47" s="567"/>
      <c r="K47" s="555"/>
      <c r="L47" s="567">
        <v>400</v>
      </c>
      <c r="M47" s="589" t="s">
        <v>2122</v>
      </c>
      <c r="N47" s="575">
        <v>400</v>
      </c>
    </row>
    <row r="48" spans="1:14" ht="15.75" customHeight="1">
      <c r="A48" s="590"/>
      <c r="B48" s="744" t="s">
        <v>2123</v>
      </c>
      <c r="C48" s="744"/>
      <c r="D48" s="744"/>
      <c r="E48" s="744"/>
      <c r="F48" s="744"/>
      <c r="G48" s="567"/>
      <c r="H48" s="582">
        <f>SUM(H43:H47)</f>
        <v>12758</v>
      </c>
      <c r="I48" s="582">
        <f>SUM(I43:I47)</f>
        <v>9133</v>
      </c>
      <c r="J48" s="582">
        <f>SUM(J43:J47)</f>
        <v>3653</v>
      </c>
      <c r="K48" s="582"/>
      <c r="L48" s="582">
        <f>SUM(L43:L47)</f>
        <v>7232</v>
      </c>
      <c r="M48" s="582"/>
      <c r="N48" s="582">
        <f>SUM(N43:N47)</f>
        <v>3767</v>
      </c>
    </row>
    <row r="49" spans="1:12" ht="15.75">
      <c r="A49" s="150"/>
      <c r="B49" s="375"/>
      <c r="C49" s="14"/>
      <c r="D49" s="14"/>
      <c r="E49" s="150"/>
      <c r="F49" s="150"/>
      <c r="G49" s="54"/>
      <c r="H49" s="54"/>
      <c r="I49" s="54"/>
      <c r="J49" s="54"/>
      <c r="K49" s="571"/>
      <c r="L49" s="54"/>
    </row>
    <row r="50" spans="1:14" ht="15.75">
      <c r="A50" s="591" t="s">
        <v>1796</v>
      </c>
      <c r="B50" s="591"/>
      <c r="C50" s="591"/>
      <c r="D50" s="591"/>
      <c r="E50" s="591"/>
      <c r="F50" s="591"/>
      <c r="G50" s="582"/>
      <c r="H50" s="582">
        <f>H32+H48+H40</f>
        <v>1506033</v>
      </c>
      <c r="I50" s="582">
        <f>I32+I48+I40</f>
        <v>1179954.3</v>
      </c>
      <c r="J50" s="582">
        <f>J32+J48+J40</f>
        <v>326206.69999999995</v>
      </c>
      <c r="K50" s="582"/>
      <c r="L50" s="582">
        <f>L32+L48</f>
        <v>42789</v>
      </c>
      <c r="M50" s="582">
        <f>M32+M48+M40</f>
        <v>0</v>
      </c>
      <c r="N50" s="582">
        <f>N32+N48+N40</f>
        <v>8722</v>
      </c>
    </row>
    <row r="51" spans="1:10" ht="15.75">
      <c r="A51" s="14"/>
      <c r="B51" s="14"/>
      <c r="C51" s="14"/>
      <c r="D51" s="14"/>
      <c r="E51" s="14"/>
      <c r="F51" s="14"/>
      <c r="G51" s="54"/>
      <c r="H51" s="54"/>
      <c r="I51" s="54"/>
      <c r="J51" s="54"/>
    </row>
    <row r="52" spans="1:10" ht="15.75">
      <c r="A52" s="14"/>
      <c r="B52" s="14"/>
      <c r="C52" s="14"/>
      <c r="D52" s="14"/>
      <c r="E52" s="14"/>
      <c r="F52" s="14"/>
      <c r="G52" s="54"/>
      <c r="H52" s="54"/>
      <c r="I52" s="54"/>
      <c r="J52" s="54"/>
    </row>
    <row r="53" spans="1:10" ht="15.75">
      <c r="A53" s="14"/>
      <c r="B53" s="14"/>
      <c r="C53" s="14"/>
      <c r="D53" s="14"/>
      <c r="E53" s="14"/>
      <c r="F53" s="14"/>
      <c r="G53" s="54"/>
      <c r="H53" s="54"/>
      <c r="I53" s="54"/>
      <c r="J53" s="54"/>
    </row>
    <row r="54" spans="1:10" ht="15.75">
      <c r="A54" s="14"/>
      <c r="B54" s="14"/>
      <c r="C54" s="14"/>
      <c r="D54" s="14"/>
      <c r="E54" s="14"/>
      <c r="F54" s="14"/>
      <c r="G54" s="54"/>
      <c r="H54" s="54"/>
      <c r="I54" s="54"/>
      <c r="J54" s="54"/>
    </row>
    <row r="55" spans="1:10" ht="15.75">
      <c r="A55" s="14"/>
      <c r="B55" s="14"/>
      <c r="C55" s="14"/>
      <c r="D55" s="14"/>
      <c r="E55" s="14"/>
      <c r="F55" s="14"/>
      <c r="G55" s="54"/>
      <c r="H55" s="54"/>
      <c r="I55" s="54"/>
      <c r="J55" s="54"/>
    </row>
    <row r="56" spans="1:10" ht="15.75">
      <c r="A56" s="14"/>
      <c r="B56" s="14"/>
      <c r="C56" s="14"/>
      <c r="D56" s="14"/>
      <c r="E56" s="14"/>
      <c r="F56" s="14"/>
      <c r="G56" s="54"/>
      <c r="H56" s="54"/>
      <c r="I56" s="54"/>
      <c r="J56" s="54"/>
    </row>
    <row r="57" spans="1:10" ht="15.75">
      <c r="A57" s="14"/>
      <c r="B57" s="14"/>
      <c r="C57" s="14"/>
      <c r="D57" s="14"/>
      <c r="E57" s="14"/>
      <c r="F57" s="14"/>
      <c r="G57" s="54"/>
      <c r="H57" s="54"/>
      <c r="I57" s="54"/>
      <c r="J57" s="54"/>
    </row>
    <row r="58" spans="1:10" ht="15.75">
      <c r="A58" s="14"/>
      <c r="B58" s="14"/>
      <c r="C58" s="14"/>
      <c r="D58" s="14"/>
      <c r="E58" s="14"/>
      <c r="F58" s="14"/>
      <c r="G58" s="54"/>
      <c r="H58" s="54"/>
      <c r="I58" s="54"/>
      <c r="J58" s="54"/>
    </row>
    <row r="59" spans="1:10" ht="15.75">
      <c r="A59" s="14"/>
      <c r="B59" s="14"/>
      <c r="C59" s="14"/>
      <c r="D59" s="14"/>
      <c r="E59" s="14"/>
      <c r="F59" s="14"/>
      <c r="G59" s="54"/>
      <c r="H59" s="54"/>
      <c r="I59" s="54"/>
      <c r="J59" s="54"/>
    </row>
    <row r="60" spans="1:10" ht="15.75">
      <c r="A60" s="14"/>
      <c r="B60" s="14"/>
      <c r="C60" s="14"/>
      <c r="D60" s="14"/>
      <c r="E60" s="14"/>
      <c r="F60" s="14"/>
      <c r="G60" s="54"/>
      <c r="H60" s="54"/>
      <c r="I60" s="54"/>
      <c r="J60" s="54"/>
    </row>
    <row r="61" spans="2:10" ht="15.75">
      <c r="B61" s="14"/>
      <c r="C61" s="14"/>
      <c r="D61" s="14"/>
      <c r="E61" s="14"/>
      <c r="F61" s="14"/>
      <c r="G61" s="14"/>
      <c r="H61" s="14"/>
      <c r="I61" s="14"/>
      <c r="J61" s="14"/>
    </row>
  </sheetData>
  <mergeCells count="34">
    <mergeCell ref="A1:C1"/>
    <mergeCell ref="D1:F1"/>
    <mergeCell ref="G1:I1"/>
    <mergeCell ref="J1:N1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A14:D14"/>
    <mergeCell ref="A20:A21"/>
    <mergeCell ref="B20:B21"/>
    <mergeCell ref="C20:C21"/>
    <mergeCell ref="D20:D21"/>
    <mergeCell ref="E20:E21"/>
    <mergeCell ref="K20:K21"/>
    <mergeCell ref="L20:L21"/>
    <mergeCell ref="M20:M21"/>
    <mergeCell ref="A42:F42"/>
    <mergeCell ref="B48:F48"/>
    <mergeCell ref="N20:N21"/>
    <mergeCell ref="B32:D32"/>
    <mergeCell ref="A35:N35"/>
    <mergeCell ref="A39:F3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K42"/>
  <sheetViews>
    <sheetView workbookViewId="0" topLeftCell="A1">
      <selection activeCell="B23" sqref="B23"/>
    </sheetView>
  </sheetViews>
  <sheetFormatPr defaultColWidth="10.28125" defaultRowHeight="12.75"/>
  <cols>
    <col min="1" max="1" width="39.00390625" style="229" customWidth="1"/>
    <col min="2" max="10" width="10.7109375" style="229" customWidth="1"/>
    <col min="11" max="16384" width="10.28125" style="229" customWidth="1"/>
  </cols>
  <sheetData>
    <row r="1" spans="5:10" ht="15.75">
      <c r="E1" s="738"/>
      <c r="F1" s="738"/>
      <c r="G1" s="738"/>
      <c r="I1" s="768" t="s">
        <v>2124</v>
      </c>
      <c r="J1" s="768"/>
    </row>
    <row r="2" spans="1:10" ht="15.75">
      <c r="A2" s="732" t="s">
        <v>2363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0" ht="15.75">
      <c r="A3" s="732" t="s">
        <v>886</v>
      </c>
      <c r="B3" s="732"/>
      <c r="C3" s="732"/>
      <c r="D3" s="732"/>
      <c r="E3" s="732"/>
      <c r="F3" s="732"/>
      <c r="G3" s="732"/>
      <c r="H3" s="732"/>
      <c r="I3" s="732"/>
      <c r="J3" s="732"/>
    </row>
    <row r="4" spans="1:10" ht="15.75">
      <c r="A4" s="732" t="s">
        <v>1653</v>
      </c>
      <c r="B4" s="732"/>
      <c r="C4" s="732"/>
      <c r="D4" s="732"/>
      <c r="E4" s="732"/>
      <c r="F4" s="732"/>
      <c r="G4" s="732"/>
      <c r="H4" s="732"/>
      <c r="I4" s="732"/>
      <c r="J4" s="732"/>
    </row>
    <row r="5" spans="1:10" ht="15.75">
      <c r="A5" s="732" t="s">
        <v>1691</v>
      </c>
      <c r="B5" s="732"/>
      <c r="C5" s="732"/>
      <c r="D5" s="732"/>
      <c r="E5" s="732"/>
      <c r="F5" s="732"/>
      <c r="G5" s="732"/>
      <c r="H5" s="732"/>
      <c r="I5" s="732"/>
      <c r="J5" s="732"/>
    </row>
    <row r="6" spans="1:10" ht="15.75">
      <c r="A6" s="732" t="s">
        <v>1791</v>
      </c>
      <c r="B6" s="732"/>
      <c r="C6" s="732"/>
      <c r="D6" s="732"/>
      <c r="E6" s="732"/>
      <c r="F6" s="732"/>
      <c r="G6" s="732"/>
      <c r="H6" s="732"/>
      <c r="I6" s="732"/>
      <c r="J6" s="732"/>
    </row>
    <row r="7" spans="1:10" s="88" customFormat="1" ht="15" customHeight="1">
      <c r="A7" s="730" t="s">
        <v>1654</v>
      </c>
      <c r="B7" s="731" t="s">
        <v>1655</v>
      </c>
      <c r="C7" s="731" t="s">
        <v>1800</v>
      </c>
      <c r="D7" s="681" t="s">
        <v>1656</v>
      </c>
      <c r="E7" s="731" t="s">
        <v>1657</v>
      </c>
      <c r="F7" s="731" t="s">
        <v>1658</v>
      </c>
      <c r="G7" s="737" t="s">
        <v>1659</v>
      </c>
      <c r="H7" s="681" t="s">
        <v>1696</v>
      </c>
      <c r="I7" s="681" t="s">
        <v>1660</v>
      </c>
      <c r="J7" s="681" t="s">
        <v>1661</v>
      </c>
    </row>
    <row r="8" spans="1:10" s="88" customFormat="1" ht="20.25" customHeight="1">
      <c r="A8" s="730"/>
      <c r="B8" s="731"/>
      <c r="C8" s="731"/>
      <c r="D8" s="681"/>
      <c r="E8" s="731"/>
      <c r="F8" s="731"/>
      <c r="G8" s="737"/>
      <c r="H8" s="681"/>
      <c r="I8" s="681"/>
      <c r="J8" s="681"/>
    </row>
    <row r="9" spans="1:10" s="88" customFormat="1" ht="26.25" customHeight="1">
      <c r="A9" s="730"/>
      <c r="B9" s="731"/>
      <c r="C9" s="731"/>
      <c r="D9" s="681"/>
      <c r="E9" s="731"/>
      <c r="F9" s="731"/>
      <c r="G9" s="737"/>
      <c r="H9" s="681"/>
      <c r="I9" s="681"/>
      <c r="J9" s="681"/>
    </row>
    <row r="10" spans="1:10" s="1" customFormat="1" ht="19.5" customHeight="1">
      <c r="A10" s="231" t="s">
        <v>1662</v>
      </c>
      <c r="B10" s="10">
        <v>1028233</v>
      </c>
      <c r="C10" s="10">
        <v>1719</v>
      </c>
      <c r="D10" s="38">
        <v>1883</v>
      </c>
      <c r="E10" s="38">
        <v>0</v>
      </c>
      <c r="F10" s="38">
        <v>1</v>
      </c>
      <c r="G10" s="38">
        <v>1</v>
      </c>
      <c r="H10" s="38">
        <v>187</v>
      </c>
      <c r="I10" s="10">
        <f aca="true" t="shared" si="0" ref="I10:I21">SUM(C10:H10)</f>
        <v>3791</v>
      </c>
      <c r="J10" s="10">
        <f aca="true" t="shared" si="1" ref="J10:J22">B10+I10</f>
        <v>1032024</v>
      </c>
    </row>
    <row r="11" spans="1:10" s="1" customFormat="1" ht="19.5" customHeight="1">
      <c r="A11" s="231" t="s">
        <v>1663</v>
      </c>
      <c r="B11" s="10">
        <v>298</v>
      </c>
      <c r="C11" s="10">
        <v>289</v>
      </c>
      <c r="D11" s="38">
        <v>145</v>
      </c>
      <c r="E11" s="38">
        <v>37</v>
      </c>
      <c r="F11" s="38">
        <v>14</v>
      </c>
      <c r="G11" s="38">
        <v>29</v>
      </c>
      <c r="H11" s="38">
        <v>93</v>
      </c>
      <c r="I11" s="10">
        <f t="shared" si="0"/>
        <v>607</v>
      </c>
      <c r="J11" s="10">
        <f t="shared" si="1"/>
        <v>905</v>
      </c>
    </row>
    <row r="12" spans="1:10" s="7" customFormat="1" ht="19.5" customHeight="1">
      <c r="A12" s="232" t="s">
        <v>1664</v>
      </c>
      <c r="B12" s="11">
        <f>SUM(B10:B11)</f>
        <v>1028531</v>
      </c>
      <c r="C12" s="11">
        <f aca="true" t="shared" si="2" ref="C12:H12">SUM(C10:C11)</f>
        <v>2008</v>
      </c>
      <c r="D12" s="11">
        <f t="shared" si="2"/>
        <v>2028</v>
      </c>
      <c r="E12" s="11">
        <f t="shared" si="2"/>
        <v>37</v>
      </c>
      <c r="F12" s="11">
        <f t="shared" si="2"/>
        <v>15</v>
      </c>
      <c r="G12" s="11">
        <f t="shared" si="2"/>
        <v>30</v>
      </c>
      <c r="H12" s="11">
        <f t="shared" si="2"/>
        <v>280</v>
      </c>
      <c r="I12" s="11">
        <f t="shared" si="0"/>
        <v>4398</v>
      </c>
      <c r="J12" s="11">
        <f t="shared" si="1"/>
        <v>1032929</v>
      </c>
    </row>
    <row r="13" spans="1:10" s="1" customFormat="1" ht="19.5" customHeight="1">
      <c r="A13" s="231" t="s">
        <v>1665</v>
      </c>
      <c r="B13" s="10">
        <v>0</v>
      </c>
      <c r="C13" s="10"/>
      <c r="D13" s="38"/>
      <c r="E13" s="38"/>
      <c r="F13" s="38"/>
      <c r="G13" s="38"/>
      <c r="H13" s="38"/>
      <c r="I13" s="10">
        <f t="shared" si="0"/>
        <v>0</v>
      </c>
      <c r="J13" s="10">
        <f t="shared" si="1"/>
        <v>0</v>
      </c>
    </row>
    <row r="14" spans="1:10" s="1" customFormat="1" ht="19.5" customHeight="1">
      <c r="A14" s="231" t="s">
        <v>1666</v>
      </c>
      <c r="B14" s="10">
        <v>0</v>
      </c>
      <c r="C14" s="10"/>
      <c r="D14" s="38"/>
      <c r="E14" s="38"/>
      <c r="F14" s="38"/>
      <c r="G14" s="38"/>
      <c r="H14" s="38"/>
      <c r="I14" s="10">
        <f t="shared" si="0"/>
        <v>0</v>
      </c>
      <c r="J14" s="10">
        <f t="shared" si="1"/>
        <v>0</v>
      </c>
    </row>
    <row r="15" spans="1:10" s="1" customFormat="1" ht="19.5" customHeight="1">
      <c r="A15" s="231" t="s">
        <v>1667</v>
      </c>
      <c r="B15" s="10">
        <v>37228</v>
      </c>
      <c r="C15" s="10">
        <v>2162</v>
      </c>
      <c r="D15" s="38">
        <v>964</v>
      </c>
      <c r="E15" s="38">
        <v>1269</v>
      </c>
      <c r="F15" s="38">
        <v>178</v>
      </c>
      <c r="G15" s="38">
        <v>626</v>
      </c>
      <c r="H15" s="38">
        <v>396</v>
      </c>
      <c r="I15" s="10">
        <f t="shared" si="0"/>
        <v>5595</v>
      </c>
      <c r="J15" s="10">
        <f t="shared" si="1"/>
        <v>42823</v>
      </c>
    </row>
    <row r="16" spans="1:10" s="1" customFormat="1" ht="19.5" customHeight="1">
      <c r="A16" s="231" t="s">
        <v>1668</v>
      </c>
      <c r="B16" s="10">
        <v>0</v>
      </c>
      <c r="C16" s="10"/>
      <c r="D16" s="38"/>
      <c r="E16" s="38"/>
      <c r="F16" s="38"/>
      <c r="G16" s="38"/>
      <c r="H16" s="38"/>
      <c r="I16" s="10">
        <f>SUM(C16:H16)</f>
        <v>0</v>
      </c>
      <c r="J16" s="10">
        <f t="shared" si="1"/>
        <v>0</v>
      </c>
    </row>
    <row r="17" spans="1:10" s="1" customFormat="1" ht="19.5" customHeight="1">
      <c r="A17" s="231" t="s">
        <v>1669</v>
      </c>
      <c r="B17" s="10">
        <v>1305</v>
      </c>
      <c r="C17" s="10">
        <v>476</v>
      </c>
      <c r="D17" s="38">
        <v>0</v>
      </c>
      <c r="E17" s="38"/>
      <c r="F17" s="38"/>
      <c r="G17" s="38"/>
      <c r="H17" s="38"/>
      <c r="I17" s="10">
        <f t="shared" si="0"/>
        <v>476</v>
      </c>
      <c r="J17" s="10">
        <f t="shared" si="1"/>
        <v>1781</v>
      </c>
    </row>
    <row r="18" spans="1:10" s="1" customFormat="1" ht="19.5" customHeight="1">
      <c r="A18" s="231" t="s">
        <v>1670</v>
      </c>
      <c r="B18" s="10">
        <v>-56888</v>
      </c>
      <c r="C18" s="10">
        <v>-78</v>
      </c>
      <c r="D18" s="38">
        <v>-50</v>
      </c>
      <c r="E18" s="38">
        <v>0</v>
      </c>
      <c r="F18" s="38"/>
      <c r="G18" s="38">
        <v>0</v>
      </c>
      <c r="H18" s="38"/>
      <c r="I18" s="10">
        <f t="shared" si="0"/>
        <v>-128</v>
      </c>
      <c r="J18" s="10">
        <f t="shared" si="1"/>
        <v>-57016</v>
      </c>
    </row>
    <row r="19" spans="1:10" s="7" customFormat="1" ht="19.5" customHeight="1">
      <c r="A19" s="232" t="s">
        <v>1671</v>
      </c>
      <c r="B19" s="11">
        <f>SUM(B13:B18)</f>
        <v>-18355</v>
      </c>
      <c r="C19" s="11">
        <f aca="true" t="shared" si="3" ref="C19:H19">SUM(C13:C18)</f>
        <v>2560</v>
      </c>
      <c r="D19" s="11">
        <f t="shared" si="3"/>
        <v>914</v>
      </c>
      <c r="E19" s="11">
        <f t="shared" si="3"/>
        <v>1269</v>
      </c>
      <c r="F19" s="11">
        <f t="shared" si="3"/>
        <v>178</v>
      </c>
      <c r="G19" s="11">
        <f t="shared" si="3"/>
        <v>626</v>
      </c>
      <c r="H19" s="11">
        <f t="shared" si="3"/>
        <v>396</v>
      </c>
      <c r="I19" s="11">
        <f>SUM(C19:H19)</f>
        <v>5943</v>
      </c>
      <c r="J19" s="11">
        <f t="shared" si="1"/>
        <v>-12412</v>
      </c>
    </row>
    <row r="20" spans="1:10" s="1" customFormat="1" ht="19.5" customHeight="1">
      <c r="A20" s="61" t="s">
        <v>1672</v>
      </c>
      <c r="B20" s="10">
        <v>602332</v>
      </c>
      <c r="C20" s="10"/>
      <c r="D20" s="38"/>
      <c r="E20" s="38"/>
      <c r="F20" s="38"/>
      <c r="G20" s="38"/>
      <c r="H20" s="38"/>
      <c r="I20" s="10">
        <f t="shared" si="0"/>
        <v>0</v>
      </c>
      <c r="J20" s="10">
        <f t="shared" si="1"/>
        <v>602332</v>
      </c>
    </row>
    <row r="21" spans="1:10" s="1" customFormat="1" ht="19.5" customHeight="1">
      <c r="A21" s="61" t="s">
        <v>1673</v>
      </c>
      <c r="B21" s="10">
        <v>0</v>
      </c>
      <c r="C21" s="10"/>
      <c r="D21" s="38"/>
      <c r="E21" s="38"/>
      <c r="F21" s="38"/>
      <c r="G21" s="38"/>
      <c r="H21" s="38"/>
      <c r="I21" s="10">
        <f t="shared" si="0"/>
        <v>0</v>
      </c>
      <c r="J21" s="10">
        <f t="shared" si="1"/>
        <v>0</v>
      </c>
    </row>
    <row r="22" spans="1:10" s="7" customFormat="1" ht="19.5" customHeight="1">
      <c r="A22" s="65" t="s">
        <v>696</v>
      </c>
      <c r="B22" s="11">
        <f aca="true" t="shared" si="4" ref="B22:I22">B12+B19-B20-B21</f>
        <v>407844</v>
      </c>
      <c r="C22" s="11">
        <f t="shared" si="4"/>
        <v>4568</v>
      </c>
      <c r="D22" s="11">
        <f t="shared" si="4"/>
        <v>2942</v>
      </c>
      <c r="E22" s="11">
        <f t="shared" si="4"/>
        <v>1306</v>
      </c>
      <c r="F22" s="11">
        <f t="shared" si="4"/>
        <v>193</v>
      </c>
      <c r="G22" s="11">
        <f t="shared" si="4"/>
        <v>656</v>
      </c>
      <c r="H22" s="11">
        <f t="shared" si="4"/>
        <v>676</v>
      </c>
      <c r="I22" s="11">
        <f t="shared" si="4"/>
        <v>10341</v>
      </c>
      <c r="J22" s="11">
        <f t="shared" si="1"/>
        <v>418185</v>
      </c>
    </row>
    <row r="23" spans="1:10" s="7" customFormat="1" ht="38.25" customHeight="1">
      <c r="A23" s="65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7" customFormat="1" ht="19.5" customHeight="1">
      <c r="A24" s="61" t="s">
        <v>697</v>
      </c>
      <c r="B24" s="10">
        <v>0</v>
      </c>
      <c r="C24" s="10"/>
      <c r="D24" s="37"/>
      <c r="E24" s="37"/>
      <c r="F24" s="37"/>
      <c r="G24" s="37"/>
      <c r="H24" s="37"/>
      <c r="I24" s="10">
        <f>SUM(C24:H24)</f>
        <v>0</v>
      </c>
      <c r="J24" s="10">
        <f>B24+I24</f>
        <v>0</v>
      </c>
    </row>
    <row r="25" spans="1:10" s="7" customFormat="1" ht="19.5" customHeight="1">
      <c r="A25" s="61" t="s">
        <v>698</v>
      </c>
      <c r="B25" s="10">
        <v>-1472</v>
      </c>
      <c r="C25" s="10"/>
      <c r="D25" s="37"/>
      <c r="E25" s="37"/>
      <c r="F25" s="37"/>
      <c r="G25" s="37"/>
      <c r="H25" s="37"/>
      <c r="I25" s="10">
        <f>SUM(C25:H25)</f>
        <v>0</v>
      </c>
      <c r="J25" s="10">
        <f>B25+I25</f>
        <v>-1472</v>
      </c>
    </row>
    <row r="26" spans="1:10" s="7" customFormat="1" ht="19.5" customHeight="1">
      <c r="A26" s="61" t="s">
        <v>699</v>
      </c>
      <c r="B26" s="125">
        <v>-17949</v>
      </c>
      <c r="C26" s="125">
        <v>6150</v>
      </c>
      <c r="D26" s="125">
        <v>2367</v>
      </c>
      <c r="E26" s="125">
        <v>2</v>
      </c>
      <c r="F26" s="125">
        <v>2262</v>
      </c>
      <c r="G26" s="125">
        <v>4251</v>
      </c>
      <c r="H26" s="125">
        <v>2917</v>
      </c>
      <c r="I26" s="125">
        <f>SUM(C26:H26)</f>
        <v>17949</v>
      </c>
      <c r="J26" s="125">
        <f>B26+I26</f>
        <v>0</v>
      </c>
    </row>
    <row r="27" spans="1:10" s="1" customFormat="1" ht="19.5" customHeight="1">
      <c r="A27" s="61" t="s">
        <v>700</v>
      </c>
      <c r="B27" s="125">
        <v>52321</v>
      </c>
      <c r="C27" s="125"/>
      <c r="D27" s="125"/>
      <c r="E27" s="125"/>
      <c r="F27" s="125"/>
      <c r="G27" s="125"/>
      <c r="H27" s="125"/>
      <c r="I27" s="125">
        <f>SUM(C27:H27)</f>
        <v>0</v>
      </c>
      <c r="J27" s="125">
        <f>B27+I27</f>
        <v>52321</v>
      </c>
    </row>
    <row r="28" spans="1:10" s="1" customFormat="1" ht="19.5" customHeight="1">
      <c r="A28" s="61" t="s">
        <v>701</v>
      </c>
      <c r="B28" s="125">
        <v>17949</v>
      </c>
      <c r="C28" s="125">
        <f aca="true" t="shared" si="5" ref="C28:H28">C26*-1</f>
        <v>-6150</v>
      </c>
      <c r="D28" s="125">
        <f t="shared" si="5"/>
        <v>-2367</v>
      </c>
      <c r="E28" s="125">
        <f t="shared" si="5"/>
        <v>-2</v>
      </c>
      <c r="F28" s="125">
        <f t="shared" si="5"/>
        <v>-2262</v>
      </c>
      <c r="G28" s="125">
        <f t="shared" si="5"/>
        <v>-4251</v>
      </c>
      <c r="H28" s="125">
        <f t="shared" si="5"/>
        <v>-2917</v>
      </c>
      <c r="I28" s="125">
        <f>SUM(C28:H28)</f>
        <v>-17949</v>
      </c>
      <c r="J28" s="125">
        <f>B28+I28</f>
        <v>0</v>
      </c>
    </row>
    <row r="29" spans="1:10" s="1" customFormat="1" ht="19.5" customHeight="1">
      <c r="A29" s="61" t="s">
        <v>702</v>
      </c>
      <c r="B29" s="125">
        <v>0</v>
      </c>
      <c r="C29" s="125"/>
      <c r="D29" s="125"/>
      <c r="E29" s="125"/>
      <c r="F29" s="125"/>
      <c r="G29" s="125"/>
      <c r="H29" s="125"/>
      <c r="I29" s="125"/>
      <c r="J29" s="125"/>
    </row>
    <row r="30" spans="1:10" s="7" customFormat="1" ht="19.5" customHeight="1">
      <c r="A30" s="65" t="s">
        <v>703</v>
      </c>
      <c r="B30" s="127">
        <f>SUM(B22:B29)</f>
        <v>458693</v>
      </c>
      <c r="C30" s="127">
        <f aca="true" t="shared" si="6" ref="C30:H30">SUM(C22:C29)</f>
        <v>4568</v>
      </c>
      <c r="D30" s="127">
        <f t="shared" si="6"/>
        <v>2942</v>
      </c>
      <c r="E30" s="127">
        <f t="shared" si="6"/>
        <v>1306</v>
      </c>
      <c r="F30" s="127">
        <f t="shared" si="6"/>
        <v>193</v>
      </c>
      <c r="G30" s="127">
        <f t="shared" si="6"/>
        <v>656</v>
      </c>
      <c r="H30" s="127">
        <f t="shared" si="6"/>
        <v>676</v>
      </c>
      <c r="I30" s="127">
        <f>SUM(I22:I28)</f>
        <v>10341</v>
      </c>
      <c r="J30" s="127">
        <f aca="true" t="shared" si="7" ref="J30:J35">B30+I30</f>
        <v>469034</v>
      </c>
    </row>
    <row r="31" spans="1:10" s="7" customFormat="1" ht="19.5" customHeight="1">
      <c r="A31" s="61" t="s">
        <v>704</v>
      </c>
      <c r="B31" s="125">
        <v>0</v>
      </c>
      <c r="C31" s="125"/>
      <c r="D31" s="127"/>
      <c r="E31" s="127"/>
      <c r="F31" s="127"/>
      <c r="G31" s="127"/>
      <c r="H31" s="127"/>
      <c r="I31" s="125">
        <f>SUM(C31:H31)</f>
        <v>0</v>
      </c>
      <c r="J31" s="125">
        <f t="shared" si="7"/>
        <v>0</v>
      </c>
    </row>
    <row r="32" spans="1:10" s="7" customFormat="1" ht="19.5" customHeight="1">
      <c r="A32" s="61" t="s">
        <v>705</v>
      </c>
      <c r="B32" s="125">
        <v>0</v>
      </c>
      <c r="C32" s="125"/>
      <c r="D32" s="127"/>
      <c r="E32" s="127"/>
      <c r="F32" s="127"/>
      <c r="G32" s="127"/>
      <c r="H32" s="127"/>
      <c r="I32" s="125">
        <f>SUM(C32:H32)</f>
        <v>0</v>
      </c>
      <c r="J32" s="125">
        <f t="shared" si="7"/>
        <v>0</v>
      </c>
    </row>
    <row r="33" spans="1:10" s="7" customFormat="1" ht="19.5" customHeight="1">
      <c r="A33" s="65" t="s">
        <v>706</v>
      </c>
      <c r="B33" s="127">
        <f>B30</f>
        <v>458693</v>
      </c>
      <c r="C33" s="127">
        <f aca="true" t="shared" si="8" ref="C33:I33">C30</f>
        <v>4568</v>
      </c>
      <c r="D33" s="127">
        <f t="shared" si="8"/>
        <v>2942</v>
      </c>
      <c r="E33" s="127">
        <f t="shared" si="8"/>
        <v>1306</v>
      </c>
      <c r="F33" s="127">
        <f t="shared" si="8"/>
        <v>193</v>
      </c>
      <c r="G33" s="127">
        <f t="shared" si="8"/>
        <v>656</v>
      </c>
      <c r="H33" s="127">
        <f t="shared" si="8"/>
        <v>676</v>
      </c>
      <c r="I33" s="127">
        <f t="shared" si="8"/>
        <v>10341</v>
      </c>
      <c r="J33" s="127">
        <f t="shared" si="7"/>
        <v>469034</v>
      </c>
    </row>
    <row r="34" spans="1:10" s="7" customFormat="1" ht="19.5" customHeight="1">
      <c r="A34" s="61" t="s">
        <v>707</v>
      </c>
      <c r="B34" s="125">
        <v>0</v>
      </c>
      <c r="C34" s="125"/>
      <c r="D34" s="127"/>
      <c r="E34" s="127"/>
      <c r="F34" s="127"/>
      <c r="G34" s="127"/>
      <c r="H34" s="127"/>
      <c r="I34" s="125">
        <f>SUM(C34:H34)</f>
        <v>0</v>
      </c>
      <c r="J34" s="125">
        <f t="shared" si="7"/>
        <v>0</v>
      </c>
    </row>
    <row r="35" spans="1:10" s="1" customFormat="1" ht="19.5" customHeight="1">
      <c r="A35" s="61" t="s">
        <v>708</v>
      </c>
      <c r="B35" s="125">
        <v>51258</v>
      </c>
      <c r="C35" s="125">
        <v>3349</v>
      </c>
      <c r="D35" s="125">
        <v>185</v>
      </c>
      <c r="E35" s="125">
        <v>248</v>
      </c>
      <c r="F35" s="125">
        <v>0</v>
      </c>
      <c r="G35" s="125">
        <v>645</v>
      </c>
      <c r="H35" s="125">
        <v>385</v>
      </c>
      <c r="I35" s="125">
        <f>SUM(C35:H35)</f>
        <v>4812</v>
      </c>
      <c r="J35" s="125">
        <f t="shared" si="7"/>
        <v>56070</v>
      </c>
    </row>
    <row r="36" spans="1:11" s="1" customFormat="1" ht="19.5" customHeight="1">
      <c r="A36" s="61" t="s">
        <v>709</v>
      </c>
      <c r="B36" s="125">
        <f>B33-B35</f>
        <v>407435</v>
      </c>
      <c r="C36" s="125">
        <f aca="true" t="shared" si="9" ref="C36:J36">C33-C35</f>
        <v>1219</v>
      </c>
      <c r="D36" s="125">
        <f t="shared" si="9"/>
        <v>2757</v>
      </c>
      <c r="E36" s="125">
        <f t="shared" si="9"/>
        <v>1058</v>
      </c>
      <c r="F36" s="125">
        <f t="shared" si="9"/>
        <v>193</v>
      </c>
      <c r="G36" s="125">
        <f t="shared" si="9"/>
        <v>11</v>
      </c>
      <c r="H36" s="125">
        <f t="shared" si="9"/>
        <v>291</v>
      </c>
      <c r="I36" s="125">
        <f t="shared" si="9"/>
        <v>5529</v>
      </c>
      <c r="J36" s="125">
        <f t="shared" si="9"/>
        <v>412964</v>
      </c>
      <c r="K36" s="8"/>
    </row>
    <row r="37" spans="2:3" s="1" customFormat="1" ht="19.5" customHeight="1">
      <c r="B37" s="8"/>
      <c r="C37" s="8"/>
    </row>
    <row r="38" spans="2:3" s="137" customFormat="1" ht="19.5" customHeight="1">
      <c r="B38" s="50"/>
      <c r="C38" s="50"/>
    </row>
    <row r="39" spans="2:3" s="1" customFormat="1" ht="19.5" customHeight="1">
      <c r="B39" s="8"/>
      <c r="C39" s="8"/>
    </row>
    <row r="40" spans="2:3" s="1" customFormat="1" ht="19.5" customHeight="1">
      <c r="B40" s="8"/>
      <c r="C40" s="8"/>
    </row>
    <row r="41" spans="2:3" s="1" customFormat="1" ht="19.5" customHeight="1">
      <c r="B41" s="8"/>
      <c r="C41" s="8"/>
    </row>
    <row r="42" spans="2:7" ht="12.75">
      <c r="B42" s="233"/>
      <c r="C42" s="233"/>
      <c r="D42" s="233"/>
      <c r="E42" s="233"/>
      <c r="F42" s="233"/>
      <c r="G42" s="233"/>
    </row>
  </sheetData>
  <mergeCells count="17">
    <mergeCell ref="A4:J4"/>
    <mergeCell ref="A5:J5"/>
    <mergeCell ref="A6:J6"/>
    <mergeCell ref="A7:A9"/>
    <mergeCell ref="B7:B9"/>
    <mergeCell ref="C7:C9"/>
    <mergeCell ref="D7:D9"/>
    <mergeCell ref="I1:J1"/>
    <mergeCell ref="A2:J2"/>
    <mergeCell ref="A3:J3"/>
    <mergeCell ref="E7:E9"/>
    <mergeCell ref="F7:F9"/>
    <mergeCell ref="G7:G9"/>
    <mergeCell ref="E1:G1"/>
    <mergeCell ref="H7:H9"/>
    <mergeCell ref="I7:I9"/>
    <mergeCell ref="J7:J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IV110"/>
  <sheetViews>
    <sheetView workbookViewId="0" topLeftCell="A1">
      <selection activeCell="D20" sqref="D20"/>
    </sheetView>
  </sheetViews>
  <sheetFormatPr defaultColWidth="9.140625" defaultRowHeight="12.75"/>
  <cols>
    <col min="1" max="1" width="42.8515625" style="1" customWidth="1"/>
    <col min="2" max="2" width="11.8515625" style="1" customWidth="1"/>
    <col min="3" max="3" width="10.140625" style="1" bestFit="1" customWidth="1"/>
    <col min="4" max="4" width="13.8515625" style="1" customWidth="1"/>
    <col min="5" max="5" width="10.57421875" style="1" customWidth="1"/>
    <col min="6" max="16384" width="9.140625" style="1" customWidth="1"/>
  </cols>
  <sheetData>
    <row r="1" spans="3:5" ht="15.75">
      <c r="C1" s="669" t="s">
        <v>2125</v>
      </c>
      <c r="D1" s="669"/>
      <c r="E1" s="669"/>
    </row>
    <row r="2" spans="1:5" ht="15.75" customHeight="1">
      <c r="A2" s="769" t="s">
        <v>2363</v>
      </c>
      <c r="B2" s="769"/>
      <c r="C2" s="769"/>
      <c r="D2" s="769"/>
      <c r="E2" s="769"/>
    </row>
    <row r="3" spans="1:5" ht="15.75" customHeight="1">
      <c r="A3" s="769" t="s">
        <v>710</v>
      </c>
      <c r="B3" s="769"/>
      <c r="C3" s="769"/>
      <c r="D3" s="769"/>
      <c r="E3" s="769"/>
    </row>
    <row r="4" spans="1:5" ht="17.25" customHeight="1">
      <c r="A4" s="769" t="s">
        <v>1763</v>
      </c>
      <c r="B4" s="769"/>
      <c r="C4" s="769"/>
      <c r="D4" s="769"/>
      <c r="E4" s="769"/>
    </row>
    <row r="5" spans="1:5" ht="17.25" customHeight="1">
      <c r="A5" s="769" t="s">
        <v>711</v>
      </c>
      <c r="B5" s="769"/>
      <c r="C5" s="769"/>
      <c r="D5" s="769"/>
      <c r="E5" s="769"/>
    </row>
    <row r="6" spans="1:5" ht="12" customHeight="1">
      <c r="A6" s="188"/>
      <c r="B6" s="234"/>
      <c r="C6" s="234"/>
      <c r="D6" s="188"/>
      <c r="E6" s="188"/>
    </row>
    <row r="7" spans="1:5" s="7" customFormat="1" ht="42.75">
      <c r="A7" s="42" t="s">
        <v>712</v>
      </c>
      <c r="B7" s="42" t="s">
        <v>713</v>
      </c>
      <c r="C7" s="42" t="s">
        <v>2253</v>
      </c>
      <c r="D7" s="42" t="s">
        <v>714</v>
      </c>
      <c r="E7" s="42" t="s">
        <v>715</v>
      </c>
    </row>
    <row r="8" spans="2:5" s="7" customFormat="1" ht="8.25" customHeight="1">
      <c r="B8" s="3"/>
      <c r="C8" s="3"/>
      <c r="D8" s="3"/>
      <c r="E8" s="3"/>
    </row>
    <row r="9" spans="1:5" s="7" customFormat="1" ht="15.75">
      <c r="A9" s="47" t="s">
        <v>716</v>
      </c>
      <c r="B9" s="3"/>
      <c r="C9" s="3"/>
      <c r="D9" s="3"/>
      <c r="E9" s="3"/>
    </row>
    <row r="10" spans="1:5" ht="15.75">
      <c r="A10" s="7" t="s">
        <v>717</v>
      </c>
      <c r="B10" s="8"/>
      <c r="C10" s="8"/>
      <c r="D10" s="8"/>
      <c r="E10" s="8"/>
    </row>
    <row r="11" spans="1:5" ht="15.75">
      <c r="A11" s="1" t="s">
        <v>718</v>
      </c>
      <c r="B11" s="8">
        <v>32684</v>
      </c>
      <c r="C11" s="8">
        <v>22456</v>
      </c>
      <c r="D11" s="8">
        <f aca="true" t="shared" si="0" ref="D11:D17">C11-B11</f>
        <v>-10228</v>
      </c>
      <c r="E11" s="8"/>
    </row>
    <row r="12" spans="1:5" ht="15.75">
      <c r="A12" s="1" t="s">
        <v>719</v>
      </c>
      <c r="B12" s="8">
        <v>1500</v>
      </c>
      <c r="C12" s="8">
        <v>1323</v>
      </c>
      <c r="D12" s="8">
        <f t="shared" si="0"/>
        <v>-177</v>
      </c>
      <c r="E12" s="8"/>
    </row>
    <row r="13" spans="1:5" ht="15.75">
      <c r="A13" s="1" t="s">
        <v>720</v>
      </c>
      <c r="B13" s="8">
        <v>500</v>
      </c>
      <c r="C13" s="8">
        <v>218</v>
      </c>
      <c r="D13" s="8">
        <f t="shared" si="0"/>
        <v>-282</v>
      </c>
      <c r="E13" s="8"/>
    </row>
    <row r="14" spans="1:5" ht="15.75">
      <c r="A14" s="1" t="s">
        <v>721</v>
      </c>
      <c r="B14" s="8">
        <v>18150</v>
      </c>
      <c r="C14" s="8">
        <v>3668</v>
      </c>
      <c r="D14" s="8">
        <f t="shared" si="0"/>
        <v>-14482</v>
      </c>
      <c r="E14" s="8"/>
    </row>
    <row r="15" spans="1:7" ht="15.75">
      <c r="A15" s="1" t="s">
        <v>722</v>
      </c>
      <c r="B15" s="8">
        <v>2000</v>
      </c>
      <c r="C15" s="8">
        <v>2000</v>
      </c>
      <c r="D15" s="8">
        <f t="shared" si="0"/>
        <v>0</v>
      </c>
      <c r="E15" s="8"/>
      <c r="G15" s="8"/>
    </row>
    <row r="16" spans="1:5" ht="15.75">
      <c r="A16" s="1" t="s">
        <v>723</v>
      </c>
      <c r="B16" s="8">
        <v>4039</v>
      </c>
      <c r="C16" s="8">
        <v>4159</v>
      </c>
      <c r="D16" s="8">
        <f t="shared" si="0"/>
        <v>120</v>
      </c>
      <c r="E16" s="8"/>
    </row>
    <row r="17" spans="1:256" ht="15.75">
      <c r="A17" s="156" t="s">
        <v>422</v>
      </c>
      <c r="B17" s="156">
        <v>0</v>
      </c>
      <c r="C17" s="156">
        <v>8166</v>
      </c>
      <c r="D17" s="156">
        <f t="shared" si="0"/>
        <v>8166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5" ht="15.75">
      <c r="A18" s="7" t="s">
        <v>724</v>
      </c>
      <c r="B18" s="12">
        <f>SUM(B11:B17)</f>
        <v>58873</v>
      </c>
      <c r="C18" s="12">
        <f>SUM(C11:C17)</f>
        <v>41990</v>
      </c>
      <c r="D18" s="12">
        <f>SUM(D11:D17)</f>
        <v>-16883</v>
      </c>
      <c r="E18" s="12"/>
    </row>
    <row r="19" spans="2:5" ht="15.75">
      <c r="B19" s="8"/>
      <c r="C19" s="8"/>
      <c r="D19" s="8"/>
      <c r="E19" s="8"/>
    </row>
    <row r="20" spans="1:5" ht="15.75">
      <c r="A20" s="7" t="s">
        <v>725</v>
      </c>
      <c r="B20" s="8"/>
      <c r="C20" s="8"/>
      <c r="D20" s="8"/>
      <c r="E20" s="8"/>
    </row>
    <row r="21" spans="1:5" ht="15.75">
      <c r="A21" s="1" t="s">
        <v>726</v>
      </c>
      <c r="B21" s="8">
        <v>141569</v>
      </c>
      <c r="C21" s="8">
        <v>165123</v>
      </c>
      <c r="D21" s="8">
        <f aca="true" t="shared" si="1" ref="D21:D26">C21-B21</f>
        <v>23554</v>
      </c>
      <c r="E21" s="8"/>
    </row>
    <row r="22" spans="1:5" ht="15.75">
      <c r="A22" s="1" t="s">
        <v>727</v>
      </c>
      <c r="B22" s="8">
        <v>790772</v>
      </c>
      <c r="C22" s="8">
        <v>825223</v>
      </c>
      <c r="D22" s="8">
        <f t="shared" si="1"/>
        <v>34451</v>
      </c>
      <c r="E22" s="8"/>
    </row>
    <row r="23" spans="1:5" ht="15.75">
      <c r="A23" s="1" t="s">
        <v>728</v>
      </c>
      <c r="B23" s="70">
        <f>SUM(B24:B26)</f>
        <v>941955</v>
      </c>
      <c r="C23" s="70">
        <f>SUM(C24:C26)</f>
        <v>932988</v>
      </c>
      <c r="D23" s="70">
        <f t="shared" si="1"/>
        <v>-8967</v>
      </c>
      <c r="E23" s="8"/>
    </row>
    <row r="24" spans="1:5" ht="15.75">
      <c r="A24" s="1" t="s">
        <v>729</v>
      </c>
      <c r="B24" s="8">
        <v>896809</v>
      </c>
      <c r="C24" s="8">
        <v>888643</v>
      </c>
      <c r="D24" s="8">
        <f t="shared" si="1"/>
        <v>-8166</v>
      </c>
      <c r="E24" s="8"/>
    </row>
    <row r="25" spans="1:5" ht="15.75">
      <c r="A25" s="1" t="s">
        <v>730</v>
      </c>
      <c r="B25" s="8">
        <v>45146</v>
      </c>
      <c r="C25" s="8">
        <v>44345</v>
      </c>
      <c r="D25" s="8">
        <f t="shared" si="1"/>
        <v>-801</v>
      </c>
      <c r="E25" s="8"/>
    </row>
    <row r="26" spans="1:5" ht="15.75">
      <c r="A26" s="1" t="s">
        <v>2376</v>
      </c>
      <c r="B26" s="8">
        <v>0</v>
      </c>
      <c r="C26" s="8">
        <v>0</v>
      </c>
      <c r="D26" s="8">
        <f t="shared" si="1"/>
        <v>0</v>
      </c>
      <c r="E26" s="8"/>
    </row>
    <row r="27" spans="1:5" s="7" customFormat="1" ht="15.75">
      <c r="A27" s="7" t="s">
        <v>98</v>
      </c>
      <c r="B27" s="12">
        <f>B21+B22+B23</f>
        <v>1874296</v>
      </c>
      <c r="C27" s="12">
        <f>C21+C22+C23</f>
        <v>1923334</v>
      </c>
      <c r="D27" s="12">
        <f>D21+D22+D23</f>
        <v>49038</v>
      </c>
      <c r="E27" s="12"/>
    </row>
    <row r="28" spans="2:5" ht="15.75">
      <c r="B28" s="8"/>
      <c r="C28" s="8"/>
      <c r="D28" s="8"/>
      <c r="E28" s="8"/>
    </row>
    <row r="29" spans="1:5" s="7" customFormat="1" ht="15.75">
      <c r="A29" s="7" t="s">
        <v>731</v>
      </c>
      <c r="B29" s="12"/>
      <c r="C29" s="12"/>
      <c r="D29" s="12"/>
      <c r="E29" s="12"/>
    </row>
    <row r="30" spans="1:5" ht="15.75">
      <c r="A30" s="1" t="s">
        <v>732</v>
      </c>
      <c r="B30" s="8">
        <v>6793</v>
      </c>
      <c r="C30" s="8">
        <v>6793</v>
      </c>
      <c r="D30" s="8">
        <f>C30-B30</f>
        <v>0</v>
      </c>
      <c r="E30" s="8"/>
    </row>
    <row r="31" spans="1:5" ht="15.75">
      <c r="A31" s="1" t="s">
        <v>733</v>
      </c>
      <c r="B31" s="8">
        <v>852825</v>
      </c>
      <c r="C31" s="8">
        <v>250493</v>
      </c>
      <c r="D31" s="8">
        <f>C31-B31</f>
        <v>-602332</v>
      </c>
      <c r="E31" s="8"/>
    </row>
    <row r="32" spans="2:5" ht="14.25" customHeight="1">
      <c r="B32" s="8"/>
      <c r="C32" s="8"/>
      <c r="D32" s="8"/>
      <c r="E32" s="8"/>
    </row>
    <row r="33" spans="1:5" s="7" customFormat="1" ht="15.75">
      <c r="A33" s="7" t="s">
        <v>734</v>
      </c>
      <c r="B33" s="12">
        <v>32025</v>
      </c>
      <c r="C33" s="12">
        <v>32025</v>
      </c>
      <c r="D33" s="12">
        <f>C33-B33</f>
        <v>0</v>
      </c>
      <c r="E33" s="12"/>
    </row>
    <row r="34" spans="2:5" ht="12.75" customHeight="1">
      <c r="B34" s="8"/>
      <c r="C34" s="8"/>
      <c r="D34" s="8"/>
      <c r="E34" s="8"/>
    </row>
    <row r="35" spans="1:5" s="7" customFormat="1" ht="15.75">
      <c r="A35" s="7" t="s">
        <v>2506</v>
      </c>
      <c r="B35" s="12">
        <f>B18+B27+B30+B31+B33</f>
        <v>2824812</v>
      </c>
      <c r="C35" s="12">
        <f>C18+C27+C30+C31+C33</f>
        <v>2254635</v>
      </c>
      <c r="D35" s="12">
        <f>D18+D27+D30+D31+D33</f>
        <v>-570177</v>
      </c>
      <c r="E35" s="12"/>
    </row>
    <row r="36" spans="2:5" s="7" customFormat="1" ht="13.5" customHeight="1">
      <c r="B36" s="12"/>
      <c r="C36" s="12"/>
      <c r="D36" s="12"/>
      <c r="E36" s="12"/>
    </row>
    <row r="37" spans="1:5" ht="15.75">
      <c r="A37" s="7" t="s">
        <v>735</v>
      </c>
      <c r="B37" s="8"/>
      <c r="C37" s="8"/>
      <c r="D37" s="8"/>
      <c r="E37" s="8"/>
    </row>
    <row r="38" spans="1:5" ht="15.75">
      <c r="A38" s="1" t="s">
        <v>736</v>
      </c>
      <c r="B38" s="8">
        <v>96760</v>
      </c>
      <c r="C38" s="8">
        <v>22175</v>
      </c>
      <c r="D38" s="8"/>
      <c r="E38" s="8">
        <f aca="true" t="shared" si="2" ref="E38:E44">(C38-B38)*-1</f>
        <v>74585</v>
      </c>
    </row>
    <row r="39" spans="1:5" ht="15.75">
      <c r="A39" s="1" t="s">
        <v>737</v>
      </c>
      <c r="B39" s="8">
        <v>225689</v>
      </c>
      <c r="C39" s="8">
        <v>107710</v>
      </c>
      <c r="D39" s="8"/>
      <c r="E39" s="8">
        <f t="shared" si="2"/>
        <v>117979</v>
      </c>
    </row>
    <row r="40" spans="1:5" ht="15.75">
      <c r="A40" s="1" t="s">
        <v>738</v>
      </c>
      <c r="B40" s="8"/>
      <c r="C40" s="8"/>
      <c r="D40" s="8"/>
      <c r="E40" s="8">
        <f t="shared" si="2"/>
        <v>0</v>
      </c>
    </row>
    <row r="41" spans="1:5" ht="15.75">
      <c r="A41" s="1" t="s">
        <v>739</v>
      </c>
      <c r="B41" s="8">
        <v>1259</v>
      </c>
      <c r="C41" s="8">
        <v>159</v>
      </c>
      <c r="D41" s="8"/>
      <c r="E41" s="8">
        <f t="shared" si="2"/>
        <v>1100</v>
      </c>
    </row>
    <row r="42" spans="1:5" ht="15.75">
      <c r="A42" s="1" t="s">
        <v>740</v>
      </c>
      <c r="B42" s="8">
        <v>13010</v>
      </c>
      <c r="C42" s="8">
        <v>10760</v>
      </c>
      <c r="D42" s="8"/>
      <c r="E42" s="8">
        <f t="shared" si="2"/>
        <v>2250</v>
      </c>
    </row>
    <row r="43" spans="1:5" ht="15.75">
      <c r="A43" s="1" t="s">
        <v>2377</v>
      </c>
      <c r="B43" s="8">
        <v>3000</v>
      </c>
      <c r="C43" s="8">
        <v>1600</v>
      </c>
      <c r="D43" s="8"/>
      <c r="E43" s="8">
        <f t="shared" si="2"/>
        <v>1400</v>
      </c>
    </row>
    <row r="44" spans="1:5" ht="15.75">
      <c r="A44" s="1" t="s">
        <v>1990</v>
      </c>
      <c r="B44" s="8">
        <v>27624</v>
      </c>
      <c r="C44" s="8">
        <v>27483</v>
      </c>
      <c r="D44" s="8"/>
      <c r="E44" s="8">
        <f t="shared" si="2"/>
        <v>141</v>
      </c>
    </row>
    <row r="45" spans="1:5" s="7" customFormat="1" ht="15.75">
      <c r="A45" s="7" t="s">
        <v>100</v>
      </c>
      <c r="B45" s="12">
        <f>SUM(B38:B44)</f>
        <v>367342</v>
      </c>
      <c r="C45" s="12">
        <f>SUM(C38:C44)</f>
        <v>169887</v>
      </c>
      <c r="D45" s="12"/>
      <c r="E45" s="12">
        <f>SUM(E38:E44)</f>
        <v>197455</v>
      </c>
    </row>
    <row r="46" spans="2:5" ht="15.75">
      <c r="B46" s="8"/>
      <c r="C46" s="8"/>
      <c r="D46" s="8"/>
      <c r="E46" s="8"/>
    </row>
    <row r="47" spans="1:5" s="7" customFormat="1" ht="15.75">
      <c r="A47" s="7" t="s">
        <v>741</v>
      </c>
      <c r="B47" s="12"/>
      <c r="C47" s="12"/>
      <c r="D47" s="12"/>
      <c r="E47" s="8"/>
    </row>
    <row r="48" spans="1:5" ht="15.75">
      <c r="A48" s="1" t="s">
        <v>742</v>
      </c>
      <c r="B48" s="8">
        <v>277392</v>
      </c>
      <c r="C48" s="8">
        <v>251407</v>
      </c>
      <c r="D48" s="8"/>
      <c r="E48" s="8">
        <f aca="true" t="shared" si="3" ref="E48:E58">(C48-B48)*-1</f>
        <v>25985</v>
      </c>
    </row>
    <row r="49" spans="1:5" ht="15.75">
      <c r="A49" s="1" t="s">
        <v>743</v>
      </c>
      <c r="B49" s="8">
        <v>74005</v>
      </c>
      <c r="C49" s="8">
        <v>72430</v>
      </c>
      <c r="D49" s="8"/>
      <c r="E49" s="8">
        <f t="shared" si="3"/>
        <v>1575</v>
      </c>
    </row>
    <row r="50" spans="1:5" ht="15.75">
      <c r="A50" s="1" t="s">
        <v>744</v>
      </c>
      <c r="B50" s="8">
        <v>246338</v>
      </c>
      <c r="C50" s="8">
        <v>182465</v>
      </c>
      <c r="D50" s="8"/>
      <c r="E50" s="8">
        <f t="shared" si="3"/>
        <v>63873</v>
      </c>
    </row>
    <row r="51" spans="1:5" ht="15.75">
      <c r="A51" s="1" t="s">
        <v>745</v>
      </c>
      <c r="B51" s="8">
        <v>48988</v>
      </c>
      <c r="C51" s="8">
        <v>48979</v>
      </c>
      <c r="D51" s="8"/>
      <c r="E51" s="8">
        <f t="shared" si="3"/>
        <v>9</v>
      </c>
    </row>
    <row r="52" spans="1:5" ht="15.75">
      <c r="A52" s="1" t="s">
        <v>746</v>
      </c>
      <c r="B52" s="8">
        <v>82620</v>
      </c>
      <c r="C52" s="8">
        <v>82280</v>
      </c>
      <c r="D52" s="8"/>
      <c r="E52" s="8">
        <f t="shared" si="3"/>
        <v>340</v>
      </c>
    </row>
    <row r="53" spans="1:5" ht="15.75">
      <c r="A53" s="1" t="s">
        <v>1991</v>
      </c>
      <c r="B53" s="8"/>
      <c r="C53" s="8"/>
      <c r="D53" s="8"/>
      <c r="E53" s="8">
        <f t="shared" si="3"/>
        <v>0</v>
      </c>
    </row>
    <row r="54" spans="1:5" ht="15.75">
      <c r="A54" s="1" t="s">
        <v>1992</v>
      </c>
      <c r="B54" s="8">
        <v>33480</v>
      </c>
      <c r="C54" s="8">
        <v>30809</v>
      </c>
      <c r="D54" s="8"/>
      <c r="E54" s="8">
        <f t="shared" si="3"/>
        <v>2671</v>
      </c>
    </row>
    <row r="55" spans="1:5" ht="15.75">
      <c r="A55" s="1" t="s">
        <v>1993</v>
      </c>
      <c r="B55" s="8">
        <v>988842</v>
      </c>
      <c r="C55" s="8">
        <v>971034</v>
      </c>
      <c r="D55" s="8"/>
      <c r="E55" s="8">
        <f t="shared" si="3"/>
        <v>17808</v>
      </c>
    </row>
    <row r="56" spans="1:5" s="7" customFormat="1" ht="15.75">
      <c r="A56" s="7" t="s">
        <v>99</v>
      </c>
      <c r="B56" s="12">
        <f>SUM(B48:B55)</f>
        <v>1751665</v>
      </c>
      <c r="C56" s="12">
        <f>SUM(C48:C55)</f>
        <v>1639404</v>
      </c>
      <c r="D56" s="12"/>
      <c r="E56" s="12">
        <f t="shared" si="3"/>
        <v>112261</v>
      </c>
    </row>
    <row r="57" spans="2:5" s="7" customFormat="1" ht="12" customHeight="1">
      <c r="B57" s="12"/>
      <c r="C57" s="12"/>
      <c r="D57" s="12"/>
      <c r="E57" s="12"/>
    </row>
    <row r="58" spans="1:5" s="7" customFormat="1" ht="15.75">
      <c r="A58" s="7" t="s">
        <v>747</v>
      </c>
      <c r="B58" s="8">
        <v>37500</v>
      </c>
      <c r="C58" s="8">
        <v>37500</v>
      </c>
      <c r="D58" s="12"/>
      <c r="E58" s="8">
        <f t="shared" si="3"/>
        <v>0</v>
      </c>
    </row>
    <row r="59" spans="2:5" s="7" customFormat="1" ht="10.5" customHeight="1">
      <c r="B59" s="12"/>
      <c r="C59" s="12"/>
      <c r="D59" s="12"/>
      <c r="E59" s="12"/>
    </row>
    <row r="60" spans="1:5" s="7" customFormat="1" ht="15.75">
      <c r="A60" s="7" t="s">
        <v>748</v>
      </c>
      <c r="B60" s="12"/>
      <c r="C60" s="12"/>
      <c r="D60" s="12"/>
      <c r="E60" s="12"/>
    </row>
    <row r="61" spans="1:5" s="7" customFormat="1" ht="15.75">
      <c r="A61" s="1" t="s">
        <v>749</v>
      </c>
      <c r="B61" s="8">
        <v>657581</v>
      </c>
      <c r="C61" s="12"/>
      <c r="D61" s="12"/>
      <c r="E61" s="8">
        <f>(C61-B61)*-1</f>
        <v>657581</v>
      </c>
    </row>
    <row r="62" spans="1:5" s="7" customFormat="1" ht="15.75">
      <c r="A62" s="1" t="s">
        <v>750</v>
      </c>
      <c r="B62" s="8">
        <v>10724</v>
      </c>
      <c r="C62" s="12"/>
      <c r="D62" s="12"/>
      <c r="E62" s="8">
        <f>(C62-B62)*-1</f>
        <v>10724</v>
      </c>
    </row>
    <row r="63" spans="1:5" s="7" customFormat="1" ht="15.75">
      <c r="A63" s="7" t="s">
        <v>751</v>
      </c>
      <c r="B63" s="12">
        <f>B45+B56+B61+B62+B58</f>
        <v>2824812</v>
      </c>
      <c r="C63" s="12">
        <f>C45+C56+C61+C62+C58</f>
        <v>1846791</v>
      </c>
      <c r="D63" s="12">
        <f>D45+D56+D61+D62+D58</f>
        <v>0</v>
      </c>
      <c r="E63" s="12">
        <f>E45+E56+E61+E62+E58</f>
        <v>978021</v>
      </c>
    </row>
    <row r="64" spans="2:5" ht="12" customHeight="1">
      <c r="B64" s="8"/>
      <c r="C64" s="8"/>
      <c r="D64" s="8"/>
      <c r="E64" s="8"/>
    </row>
    <row r="65" spans="1:5" ht="15.75">
      <c r="A65" s="1" t="s">
        <v>752</v>
      </c>
      <c r="B65" s="8">
        <f>B35</f>
        <v>2824812</v>
      </c>
      <c r="C65" s="8">
        <f>C35</f>
        <v>2254635</v>
      </c>
      <c r="D65" s="401">
        <f>D35</f>
        <v>-570177</v>
      </c>
      <c r="E65" s="401"/>
    </row>
    <row r="66" spans="1:5" ht="15.75">
      <c r="A66" s="1" t="s">
        <v>753</v>
      </c>
      <c r="B66" s="8">
        <f>B63</f>
        <v>2824812</v>
      </c>
      <c r="C66" s="8">
        <f>C63</f>
        <v>1846791</v>
      </c>
      <c r="D66" s="401"/>
      <c r="E66" s="401">
        <f>E63</f>
        <v>978021</v>
      </c>
    </row>
    <row r="67" spans="1:5" s="7" customFormat="1" ht="15.75">
      <c r="A67" s="7" t="s">
        <v>754</v>
      </c>
      <c r="B67" s="12">
        <f>B65-B66</f>
        <v>0</v>
      </c>
      <c r="C67" s="12">
        <f>C65-C66</f>
        <v>407844</v>
      </c>
      <c r="D67" s="770">
        <f>D65+E66</f>
        <v>407844</v>
      </c>
      <c r="E67" s="770"/>
    </row>
    <row r="68" spans="1:5" s="7" customFormat="1" ht="15.75">
      <c r="A68" s="1"/>
      <c r="B68" s="167"/>
      <c r="C68" s="167"/>
      <c r="D68" s="167"/>
      <c r="E68" s="167"/>
    </row>
    <row r="69" spans="1:5" ht="15.75">
      <c r="A69" s="47" t="s">
        <v>755</v>
      </c>
      <c r="B69" s="8"/>
      <c r="C69" s="8"/>
      <c r="D69" s="8"/>
      <c r="E69" s="8"/>
    </row>
    <row r="70" spans="1:5" ht="15.75">
      <c r="A70" s="7" t="s">
        <v>717</v>
      </c>
      <c r="B70" s="8"/>
      <c r="C70" s="8"/>
      <c r="D70" s="8"/>
      <c r="E70" s="8"/>
    </row>
    <row r="71" spans="1:5" ht="15.75">
      <c r="A71" s="1" t="s">
        <v>519</v>
      </c>
      <c r="B71" s="8">
        <v>900</v>
      </c>
      <c r="C71" s="8">
        <v>833</v>
      </c>
      <c r="D71" s="8">
        <v>-67</v>
      </c>
      <c r="E71" s="8"/>
    </row>
    <row r="72" spans="1:5" ht="15.75">
      <c r="A72" s="1" t="s">
        <v>520</v>
      </c>
      <c r="B72" s="8">
        <v>3273</v>
      </c>
      <c r="C72" s="8">
        <v>3032</v>
      </c>
      <c r="D72" s="8">
        <f>C72-B72</f>
        <v>-241</v>
      </c>
      <c r="E72" s="8"/>
    </row>
    <row r="73" spans="1:5" ht="15.75">
      <c r="A73" s="1" t="s">
        <v>521</v>
      </c>
      <c r="B73" s="8">
        <v>27624</v>
      </c>
      <c r="C73" s="8">
        <v>27483</v>
      </c>
      <c r="D73" s="8">
        <f>C73-B73</f>
        <v>-141</v>
      </c>
      <c r="E73" s="8"/>
    </row>
    <row r="74" spans="1:5" ht="15.75">
      <c r="A74" s="7" t="s">
        <v>724</v>
      </c>
      <c r="B74" s="12">
        <f>SUM(B71:B73)</f>
        <v>31797</v>
      </c>
      <c r="C74" s="12">
        <f>SUM(C71:C73)</f>
        <v>31348</v>
      </c>
      <c r="D74" s="12">
        <f>SUM(D71:D73)</f>
        <v>-449</v>
      </c>
      <c r="E74" s="12"/>
    </row>
    <row r="75" spans="2:5" ht="15.75">
      <c r="B75" s="8"/>
      <c r="C75" s="8"/>
      <c r="D75" s="8"/>
      <c r="E75" s="8"/>
    </row>
    <row r="76" spans="1:5" ht="15.75">
      <c r="A76" s="7" t="s">
        <v>725</v>
      </c>
      <c r="B76" s="8"/>
      <c r="C76" s="8"/>
      <c r="D76" s="8"/>
      <c r="E76" s="8"/>
    </row>
    <row r="77" spans="1:5" ht="15.75">
      <c r="A77" s="1" t="s">
        <v>726</v>
      </c>
      <c r="B77" s="8">
        <v>132101</v>
      </c>
      <c r="C77" s="8">
        <v>142173</v>
      </c>
      <c r="D77" s="8">
        <f>C77-B77</f>
        <v>10072</v>
      </c>
      <c r="E77" s="8"/>
    </row>
    <row r="78" spans="1:5" ht="15.75">
      <c r="A78" s="1" t="s">
        <v>756</v>
      </c>
      <c r="B78" s="8">
        <v>20071</v>
      </c>
      <c r="C78" s="8">
        <v>20722</v>
      </c>
      <c r="D78" s="8">
        <f>C78-B78</f>
        <v>651</v>
      </c>
      <c r="E78" s="8"/>
    </row>
    <row r="79" spans="1:5" ht="15.75">
      <c r="A79" s="1" t="s">
        <v>757</v>
      </c>
      <c r="B79" s="8">
        <v>3580</v>
      </c>
      <c r="C79" s="8">
        <v>4444</v>
      </c>
      <c r="D79" s="8">
        <f>C79-B79</f>
        <v>864</v>
      </c>
      <c r="E79" s="8"/>
    </row>
    <row r="80" spans="1:5" ht="15.75">
      <c r="A80" s="1" t="s">
        <v>758</v>
      </c>
      <c r="B80" s="8">
        <v>988842</v>
      </c>
      <c r="C80" s="8">
        <v>971034</v>
      </c>
      <c r="D80" s="8">
        <f>C80-B80</f>
        <v>-17808</v>
      </c>
      <c r="E80" s="8"/>
    </row>
    <row r="81" spans="1:5" s="7" customFormat="1" ht="15.75">
      <c r="A81" s="7" t="s">
        <v>98</v>
      </c>
      <c r="B81" s="12">
        <f>SUM(B77:B80)</f>
        <v>1144594</v>
      </c>
      <c r="C81" s="12">
        <f>SUM(C77:C80)</f>
        <v>1138373</v>
      </c>
      <c r="D81" s="12">
        <f>SUM(D77:D80)</f>
        <v>-6221</v>
      </c>
      <c r="E81" s="12"/>
    </row>
    <row r="82" spans="2:5" ht="15.75">
      <c r="B82" s="8"/>
      <c r="C82" s="8"/>
      <c r="D82" s="8"/>
      <c r="E82" s="8"/>
    </row>
    <row r="83" spans="1:5" s="7" customFormat="1" ht="15.75">
      <c r="A83" s="7" t="s">
        <v>731</v>
      </c>
      <c r="B83" s="12"/>
      <c r="C83" s="12"/>
      <c r="D83" s="12"/>
      <c r="E83" s="12"/>
    </row>
    <row r="84" spans="1:5" ht="15.75">
      <c r="A84" s="1" t="s">
        <v>732</v>
      </c>
      <c r="B84" s="8">
        <v>5348</v>
      </c>
      <c r="C84" s="8">
        <v>5348</v>
      </c>
      <c r="D84" s="8">
        <f>C84-B84</f>
        <v>0</v>
      </c>
      <c r="E84" s="8"/>
    </row>
    <row r="85" spans="1:5" ht="15.75">
      <c r="A85" s="1" t="s">
        <v>733</v>
      </c>
      <c r="B85" s="8">
        <v>8041</v>
      </c>
      <c r="C85" s="8">
        <v>8041</v>
      </c>
      <c r="D85" s="8">
        <f>C85-B85</f>
        <v>0</v>
      </c>
      <c r="E85" s="8"/>
    </row>
    <row r="86" spans="1:5" s="7" customFormat="1" ht="15.75">
      <c r="A86" s="7" t="s">
        <v>2506</v>
      </c>
      <c r="B86" s="12">
        <f>B74+B81+B84+B85</f>
        <v>1189780</v>
      </c>
      <c r="C86" s="12">
        <f>C74+C81+C84+C85</f>
        <v>1183110</v>
      </c>
      <c r="D86" s="12">
        <f>D74+D81+D84+D85</f>
        <v>-6670</v>
      </c>
      <c r="E86" s="12"/>
    </row>
    <row r="87" spans="2:5" ht="9" customHeight="1">
      <c r="B87" s="8"/>
      <c r="C87" s="8"/>
      <c r="D87" s="8"/>
      <c r="E87" s="8"/>
    </row>
    <row r="88" spans="1:5" ht="15.75">
      <c r="A88" s="7" t="s">
        <v>735</v>
      </c>
      <c r="B88" s="8"/>
      <c r="C88" s="8"/>
      <c r="D88" s="8"/>
      <c r="E88" s="8"/>
    </row>
    <row r="89" spans="1:5" ht="15.75">
      <c r="A89" s="1" t="s">
        <v>736</v>
      </c>
      <c r="B89" s="8">
        <v>500</v>
      </c>
      <c r="C89" s="8">
        <v>499</v>
      </c>
      <c r="D89" s="8"/>
      <c r="E89" s="8">
        <f>(C89-B89)*-1</f>
        <v>1</v>
      </c>
    </row>
    <row r="90" spans="1:5" ht="15.75">
      <c r="A90" s="1" t="s">
        <v>737</v>
      </c>
      <c r="B90" s="8">
        <v>32004</v>
      </c>
      <c r="C90" s="8">
        <v>29724</v>
      </c>
      <c r="D90" s="8"/>
      <c r="E90" s="8">
        <f aca="true" t="shared" si="4" ref="E90:E97">(C90-B90)*-1</f>
        <v>2280</v>
      </c>
    </row>
    <row r="91" spans="1:5" ht="15.75">
      <c r="A91" s="1" t="s">
        <v>759</v>
      </c>
      <c r="B91" s="8">
        <v>4641</v>
      </c>
      <c r="C91" s="8">
        <v>4641</v>
      </c>
      <c r="D91" s="8"/>
      <c r="E91" s="8">
        <f t="shared" si="4"/>
        <v>0</v>
      </c>
    </row>
    <row r="92" spans="1:5" s="7" customFormat="1" ht="15.75">
      <c r="A92" s="7" t="s">
        <v>100</v>
      </c>
      <c r="B92" s="12">
        <f>SUM(B89:B91)</f>
        <v>37145</v>
      </c>
      <c r="C92" s="12">
        <f>SUM(C89:C91)</f>
        <v>34864</v>
      </c>
      <c r="D92" s="12"/>
      <c r="E92" s="12">
        <f t="shared" si="4"/>
        <v>2281</v>
      </c>
    </row>
    <row r="93" spans="2:5" ht="15.75">
      <c r="B93" s="8"/>
      <c r="C93" s="8"/>
      <c r="D93" s="8"/>
      <c r="E93" s="8"/>
    </row>
    <row r="94" spans="1:5" s="7" customFormat="1" ht="15.75">
      <c r="A94" s="7" t="s">
        <v>741</v>
      </c>
      <c r="B94" s="12"/>
      <c r="C94" s="12"/>
      <c r="D94" s="12"/>
      <c r="E94" s="8"/>
    </row>
    <row r="95" spans="1:5" ht="15.75">
      <c r="A95" s="1" t="s">
        <v>742</v>
      </c>
      <c r="B95" s="8">
        <v>677147</v>
      </c>
      <c r="C95" s="8">
        <v>669669</v>
      </c>
      <c r="D95" s="8"/>
      <c r="E95" s="8">
        <f t="shared" si="4"/>
        <v>7478</v>
      </c>
    </row>
    <row r="96" spans="1:5" ht="15.75">
      <c r="A96" s="1" t="s">
        <v>743</v>
      </c>
      <c r="B96" s="8">
        <v>196158</v>
      </c>
      <c r="C96" s="8">
        <v>191652</v>
      </c>
      <c r="D96" s="8"/>
      <c r="E96" s="8">
        <f t="shared" si="4"/>
        <v>4506</v>
      </c>
    </row>
    <row r="97" spans="1:5" ht="15.75">
      <c r="A97" s="1" t="s">
        <v>744</v>
      </c>
      <c r="B97" s="8">
        <v>276789</v>
      </c>
      <c r="C97" s="8">
        <v>274045</v>
      </c>
      <c r="D97" s="8"/>
      <c r="E97" s="8">
        <f t="shared" si="4"/>
        <v>2744</v>
      </c>
    </row>
    <row r="98" spans="1:5" ht="15.75">
      <c r="A98" s="1" t="s">
        <v>522</v>
      </c>
      <c r="B98" s="8">
        <v>100</v>
      </c>
      <c r="C98" s="8">
        <v>100</v>
      </c>
      <c r="D98" s="8"/>
      <c r="E98" s="8"/>
    </row>
    <row r="99" spans="1:5" ht="15.75">
      <c r="A99" s="1" t="s">
        <v>181</v>
      </c>
      <c r="B99" s="8">
        <v>2441</v>
      </c>
      <c r="C99" s="8">
        <v>2439</v>
      </c>
      <c r="D99" s="8"/>
      <c r="E99" s="8">
        <v>2</v>
      </c>
    </row>
    <row r="100" spans="1:5" s="7" customFormat="1" ht="15.75">
      <c r="A100" s="7" t="s">
        <v>99</v>
      </c>
      <c r="B100" s="12">
        <f>SUM(B95:B99)</f>
        <v>1152635</v>
      </c>
      <c r="C100" s="12">
        <f>SUM(C95:C99)</f>
        <v>1137905</v>
      </c>
      <c r="D100" s="12"/>
      <c r="E100" s="12">
        <f>SUM(E95:E99)</f>
        <v>14730</v>
      </c>
    </row>
    <row r="101" spans="1:5" s="7" customFormat="1" ht="15.75">
      <c r="A101" s="7" t="s">
        <v>751</v>
      </c>
      <c r="B101" s="12">
        <f>B92+B100</f>
        <v>1189780</v>
      </c>
      <c r="C101" s="12">
        <f>C92+C100</f>
        <v>1172769</v>
      </c>
      <c r="D101" s="12"/>
      <c r="E101" s="12">
        <f>(C101-B101)*-1</f>
        <v>17011</v>
      </c>
    </row>
    <row r="102" spans="2:5" ht="15.75">
      <c r="B102" s="8"/>
      <c r="C102" s="8"/>
      <c r="D102" s="8"/>
      <c r="E102" s="8"/>
    </row>
    <row r="103" spans="1:6" ht="31.5">
      <c r="A103" s="90" t="s">
        <v>760</v>
      </c>
      <c r="B103" s="8">
        <f>B86</f>
        <v>1189780</v>
      </c>
      <c r="C103" s="8">
        <f>C86</f>
        <v>1183110</v>
      </c>
      <c r="D103" s="401">
        <f>D86</f>
        <v>-6670</v>
      </c>
      <c r="E103" s="401"/>
      <c r="F103" s="8"/>
    </row>
    <row r="104" spans="1:5" ht="31.5">
      <c r="A104" s="90" t="s">
        <v>761</v>
      </c>
      <c r="B104" s="8">
        <f>B101</f>
        <v>1189780</v>
      </c>
      <c r="C104" s="8">
        <f>C101</f>
        <v>1172769</v>
      </c>
      <c r="D104" s="401"/>
      <c r="E104" s="401">
        <f>E101</f>
        <v>17011</v>
      </c>
    </row>
    <row r="105" spans="1:5" s="7" customFormat="1" ht="31.5">
      <c r="A105" s="91" t="s">
        <v>762</v>
      </c>
      <c r="B105" s="12">
        <f>B103-B104</f>
        <v>0</v>
      </c>
      <c r="C105" s="12">
        <f>C103-C104</f>
        <v>10341</v>
      </c>
      <c r="D105" s="770">
        <f>D103+E104</f>
        <v>10341</v>
      </c>
      <c r="E105" s="770"/>
    </row>
    <row r="107" spans="1:6" ht="31.5">
      <c r="A107" s="91" t="s">
        <v>321</v>
      </c>
      <c r="B107" s="12">
        <f aca="true" t="shared" si="5" ref="B107:D109">B65+B103</f>
        <v>4014592</v>
      </c>
      <c r="C107" s="12">
        <f t="shared" si="5"/>
        <v>3437745</v>
      </c>
      <c r="D107" s="126">
        <f t="shared" si="5"/>
        <v>-576847</v>
      </c>
      <c r="E107" s="169"/>
      <c r="F107" s="8"/>
    </row>
    <row r="108" spans="1:5" ht="31.5">
      <c r="A108" s="91" t="s">
        <v>2233</v>
      </c>
      <c r="B108" s="12">
        <f t="shared" si="5"/>
        <v>4014592</v>
      </c>
      <c r="C108" s="12">
        <f t="shared" si="5"/>
        <v>3019560</v>
      </c>
      <c r="D108" s="126"/>
      <c r="E108" s="126">
        <f>E104+E66</f>
        <v>995032</v>
      </c>
    </row>
    <row r="109" spans="1:5" ht="31.5">
      <c r="A109" s="91" t="s">
        <v>322</v>
      </c>
      <c r="B109" s="12">
        <f t="shared" si="5"/>
        <v>0</v>
      </c>
      <c r="C109" s="12">
        <f t="shared" si="5"/>
        <v>418185</v>
      </c>
      <c r="D109" s="770">
        <f>D67+D105</f>
        <v>418185</v>
      </c>
      <c r="E109" s="667"/>
    </row>
    <row r="110" ht="15.75">
      <c r="C110" s="2"/>
    </row>
  </sheetData>
  <mergeCells count="8">
    <mergeCell ref="D109:E109"/>
    <mergeCell ref="D105:E105"/>
    <mergeCell ref="A5:E5"/>
    <mergeCell ref="D67:E67"/>
    <mergeCell ref="C1:E1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C130"/>
  <sheetViews>
    <sheetView workbookViewId="0" topLeftCell="A1">
      <selection activeCell="B6" sqref="B6"/>
    </sheetView>
  </sheetViews>
  <sheetFormatPr defaultColWidth="9.140625" defaultRowHeight="12.75"/>
  <cols>
    <col min="1" max="1" width="5.421875" style="1" customWidth="1"/>
    <col min="2" max="2" width="64.00390625" style="1" customWidth="1"/>
    <col min="3" max="16384" width="9.140625" style="1" customWidth="1"/>
  </cols>
  <sheetData>
    <row r="1" spans="1:3" ht="15.75">
      <c r="A1" s="669" t="s">
        <v>2126</v>
      </c>
      <c r="B1" s="669"/>
      <c r="C1" s="669"/>
    </row>
    <row r="2" spans="1:3" ht="15.75">
      <c r="A2" s="667" t="s">
        <v>1797</v>
      </c>
      <c r="B2" s="667"/>
      <c r="C2" s="667"/>
    </row>
    <row r="3" spans="1:3" ht="15.75">
      <c r="A3" s="667" t="s">
        <v>886</v>
      </c>
      <c r="B3" s="667"/>
      <c r="C3" s="667"/>
    </row>
    <row r="4" spans="1:3" ht="15.75">
      <c r="A4" s="667" t="s">
        <v>1764</v>
      </c>
      <c r="B4" s="667"/>
      <c r="C4" s="667"/>
    </row>
    <row r="5" spans="1:3" ht="15.75">
      <c r="A5" s="667" t="s">
        <v>2557</v>
      </c>
      <c r="B5" s="667"/>
      <c r="C5" s="667"/>
    </row>
    <row r="6" spans="1:3" ht="15.75">
      <c r="A6" s="118"/>
      <c r="B6" s="118"/>
      <c r="C6" s="118"/>
    </row>
    <row r="7" spans="1:3" ht="15.75">
      <c r="A7" s="771" t="s">
        <v>2043</v>
      </c>
      <c r="B7" s="771"/>
      <c r="C7" s="771"/>
    </row>
    <row r="8" spans="1:2" ht="15.75">
      <c r="A8" s="772" t="s">
        <v>1301</v>
      </c>
      <c r="B8" s="772"/>
    </row>
    <row r="9" spans="1:3" ht="15.75">
      <c r="A9" s="1" t="s">
        <v>1918</v>
      </c>
      <c r="B9" s="235" t="s">
        <v>8</v>
      </c>
      <c r="C9" s="8">
        <v>1000</v>
      </c>
    </row>
    <row r="10" spans="1:3" ht="15.75">
      <c r="A10" s="1" t="s">
        <v>1919</v>
      </c>
      <c r="B10" s="235" t="s">
        <v>9</v>
      </c>
      <c r="C10" s="8">
        <v>1000</v>
      </c>
    </row>
    <row r="11" spans="1:3" ht="15.75">
      <c r="A11" s="1" t="s">
        <v>1920</v>
      </c>
      <c r="B11" s="235" t="s">
        <v>10</v>
      </c>
      <c r="C11" s="8">
        <v>138</v>
      </c>
    </row>
    <row r="12" spans="1:3" ht="15.75">
      <c r="A12" s="1" t="s">
        <v>1921</v>
      </c>
      <c r="B12" s="235" t="s">
        <v>11</v>
      </c>
      <c r="C12" s="8">
        <v>8000</v>
      </c>
    </row>
    <row r="13" spans="1:3" ht="15.75">
      <c r="A13" s="1" t="s">
        <v>1922</v>
      </c>
      <c r="B13" s="235" t="s">
        <v>12</v>
      </c>
      <c r="C13" s="8">
        <v>240</v>
      </c>
    </row>
    <row r="14" spans="1:3" ht="15.75">
      <c r="A14" s="1" t="s">
        <v>1923</v>
      </c>
      <c r="B14" s="235" t="s">
        <v>13</v>
      </c>
      <c r="C14" s="8">
        <v>1090</v>
      </c>
    </row>
    <row r="15" spans="1:3" ht="15.75">
      <c r="A15" s="1" t="s">
        <v>1924</v>
      </c>
      <c r="B15" s="235" t="s">
        <v>14</v>
      </c>
      <c r="C15" s="8">
        <v>400</v>
      </c>
    </row>
    <row r="16" spans="1:3" ht="15.75">
      <c r="A16" s="1" t="s">
        <v>1925</v>
      </c>
      <c r="B16" s="235" t="s">
        <v>1191</v>
      </c>
      <c r="C16" s="8">
        <v>10735</v>
      </c>
    </row>
    <row r="17" spans="1:3" ht="15.75">
      <c r="A17" s="1" t="s">
        <v>1926</v>
      </c>
      <c r="B17" s="235" t="s">
        <v>848</v>
      </c>
      <c r="C17" s="8">
        <v>4529</v>
      </c>
    </row>
    <row r="18" spans="1:3" ht="15.75">
      <c r="A18" s="1" t="s">
        <v>1927</v>
      </c>
      <c r="B18" s="169" t="s">
        <v>2518</v>
      </c>
      <c r="C18" s="12">
        <f>SUM(C8:C17)</f>
        <v>27132</v>
      </c>
    </row>
    <row r="19" spans="1:3" ht="15.75">
      <c r="A19" s="41"/>
      <c r="B19" s="41"/>
      <c r="C19" s="12"/>
    </row>
    <row r="20" spans="1:3" ht="15.75">
      <c r="A20" s="227" t="s">
        <v>763</v>
      </c>
      <c r="B20" s="41"/>
      <c r="C20" s="12"/>
    </row>
    <row r="21" spans="1:3" ht="15.75">
      <c r="A21" s="22" t="s">
        <v>1928</v>
      </c>
      <c r="B21" s="22" t="s">
        <v>764</v>
      </c>
      <c r="C21" s="12">
        <v>23</v>
      </c>
    </row>
    <row r="22" spans="1:3" ht="16.5" customHeight="1">
      <c r="A22" s="22"/>
      <c r="B22" s="41"/>
      <c r="C22" s="12"/>
    </row>
    <row r="23" spans="1:3" ht="16.5" customHeight="1">
      <c r="A23" s="227" t="s">
        <v>15</v>
      </c>
      <c r="B23" s="41"/>
      <c r="C23" s="12"/>
    </row>
    <row r="24" spans="1:3" ht="16.5" customHeight="1">
      <c r="A24" s="22" t="s">
        <v>1930</v>
      </c>
      <c r="B24" s="22" t="s">
        <v>16</v>
      </c>
      <c r="C24" s="12">
        <v>991</v>
      </c>
    </row>
    <row r="25" spans="1:3" ht="15.75">
      <c r="A25" s="236"/>
      <c r="B25" s="236"/>
      <c r="C25" s="50"/>
    </row>
    <row r="26" spans="1:3" ht="15.75">
      <c r="A26" s="47" t="s">
        <v>765</v>
      </c>
      <c r="B26" s="41"/>
      <c r="C26" s="12"/>
    </row>
    <row r="27" spans="1:3" ht="15.75">
      <c r="A27" s="1" t="s">
        <v>1931</v>
      </c>
      <c r="B27" s="22" t="s">
        <v>17</v>
      </c>
      <c r="C27" s="8">
        <v>115</v>
      </c>
    </row>
    <row r="28" spans="1:3" ht="15.75">
      <c r="A28" s="1" t="s">
        <v>1932</v>
      </c>
      <c r="B28" s="22" t="s">
        <v>18</v>
      </c>
      <c r="C28" s="8">
        <v>42</v>
      </c>
    </row>
    <row r="29" spans="1:3" ht="15.75">
      <c r="A29" s="1" t="s">
        <v>1933</v>
      </c>
      <c r="B29" s="22" t="s">
        <v>19</v>
      </c>
      <c r="C29" s="8">
        <v>175</v>
      </c>
    </row>
    <row r="30" spans="1:3" ht="15.75">
      <c r="A30" s="137"/>
      <c r="B30" s="27" t="s">
        <v>20</v>
      </c>
      <c r="C30" s="50"/>
    </row>
    <row r="31" spans="1:3" ht="15.75">
      <c r="A31" s="137"/>
      <c r="B31" s="27" t="s">
        <v>21</v>
      </c>
      <c r="C31" s="50"/>
    </row>
    <row r="32" spans="1:3" ht="15.75">
      <c r="A32" s="137"/>
      <c r="B32" s="27" t="s">
        <v>22</v>
      </c>
      <c r="C32" s="50"/>
    </row>
    <row r="33" spans="1:3" ht="15.75">
      <c r="A33" s="1" t="s">
        <v>1934</v>
      </c>
      <c r="B33" s="22" t="s">
        <v>23</v>
      </c>
      <c r="C33" s="8">
        <v>360</v>
      </c>
    </row>
    <row r="34" spans="1:3" ht="15.75">
      <c r="A34" s="1" t="s">
        <v>1935</v>
      </c>
      <c r="B34" s="22" t="s">
        <v>766</v>
      </c>
      <c r="C34" s="8">
        <v>60</v>
      </c>
    </row>
    <row r="35" spans="1:3" ht="15.75">
      <c r="A35" s="1" t="s">
        <v>820</v>
      </c>
      <c r="B35" s="22" t="s">
        <v>24</v>
      </c>
      <c r="C35" s="8">
        <v>15304</v>
      </c>
    </row>
    <row r="36" spans="2:3" ht="15.75">
      <c r="B36" s="27" t="s">
        <v>25</v>
      </c>
      <c r="C36" s="50"/>
    </row>
    <row r="37" spans="1:3" ht="15.75">
      <c r="A37" s="137"/>
      <c r="B37" s="27" t="s">
        <v>26</v>
      </c>
      <c r="C37" s="50"/>
    </row>
    <row r="38" spans="1:3" ht="15.75">
      <c r="A38" s="137"/>
      <c r="B38" s="27" t="s">
        <v>30</v>
      </c>
      <c r="C38" s="50"/>
    </row>
    <row r="39" spans="1:3" ht="15.75">
      <c r="A39" s="1" t="s">
        <v>821</v>
      </c>
      <c r="B39" s="22" t="s">
        <v>27</v>
      </c>
      <c r="C39" s="8">
        <v>11</v>
      </c>
    </row>
    <row r="40" spans="1:3" ht="15.75">
      <c r="A40" s="1" t="s">
        <v>822</v>
      </c>
      <c r="B40" s="22" t="s">
        <v>28</v>
      </c>
      <c r="C40" s="8">
        <v>3467</v>
      </c>
    </row>
    <row r="41" spans="1:3" ht="15.75">
      <c r="A41" s="1" t="s">
        <v>823</v>
      </c>
      <c r="B41" s="22" t="s">
        <v>29</v>
      </c>
      <c r="C41" s="8">
        <v>2927</v>
      </c>
    </row>
    <row r="42" spans="2:3" ht="15.75">
      <c r="B42" s="27" t="s">
        <v>32</v>
      </c>
      <c r="C42" s="8"/>
    </row>
    <row r="43" spans="2:3" ht="15.75">
      <c r="B43" s="27" t="s">
        <v>31</v>
      </c>
      <c r="C43" s="8"/>
    </row>
    <row r="44" spans="2:3" ht="15.75">
      <c r="B44" s="27" t="s">
        <v>33</v>
      </c>
      <c r="C44" s="50"/>
    </row>
    <row r="45" spans="2:3" ht="15.75">
      <c r="B45" s="27" t="s">
        <v>34</v>
      </c>
      <c r="C45" s="50"/>
    </row>
    <row r="46" spans="2:3" ht="15.75">
      <c r="B46" s="27" t="s">
        <v>35</v>
      </c>
      <c r="C46" s="50"/>
    </row>
    <row r="47" spans="2:3" ht="15.75">
      <c r="B47" s="27" t="s">
        <v>36</v>
      </c>
      <c r="C47" s="50"/>
    </row>
    <row r="48" spans="2:3" ht="15.75">
      <c r="B48" s="27" t="s">
        <v>37</v>
      </c>
      <c r="C48" s="50"/>
    </row>
    <row r="49" spans="1:3" ht="15.75">
      <c r="A49" s="1" t="s">
        <v>1380</v>
      </c>
      <c r="B49" s="22" t="s">
        <v>38</v>
      </c>
      <c r="C49" s="8">
        <v>90</v>
      </c>
    </row>
    <row r="50" spans="2:3" ht="15.75">
      <c r="B50" s="27" t="s">
        <v>40</v>
      </c>
      <c r="C50" s="8"/>
    </row>
    <row r="51" spans="2:3" ht="15.75">
      <c r="B51" s="27" t="s">
        <v>41</v>
      </c>
      <c r="C51" s="8"/>
    </row>
    <row r="52" spans="1:3" ht="15.75">
      <c r="A52" s="1" t="s">
        <v>1383</v>
      </c>
      <c r="B52" s="22" t="s">
        <v>39</v>
      </c>
      <c r="C52" s="8">
        <v>36</v>
      </c>
    </row>
    <row r="53" spans="1:3" ht="15.75">
      <c r="A53" s="1" t="s">
        <v>1386</v>
      </c>
      <c r="B53" s="22" t="s">
        <v>42</v>
      </c>
      <c r="C53" s="8">
        <v>35</v>
      </c>
    </row>
    <row r="54" spans="1:3" ht="15.75">
      <c r="A54" s="1" t="s">
        <v>1389</v>
      </c>
      <c r="B54" s="22" t="s">
        <v>767</v>
      </c>
      <c r="C54" s="8">
        <v>118</v>
      </c>
    </row>
    <row r="55" spans="1:3" ht="15.75">
      <c r="A55" s="1" t="s">
        <v>1392</v>
      </c>
      <c r="B55" s="22" t="s">
        <v>43</v>
      </c>
      <c r="C55" s="8">
        <v>182</v>
      </c>
    </row>
    <row r="56" spans="2:3" ht="15.75">
      <c r="B56" s="27" t="s">
        <v>44</v>
      </c>
      <c r="C56" s="8"/>
    </row>
    <row r="57" spans="2:3" ht="15.75">
      <c r="B57" s="27" t="s">
        <v>45</v>
      </c>
      <c r="C57" s="8"/>
    </row>
    <row r="58" spans="1:3" ht="15.75">
      <c r="A58" s="1" t="s">
        <v>1395</v>
      </c>
      <c r="B58" s="22" t="s">
        <v>46</v>
      </c>
      <c r="C58" s="8">
        <v>23</v>
      </c>
    </row>
    <row r="59" spans="1:3" ht="15.75">
      <c r="A59" s="1" t="s">
        <v>687</v>
      </c>
      <c r="B59" s="41" t="s">
        <v>768</v>
      </c>
      <c r="C59" s="12">
        <f>SUM(C27:C58)</f>
        <v>22945</v>
      </c>
    </row>
    <row r="60" spans="2:3" ht="15.75">
      <c r="B60" s="41"/>
      <c r="C60" s="12"/>
    </row>
    <row r="61" spans="1:3" ht="15.75">
      <c r="A61" s="227" t="s">
        <v>47</v>
      </c>
      <c r="C61" s="12">
        <v>167</v>
      </c>
    </row>
    <row r="62" spans="1:3" ht="15.75">
      <c r="A62" s="237"/>
      <c r="B62" s="237"/>
      <c r="C62" s="143"/>
    </row>
    <row r="63" spans="1:3" ht="15.75">
      <c r="A63" s="635" t="s">
        <v>769</v>
      </c>
      <c r="B63" s="635"/>
      <c r="C63" s="12">
        <f>C18+C59+C21+C24+C61</f>
        <v>51258</v>
      </c>
    </row>
    <row r="64" spans="1:3" ht="15.75">
      <c r="A64" s="635" t="s">
        <v>770</v>
      </c>
      <c r="B64" s="635"/>
      <c r="C64" s="12">
        <v>407435</v>
      </c>
    </row>
    <row r="65" spans="1:3" ht="15.75">
      <c r="A65" s="635" t="s">
        <v>1408</v>
      </c>
      <c r="B65" s="635"/>
      <c r="C65" s="12">
        <f>SUM(C63:C64)</f>
        <v>458693</v>
      </c>
    </row>
    <row r="66" spans="1:3" ht="15.75">
      <c r="A66" s="41"/>
      <c r="B66" s="41"/>
      <c r="C66" s="12"/>
    </row>
    <row r="67" spans="1:3" ht="15.75">
      <c r="A67" s="772" t="s">
        <v>1800</v>
      </c>
      <c r="B67" s="772"/>
      <c r="C67" s="8"/>
    </row>
    <row r="68" spans="1:3" ht="15.75">
      <c r="A68" s="47" t="s">
        <v>765</v>
      </c>
      <c r="B68" s="47"/>
      <c r="C68" s="8"/>
    </row>
    <row r="69" spans="1:3" ht="15.75">
      <c r="A69" s="1" t="s">
        <v>1918</v>
      </c>
      <c r="B69" s="1" t="s">
        <v>182</v>
      </c>
      <c r="C69" s="8">
        <v>522</v>
      </c>
    </row>
    <row r="70" spans="1:3" ht="15.75">
      <c r="A70" s="1" t="s">
        <v>1919</v>
      </c>
      <c r="B70" s="1" t="s">
        <v>183</v>
      </c>
      <c r="C70" s="8">
        <v>72</v>
      </c>
    </row>
    <row r="71" spans="1:3" ht="15.75">
      <c r="A71" s="1" t="s">
        <v>1920</v>
      </c>
      <c r="B71" s="1" t="s">
        <v>771</v>
      </c>
      <c r="C71" s="8">
        <v>221</v>
      </c>
    </row>
    <row r="72" spans="1:3" ht="15.75">
      <c r="A72" s="1" t="s">
        <v>1921</v>
      </c>
      <c r="B72" s="1" t="s">
        <v>184</v>
      </c>
      <c r="C72" s="8">
        <v>1177</v>
      </c>
    </row>
    <row r="73" spans="1:3" ht="15.75">
      <c r="A73" s="1" t="s">
        <v>1922</v>
      </c>
      <c r="B73" s="1" t="s">
        <v>185</v>
      </c>
      <c r="C73" s="8">
        <v>776</v>
      </c>
    </row>
    <row r="74" spans="1:3" ht="15.75">
      <c r="A74" s="1" t="s">
        <v>1923</v>
      </c>
      <c r="B74" s="1" t="s">
        <v>186</v>
      </c>
      <c r="C74" s="8">
        <v>41</v>
      </c>
    </row>
    <row r="75" spans="1:3" ht="15.75">
      <c r="A75" s="1" t="s">
        <v>1924</v>
      </c>
      <c r="B75" s="1" t="s">
        <v>187</v>
      </c>
      <c r="C75" s="8">
        <v>540</v>
      </c>
    </row>
    <row r="76" spans="1:3" ht="15.75">
      <c r="A76" s="169" t="s">
        <v>772</v>
      </c>
      <c r="B76" s="169"/>
      <c r="C76" s="12">
        <f>SUM(C69:C75)</f>
        <v>3349</v>
      </c>
    </row>
    <row r="77" spans="1:3" ht="15.75">
      <c r="A77" s="635" t="s">
        <v>773</v>
      </c>
      <c r="B77" s="635"/>
      <c r="C77" s="12">
        <v>1219</v>
      </c>
    </row>
    <row r="78" spans="1:3" ht="15.75">
      <c r="A78" s="635" t="s">
        <v>774</v>
      </c>
      <c r="B78" s="635"/>
      <c r="C78" s="126">
        <f>SUM(C76:C77)</f>
        <v>4568</v>
      </c>
    </row>
    <row r="79" spans="1:3" ht="15.75">
      <c r="A79" s="41"/>
      <c r="B79" s="41"/>
      <c r="C79" s="126"/>
    </row>
    <row r="80" spans="1:3" ht="15.75">
      <c r="A80" s="772" t="s">
        <v>2569</v>
      </c>
      <c r="B80" s="772"/>
      <c r="C80" s="8"/>
    </row>
    <row r="81" spans="1:3" ht="15.75">
      <c r="A81" s="22" t="s">
        <v>1918</v>
      </c>
      <c r="B81" s="22" t="s">
        <v>188</v>
      </c>
      <c r="C81" s="8">
        <v>6</v>
      </c>
    </row>
    <row r="82" spans="1:3" ht="15.75">
      <c r="A82" s="22" t="s">
        <v>1919</v>
      </c>
      <c r="B82" s="22" t="s">
        <v>771</v>
      </c>
      <c r="C82" s="8">
        <v>179</v>
      </c>
    </row>
    <row r="83" spans="1:3" ht="15.75">
      <c r="A83" s="635" t="s">
        <v>775</v>
      </c>
      <c r="B83" s="635"/>
      <c r="C83" s="12">
        <f>SUM(C82+C81)</f>
        <v>185</v>
      </c>
    </row>
    <row r="84" spans="1:3" ht="15.75">
      <c r="A84" s="635" t="s">
        <v>776</v>
      </c>
      <c r="B84" s="635"/>
      <c r="C84" s="12">
        <v>2757</v>
      </c>
    </row>
    <row r="85" spans="1:3" ht="15.75">
      <c r="A85" s="635" t="s">
        <v>777</v>
      </c>
      <c r="B85" s="635"/>
      <c r="C85" s="126">
        <f>SUM(C83:C84)</f>
        <v>2942</v>
      </c>
    </row>
    <row r="86" spans="2:3" ht="15.75">
      <c r="B86" s="7"/>
      <c r="C86" s="12"/>
    </row>
    <row r="87" spans="1:3" ht="15.75">
      <c r="A87" s="772" t="s">
        <v>95</v>
      </c>
      <c r="B87" s="772"/>
      <c r="C87" s="8"/>
    </row>
    <row r="88" spans="1:3" ht="15.75">
      <c r="A88" s="47" t="s">
        <v>765</v>
      </c>
      <c r="C88" s="8"/>
    </row>
    <row r="89" spans="1:3" ht="15.75">
      <c r="A89" s="1" t="s">
        <v>1918</v>
      </c>
      <c r="B89" s="22" t="s">
        <v>189</v>
      </c>
      <c r="C89" s="8">
        <v>13</v>
      </c>
    </row>
    <row r="90" spans="1:3" ht="15.75">
      <c r="A90" s="1" t="s">
        <v>1919</v>
      </c>
      <c r="B90" s="1" t="s">
        <v>771</v>
      </c>
      <c r="C90" s="8">
        <v>181</v>
      </c>
    </row>
    <row r="91" spans="1:3" ht="15.75">
      <c r="A91" s="1" t="s">
        <v>1920</v>
      </c>
      <c r="B91" s="1" t="s">
        <v>190</v>
      </c>
      <c r="C91" s="8">
        <v>16</v>
      </c>
    </row>
    <row r="92" spans="1:3" ht="15.75">
      <c r="A92" s="1" t="s">
        <v>1921</v>
      </c>
      <c r="B92" s="1" t="s">
        <v>191</v>
      </c>
      <c r="C92" s="8">
        <v>13</v>
      </c>
    </row>
    <row r="93" spans="1:3" ht="15.75">
      <c r="A93" s="1" t="s">
        <v>1922</v>
      </c>
      <c r="B93" s="1" t="s">
        <v>192</v>
      </c>
      <c r="C93" s="8">
        <v>25</v>
      </c>
    </row>
    <row r="94" spans="1:3" ht="15.75">
      <c r="A94" s="635" t="s">
        <v>778</v>
      </c>
      <c r="B94" s="635"/>
      <c r="C94" s="12">
        <f>SUM(C89:C93)</f>
        <v>248</v>
      </c>
    </row>
    <row r="95" spans="1:3" ht="15.75">
      <c r="A95" s="635" t="s">
        <v>779</v>
      </c>
      <c r="B95" s="635"/>
      <c r="C95" s="12">
        <v>1058</v>
      </c>
    </row>
    <row r="96" spans="1:3" ht="15.75">
      <c r="A96" s="635" t="s">
        <v>780</v>
      </c>
      <c r="B96" s="635"/>
      <c r="C96" s="12">
        <f>SUM(C94:C95)</f>
        <v>1306</v>
      </c>
    </row>
    <row r="97" spans="1:3" ht="15.75">
      <c r="A97" s="7"/>
      <c r="B97" s="7"/>
      <c r="C97" s="12"/>
    </row>
    <row r="98" spans="1:3" ht="15.75">
      <c r="A98" s="772" t="s">
        <v>135</v>
      </c>
      <c r="B98" s="772"/>
      <c r="C98" s="12"/>
    </row>
    <row r="99" spans="1:3" ht="15.75">
      <c r="A99" s="635" t="s">
        <v>781</v>
      </c>
      <c r="B99" s="635"/>
      <c r="C99" s="12">
        <v>0</v>
      </c>
    </row>
    <row r="100" spans="1:3" ht="15.75">
      <c r="A100" s="635" t="s">
        <v>782</v>
      </c>
      <c r="B100" s="635"/>
      <c r="C100" s="12">
        <v>193</v>
      </c>
    </row>
    <row r="101" spans="1:3" ht="15.75">
      <c r="A101" s="635" t="s">
        <v>1752</v>
      </c>
      <c r="B101" s="635"/>
      <c r="C101" s="12">
        <f>SUM(C99:C100)</f>
        <v>193</v>
      </c>
    </row>
    <row r="102" spans="1:3" ht="15.75">
      <c r="A102" s="7"/>
      <c r="C102" s="8"/>
    </row>
    <row r="103" spans="1:3" ht="15.75">
      <c r="A103" s="772" t="s">
        <v>136</v>
      </c>
      <c r="B103" s="772"/>
      <c r="C103" s="8"/>
    </row>
    <row r="104" spans="1:3" ht="15.75">
      <c r="A104" s="22" t="s">
        <v>1918</v>
      </c>
      <c r="B104" s="22" t="s">
        <v>182</v>
      </c>
      <c r="C104" s="8">
        <v>356</v>
      </c>
    </row>
    <row r="105" spans="1:3" ht="15.75">
      <c r="A105" s="22" t="s">
        <v>1919</v>
      </c>
      <c r="B105" s="22" t="s">
        <v>193</v>
      </c>
      <c r="C105" s="8">
        <v>20</v>
      </c>
    </row>
    <row r="106" spans="1:3" ht="15.75">
      <c r="A106" s="22" t="s">
        <v>1920</v>
      </c>
      <c r="B106" s="1" t="s">
        <v>194</v>
      </c>
      <c r="C106" s="8">
        <v>269</v>
      </c>
    </row>
    <row r="107" spans="1:3" ht="15.75">
      <c r="A107" s="635" t="s">
        <v>1753</v>
      </c>
      <c r="B107" s="635"/>
      <c r="C107" s="12">
        <f>SUM(C104:C106)</f>
        <v>645</v>
      </c>
    </row>
    <row r="108" spans="1:3" ht="15.75">
      <c r="A108" s="635" t="s">
        <v>1754</v>
      </c>
      <c r="B108" s="635"/>
      <c r="C108" s="12">
        <v>11</v>
      </c>
    </row>
    <row r="109" spans="1:3" ht="15.75">
      <c r="A109" s="635" t="s">
        <v>1755</v>
      </c>
      <c r="B109" s="635"/>
      <c r="C109" s="12">
        <f>SUM(C107:C108)</f>
        <v>656</v>
      </c>
    </row>
    <row r="110" spans="1:3" ht="15.75">
      <c r="A110" s="41"/>
      <c r="B110" s="41"/>
      <c r="C110" s="12"/>
    </row>
    <row r="111" spans="1:3" ht="15.75">
      <c r="A111" s="41"/>
      <c r="B111" s="41"/>
      <c r="C111" s="12"/>
    </row>
    <row r="112" spans="1:3" ht="15.75">
      <c r="A112" s="772" t="s">
        <v>2210</v>
      </c>
      <c r="B112" s="772"/>
      <c r="C112" s="8"/>
    </row>
    <row r="113" spans="1:3" ht="15.75">
      <c r="A113" s="47" t="s">
        <v>765</v>
      </c>
      <c r="C113" s="8"/>
    </row>
    <row r="114" spans="1:3" ht="15.75">
      <c r="A114" s="1" t="s">
        <v>1918</v>
      </c>
      <c r="B114" s="1" t="s">
        <v>195</v>
      </c>
      <c r="C114" s="8">
        <v>78</v>
      </c>
    </row>
    <row r="115" spans="1:3" ht="15.75">
      <c r="A115" s="1" t="s">
        <v>1919</v>
      </c>
      <c r="B115" s="1" t="s">
        <v>196</v>
      </c>
      <c r="C115" s="8">
        <v>11</v>
      </c>
    </row>
    <row r="116" spans="1:3" ht="15.75">
      <c r="A116" s="1" t="s">
        <v>1920</v>
      </c>
      <c r="B116" s="1" t="s">
        <v>201</v>
      </c>
      <c r="C116" s="8">
        <v>23</v>
      </c>
    </row>
    <row r="117" spans="1:3" ht="15.75">
      <c r="A117" s="1" t="s">
        <v>1921</v>
      </c>
      <c r="B117" s="1" t="s">
        <v>202</v>
      </c>
      <c r="C117" s="8">
        <v>150</v>
      </c>
    </row>
    <row r="118" spans="1:3" ht="15.75">
      <c r="A118" s="1" t="s">
        <v>1922</v>
      </c>
      <c r="B118" s="1" t="s">
        <v>203</v>
      </c>
      <c r="C118" s="8">
        <v>30</v>
      </c>
    </row>
    <row r="119" spans="1:3" ht="15.75">
      <c r="A119" s="1" t="s">
        <v>1923</v>
      </c>
      <c r="B119" s="1" t="s">
        <v>204</v>
      </c>
      <c r="C119" s="8">
        <v>93</v>
      </c>
    </row>
    <row r="120" spans="1:3" ht="15.75">
      <c r="A120" s="635" t="s">
        <v>1756</v>
      </c>
      <c r="B120" s="635"/>
      <c r="C120" s="12">
        <f>SUM(C114:C119)</f>
        <v>385</v>
      </c>
    </row>
    <row r="121" spans="1:3" ht="15.75">
      <c r="A121" s="635" t="s">
        <v>1757</v>
      </c>
      <c r="B121" s="635"/>
      <c r="C121" s="12">
        <v>291</v>
      </c>
    </row>
    <row r="122" spans="1:3" ht="15.75">
      <c r="A122" s="635" t="s">
        <v>1758</v>
      </c>
      <c r="B122" s="635"/>
      <c r="C122" s="12">
        <f>SUM(C120:C121)</f>
        <v>676</v>
      </c>
    </row>
    <row r="123" spans="1:3" ht="15.75">
      <c r="A123" s="7"/>
      <c r="C123" s="8"/>
    </row>
    <row r="124" spans="1:3" ht="33" customHeight="1">
      <c r="A124" s="773" t="s">
        <v>1759</v>
      </c>
      <c r="B124" s="773"/>
      <c r="C124" s="12">
        <f>C76+C83+C94+C99+C107+C120</f>
        <v>4812</v>
      </c>
    </row>
    <row r="125" spans="1:3" ht="30.75" customHeight="1">
      <c r="A125" s="773" t="s">
        <v>1760</v>
      </c>
      <c r="B125" s="773"/>
      <c r="C125" s="12">
        <f>C77+C84+C95+C100+C108+C121</f>
        <v>5529</v>
      </c>
    </row>
    <row r="126" spans="1:3" ht="33" customHeight="1">
      <c r="A126" s="773" t="s">
        <v>1409</v>
      </c>
      <c r="B126" s="773"/>
      <c r="C126" s="12">
        <f>C78+C85+C96+C101+C109+C122</f>
        <v>10341</v>
      </c>
    </row>
    <row r="128" spans="1:3" ht="15.75">
      <c r="A128" s="773" t="s">
        <v>1761</v>
      </c>
      <c r="B128" s="773"/>
      <c r="C128" s="12">
        <f>C63+C124</f>
        <v>56070</v>
      </c>
    </row>
    <row r="129" spans="1:3" ht="15.75">
      <c r="A129" s="773" t="s">
        <v>1762</v>
      </c>
      <c r="B129" s="773"/>
      <c r="C129" s="12">
        <f>C64+C125</f>
        <v>412964</v>
      </c>
    </row>
    <row r="130" spans="1:3" ht="15.75">
      <c r="A130" s="773" t="s">
        <v>1410</v>
      </c>
      <c r="B130" s="773"/>
      <c r="C130" s="12">
        <f>C65+C126</f>
        <v>469034</v>
      </c>
    </row>
  </sheetData>
  <mergeCells count="39">
    <mergeCell ref="A130:B130"/>
    <mergeCell ref="A125:B125"/>
    <mergeCell ref="A128:B128"/>
    <mergeCell ref="A129:B129"/>
    <mergeCell ref="A126:B126"/>
    <mergeCell ref="A109:B109"/>
    <mergeCell ref="A112:B112"/>
    <mergeCell ref="A124:B124"/>
    <mergeCell ref="A120:B120"/>
    <mergeCell ref="A121:B121"/>
    <mergeCell ref="A122:B122"/>
    <mergeCell ref="A100:B100"/>
    <mergeCell ref="A101:B101"/>
    <mergeCell ref="A103:B103"/>
    <mergeCell ref="A108:B108"/>
    <mergeCell ref="A107:B107"/>
    <mergeCell ref="A87:B87"/>
    <mergeCell ref="A98:B98"/>
    <mergeCell ref="A99:B99"/>
    <mergeCell ref="A94:B94"/>
    <mergeCell ref="A95:B95"/>
    <mergeCell ref="A96:B96"/>
    <mergeCell ref="A83:B83"/>
    <mergeCell ref="A84:B84"/>
    <mergeCell ref="A80:B80"/>
    <mergeCell ref="A85:B85"/>
    <mergeCell ref="A65:B65"/>
    <mergeCell ref="A78:B78"/>
    <mergeCell ref="A67:B67"/>
    <mergeCell ref="A77:B77"/>
    <mergeCell ref="A64:B64"/>
    <mergeCell ref="A7:C7"/>
    <mergeCell ref="A8:B8"/>
    <mergeCell ref="A63:B63"/>
    <mergeCell ref="A1:C1"/>
    <mergeCell ref="A3:C3"/>
    <mergeCell ref="A4:C4"/>
    <mergeCell ref="A5:C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V16"/>
  <sheetViews>
    <sheetView workbookViewId="0" topLeftCell="B1">
      <selection activeCell="B1" sqref="B1"/>
    </sheetView>
  </sheetViews>
  <sheetFormatPr defaultColWidth="9.140625" defaultRowHeight="12.75"/>
  <cols>
    <col min="1" max="1" width="17.8515625" style="476" customWidth="1"/>
    <col min="2" max="2" width="6.7109375" style="476" customWidth="1"/>
    <col min="3" max="3" width="5.00390625" style="476" customWidth="1"/>
    <col min="4" max="12" width="5.421875" style="476" customWidth="1"/>
    <col min="13" max="14" width="6.7109375" style="476" customWidth="1"/>
    <col min="15" max="15" width="6.421875" style="476" customWidth="1"/>
    <col min="16" max="22" width="7.00390625" style="476" customWidth="1"/>
    <col min="23" max="16384" width="9.140625" style="476" customWidth="1"/>
  </cols>
  <sheetData>
    <row r="1" spans="19:22" ht="15.75">
      <c r="S1" s="774" t="s">
        <v>205</v>
      </c>
      <c r="T1" s="774"/>
      <c r="U1" s="774"/>
      <c r="V1" s="774"/>
    </row>
    <row r="2" spans="19:22" ht="15.75">
      <c r="S2" s="477"/>
      <c r="T2" s="477"/>
      <c r="U2" s="477"/>
      <c r="V2" s="477"/>
    </row>
    <row r="3" spans="19:22" ht="15.75">
      <c r="S3" s="477"/>
      <c r="T3" s="477"/>
      <c r="U3" s="477"/>
      <c r="V3" s="477"/>
    </row>
    <row r="4" spans="1:22" ht="15.75">
      <c r="A4" s="777" t="s">
        <v>1797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</row>
    <row r="5" spans="1:22" s="478" customFormat="1" ht="15.75">
      <c r="A5" s="777" t="s">
        <v>206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</row>
    <row r="6" spans="1:22" ht="15.75">
      <c r="A6" s="777" t="s">
        <v>80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</row>
    <row r="7" spans="1:22" ht="24.75" customHeight="1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774"/>
      <c r="Q7" s="774"/>
      <c r="R7" s="774"/>
      <c r="S7" s="774"/>
      <c r="T7" s="774"/>
      <c r="U7" s="774"/>
      <c r="V7" s="774"/>
    </row>
    <row r="8" spans="1:22" s="480" customFormat="1" ht="24.75" customHeight="1">
      <c r="A8" s="775" t="s">
        <v>1792</v>
      </c>
      <c r="B8" s="775" t="s">
        <v>207</v>
      </c>
      <c r="C8" s="775"/>
      <c r="D8" s="775"/>
      <c r="E8" s="775"/>
      <c r="F8" s="775"/>
      <c r="G8" s="775"/>
      <c r="H8" s="775"/>
      <c r="I8" s="775"/>
      <c r="J8" s="775"/>
      <c r="K8" s="776"/>
      <c r="L8" s="776"/>
      <c r="M8" s="775" t="s">
        <v>208</v>
      </c>
      <c r="N8" s="775"/>
      <c r="O8" s="775"/>
      <c r="P8" s="775"/>
      <c r="Q8" s="775"/>
      <c r="R8" s="775"/>
      <c r="S8" s="775"/>
      <c r="T8" s="776"/>
      <c r="U8" s="776"/>
      <c r="V8" s="775"/>
    </row>
    <row r="9" spans="1:22" s="483" customFormat="1" ht="24.75" customHeight="1">
      <c r="A9" s="775"/>
      <c r="B9" s="481" t="s">
        <v>209</v>
      </c>
      <c r="C9" s="481" t="s">
        <v>210</v>
      </c>
      <c r="D9" s="481" t="s">
        <v>211</v>
      </c>
      <c r="E9" s="481" t="s">
        <v>212</v>
      </c>
      <c r="F9" s="481" t="s">
        <v>213</v>
      </c>
      <c r="G9" s="481" t="s">
        <v>214</v>
      </c>
      <c r="H9" s="481" t="s">
        <v>215</v>
      </c>
      <c r="I9" s="481" t="s">
        <v>216</v>
      </c>
      <c r="J9" s="481" t="s">
        <v>217</v>
      </c>
      <c r="K9" s="481" t="s">
        <v>218</v>
      </c>
      <c r="L9" s="482" t="s">
        <v>81</v>
      </c>
      <c r="M9" s="481" t="s">
        <v>210</v>
      </c>
      <c r="N9" s="481" t="s">
        <v>211</v>
      </c>
      <c r="O9" s="481" t="s">
        <v>155</v>
      </c>
      <c r="P9" s="481" t="s">
        <v>213</v>
      </c>
      <c r="Q9" s="481" t="s">
        <v>214</v>
      </c>
      <c r="R9" s="481" t="s">
        <v>215</v>
      </c>
      <c r="S9" s="481" t="s">
        <v>216</v>
      </c>
      <c r="T9" s="481" t="s">
        <v>217</v>
      </c>
      <c r="U9" s="481" t="s">
        <v>218</v>
      </c>
      <c r="V9" s="482" t="s">
        <v>81</v>
      </c>
    </row>
    <row r="10" spans="1:22" s="483" customFormat="1" ht="24.75" customHeight="1">
      <c r="A10" s="484" t="s">
        <v>219</v>
      </c>
      <c r="B10" s="485">
        <v>1042.6</v>
      </c>
      <c r="C10" s="486">
        <v>350</v>
      </c>
      <c r="D10" s="486">
        <v>350</v>
      </c>
      <c r="E10" s="486">
        <v>350</v>
      </c>
      <c r="F10" s="486">
        <v>350</v>
      </c>
      <c r="G10" s="486">
        <v>350</v>
      </c>
      <c r="H10" s="487">
        <v>350</v>
      </c>
      <c r="I10" s="487">
        <v>550</v>
      </c>
      <c r="J10" s="487">
        <v>550</v>
      </c>
      <c r="K10" s="486">
        <v>550</v>
      </c>
      <c r="L10" s="526">
        <v>600</v>
      </c>
      <c r="M10" s="488">
        <v>43989</v>
      </c>
      <c r="N10" s="488">
        <v>53549</v>
      </c>
      <c r="O10" s="488">
        <v>57763</v>
      </c>
      <c r="P10" s="488">
        <v>58473</v>
      </c>
      <c r="Q10" s="488">
        <v>83114</v>
      </c>
      <c r="R10" s="489">
        <v>91021</v>
      </c>
      <c r="S10" s="488">
        <v>138064</v>
      </c>
      <c r="T10" s="488">
        <v>147416</v>
      </c>
      <c r="U10" s="488">
        <v>151370</v>
      </c>
      <c r="V10" s="528">
        <v>161342</v>
      </c>
    </row>
    <row r="11" spans="1:22" s="483" customFormat="1" ht="24.75" customHeight="1">
      <c r="A11" s="490" t="s">
        <v>220</v>
      </c>
      <c r="B11" s="490">
        <v>20</v>
      </c>
      <c r="C11" s="487">
        <v>14</v>
      </c>
      <c r="D11" s="487">
        <v>17</v>
      </c>
      <c r="E11" s="487">
        <v>17</v>
      </c>
      <c r="F11" s="487">
        <v>17</v>
      </c>
      <c r="G11" s="487">
        <v>17</v>
      </c>
      <c r="H11" s="487">
        <v>20</v>
      </c>
      <c r="I11" s="487">
        <v>20</v>
      </c>
      <c r="J11" s="487">
        <v>20</v>
      </c>
      <c r="K11" s="487">
        <v>20</v>
      </c>
      <c r="L11" s="527">
        <v>20</v>
      </c>
      <c r="M11" s="489">
        <v>120197</v>
      </c>
      <c r="N11" s="489">
        <v>152934</v>
      </c>
      <c r="O11" s="489">
        <v>160834</v>
      </c>
      <c r="P11" s="489">
        <v>204937</v>
      </c>
      <c r="Q11" s="489">
        <v>227547</v>
      </c>
      <c r="R11" s="489">
        <v>243694</v>
      </c>
      <c r="S11" s="489">
        <v>246944</v>
      </c>
      <c r="T11" s="489">
        <v>266223</v>
      </c>
      <c r="U11" s="489">
        <v>267129</v>
      </c>
      <c r="V11" s="529">
        <v>291918</v>
      </c>
    </row>
    <row r="12" spans="1:22" s="483" customFormat="1" ht="24.75" customHeight="1">
      <c r="A12" s="491" t="s">
        <v>79</v>
      </c>
      <c r="B12" s="492">
        <v>347.5</v>
      </c>
      <c r="C12" s="487">
        <v>250</v>
      </c>
      <c r="D12" s="487">
        <v>300</v>
      </c>
      <c r="E12" s="487">
        <v>300</v>
      </c>
      <c r="F12" s="487">
        <v>300</v>
      </c>
      <c r="G12" s="487">
        <v>300</v>
      </c>
      <c r="H12" s="487">
        <v>300</v>
      </c>
      <c r="I12" s="487">
        <v>314</v>
      </c>
      <c r="J12" s="487">
        <v>335</v>
      </c>
      <c r="K12" s="487">
        <v>345</v>
      </c>
      <c r="L12" s="527">
        <v>360</v>
      </c>
      <c r="M12" s="489">
        <v>171556</v>
      </c>
      <c r="N12" s="489">
        <v>207672</v>
      </c>
      <c r="O12" s="489">
        <v>244557</v>
      </c>
      <c r="P12" s="489">
        <v>268168</v>
      </c>
      <c r="Q12" s="489">
        <v>255832</v>
      </c>
      <c r="R12" s="489">
        <v>251341</v>
      </c>
      <c r="S12" s="489">
        <v>240222</v>
      </c>
      <c r="T12" s="489">
        <v>242897</v>
      </c>
      <c r="U12" s="489">
        <v>266912</v>
      </c>
      <c r="V12" s="529">
        <v>266519</v>
      </c>
    </row>
    <row r="13" spans="1:22" s="483" customFormat="1" ht="24.75" customHeight="1">
      <c r="A13" s="491" t="s">
        <v>801</v>
      </c>
      <c r="B13" s="493"/>
      <c r="C13" s="494" t="s">
        <v>159</v>
      </c>
      <c r="D13" s="494" t="s">
        <v>159</v>
      </c>
      <c r="E13" s="494" t="s">
        <v>159</v>
      </c>
      <c r="F13" s="494" t="s">
        <v>159</v>
      </c>
      <c r="G13" s="494" t="s">
        <v>159</v>
      </c>
      <c r="H13" s="494" t="s">
        <v>159</v>
      </c>
      <c r="I13" s="494" t="s">
        <v>159</v>
      </c>
      <c r="J13" s="494" t="s">
        <v>159</v>
      </c>
      <c r="K13" s="494" t="s">
        <v>159</v>
      </c>
      <c r="L13" s="534" t="s">
        <v>159</v>
      </c>
      <c r="M13" s="489">
        <v>114</v>
      </c>
      <c r="N13" s="489">
        <v>1669</v>
      </c>
      <c r="O13" s="489">
        <v>2444</v>
      </c>
      <c r="P13" s="489">
        <v>3321</v>
      </c>
      <c r="Q13" s="489">
        <v>4416</v>
      </c>
      <c r="R13" s="489">
        <v>1642</v>
      </c>
      <c r="S13" s="489">
        <v>4665</v>
      </c>
      <c r="T13" s="489">
        <v>4490</v>
      </c>
      <c r="U13" s="489">
        <v>1779</v>
      </c>
      <c r="V13" s="529">
        <v>2360</v>
      </c>
    </row>
    <row r="14" spans="1:22" s="483" customFormat="1" ht="24.75" customHeight="1">
      <c r="A14" s="495" t="s">
        <v>1799</v>
      </c>
      <c r="B14" s="496"/>
      <c r="C14" s="497"/>
      <c r="D14" s="497"/>
      <c r="E14" s="497"/>
      <c r="F14" s="497"/>
      <c r="G14" s="497"/>
      <c r="H14" s="497"/>
      <c r="I14" s="497"/>
      <c r="J14" s="497"/>
      <c r="K14" s="497"/>
      <c r="L14" s="498"/>
      <c r="M14" s="499">
        <f aca="true" t="shared" si="0" ref="M14:V14">SUM(M10:M13)</f>
        <v>335856</v>
      </c>
      <c r="N14" s="499">
        <f t="shared" si="0"/>
        <v>415824</v>
      </c>
      <c r="O14" s="499">
        <f t="shared" si="0"/>
        <v>465598</v>
      </c>
      <c r="P14" s="499">
        <f t="shared" si="0"/>
        <v>534899</v>
      </c>
      <c r="Q14" s="499">
        <f t="shared" si="0"/>
        <v>570909</v>
      </c>
      <c r="R14" s="499">
        <f t="shared" si="0"/>
        <v>587698</v>
      </c>
      <c r="S14" s="499">
        <f t="shared" si="0"/>
        <v>629895</v>
      </c>
      <c r="T14" s="499">
        <f t="shared" si="0"/>
        <v>661026</v>
      </c>
      <c r="U14" s="499">
        <f t="shared" si="0"/>
        <v>687190</v>
      </c>
      <c r="V14" s="500">
        <f t="shared" si="0"/>
        <v>722139</v>
      </c>
    </row>
    <row r="16" spans="1:19" ht="15.75">
      <c r="A16" s="501"/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</row>
  </sheetData>
  <mergeCells count="8">
    <mergeCell ref="S1:V1"/>
    <mergeCell ref="A4:V4"/>
    <mergeCell ref="A5:V5"/>
    <mergeCell ref="A6:V6"/>
    <mergeCell ref="P7:V7"/>
    <mergeCell ref="A8:A9"/>
    <mergeCell ref="B8:L8"/>
    <mergeCell ref="M8:V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P20"/>
  <sheetViews>
    <sheetView workbookViewId="0" topLeftCell="A1">
      <selection activeCell="P18" sqref="P18"/>
    </sheetView>
  </sheetViews>
  <sheetFormatPr defaultColWidth="9.140625" defaultRowHeight="12.75"/>
  <cols>
    <col min="1" max="1" width="13.00390625" style="502" customWidth="1"/>
    <col min="2" max="2" width="8.7109375" style="502" customWidth="1"/>
    <col min="3" max="3" width="9.8515625" style="502" customWidth="1"/>
    <col min="4" max="4" width="8.140625" style="502" customWidth="1"/>
    <col min="5" max="5" width="9.00390625" style="502" customWidth="1"/>
    <col min="6" max="6" width="10.140625" style="502" customWidth="1"/>
    <col min="7" max="7" width="8.140625" style="502" customWidth="1"/>
    <col min="8" max="8" width="9.00390625" style="502" customWidth="1"/>
    <col min="9" max="9" width="10.00390625" style="502" customWidth="1"/>
    <col min="10" max="10" width="7.57421875" style="502" customWidth="1"/>
    <col min="11" max="11" width="9.140625" style="502" customWidth="1"/>
    <col min="12" max="12" width="9.8515625" style="502" customWidth="1"/>
    <col min="13" max="13" width="7.421875" style="502" customWidth="1"/>
    <col min="14" max="14" width="9.140625" style="502" customWidth="1"/>
    <col min="15" max="15" width="10.140625" style="502" bestFit="1" customWidth="1"/>
    <col min="16" max="16384" width="9.140625" style="502" customWidth="1"/>
  </cols>
  <sheetData>
    <row r="1" spans="10:16" ht="15.75">
      <c r="J1" s="779" t="s">
        <v>82</v>
      </c>
      <c r="K1" s="779"/>
      <c r="L1" s="779"/>
      <c r="M1" s="779"/>
      <c r="N1" s="779"/>
      <c r="O1" s="779"/>
      <c r="P1" s="779"/>
    </row>
    <row r="2" spans="1:16" s="503" customFormat="1" ht="15" customHeight="1">
      <c r="A2" s="784" t="s">
        <v>1797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</row>
    <row r="3" spans="1:16" s="504" customFormat="1" ht="15" customHeight="1">
      <c r="A3" s="784" t="s">
        <v>1997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</row>
    <row r="4" spans="1:16" s="504" customFormat="1" ht="15" customHeight="1">
      <c r="A4" s="784" t="s">
        <v>1998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</row>
    <row r="5" spans="8:13" ht="15" customHeight="1">
      <c r="H5" s="779"/>
      <c r="I5" s="779"/>
      <c r="J5" s="779"/>
      <c r="K5" s="779"/>
      <c r="L5" s="779"/>
      <c r="M5" s="779"/>
    </row>
    <row r="6" ht="15" customHeight="1"/>
    <row r="7" spans="1:16" ht="22.5" customHeight="1">
      <c r="A7" s="780" t="s">
        <v>1792</v>
      </c>
      <c r="B7" s="781" t="s">
        <v>1999</v>
      </c>
      <c r="C7" s="782"/>
      <c r="D7" s="783"/>
      <c r="E7" s="781" t="s">
        <v>2000</v>
      </c>
      <c r="F7" s="782"/>
      <c r="G7" s="783"/>
      <c r="H7" s="781" t="s">
        <v>2001</v>
      </c>
      <c r="I7" s="782"/>
      <c r="J7" s="783"/>
      <c r="K7" s="778" t="s">
        <v>2153</v>
      </c>
      <c r="L7" s="778"/>
      <c r="M7" s="778"/>
      <c r="N7" s="778" t="s">
        <v>96</v>
      </c>
      <c r="O7" s="778"/>
      <c r="P7" s="778"/>
    </row>
    <row r="8" spans="1:16" ht="22.5" customHeight="1">
      <c r="A8" s="780"/>
      <c r="B8" s="505" t="s">
        <v>2002</v>
      </c>
      <c r="C8" s="505" t="s">
        <v>2003</v>
      </c>
      <c r="D8" s="505" t="s">
        <v>2004</v>
      </c>
      <c r="E8" s="505" t="s">
        <v>2002</v>
      </c>
      <c r="F8" s="505" t="s">
        <v>2003</v>
      </c>
      <c r="G8" s="505" t="s">
        <v>2004</v>
      </c>
      <c r="H8" s="505" t="s">
        <v>2002</v>
      </c>
      <c r="I8" s="505" t="s">
        <v>2003</v>
      </c>
      <c r="J8" s="505" t="s">
        <v>2004</v>
      </c>
      <c r="K8" s="505" t="s">
        <v>2002</v>
      </c>
      <c r="L8" s="505" t="s">
        <v>2003</v>
      </c>
      <c r="M8" s="505" t="s">
        <v>2004</v>
      </c>
      <c r="N8" s="505" t="s">
        <v>2002</v>
      </c>
      <c r="O8" s="505" t="s">
        <v>2003</v>
      </c>
      <c r="P8" s="505" t="s">
        <v>2004</v>
      </c>
    </row>
    <row r="9" spans="1:10" ht="22.5" customHeight="1">
      <c r="A9" s="506" t="s">
        <v>2005</v>
      </c>
      <c r="B9" s="507"/>
      <c r="C9" s="507"/>
      <c r="D9" s="507"/>
      <c r="E9" s="507"/>
      <c r="F9" s="507"/>
      <c r="G9" s="507"/>
      <c r="H9" s="507"/>
      <c r="I9" s="507"/>
      <c r="J9" s="507"/>
    </row>
    <row r="10" spans="1:16" ht="22.5" customHeight="1">
      <c r="A10" s="508" t="s">
        <v>2006</v>
      </c>
      <c r="B10" s="509">
        <v>278254</v>
      </c>
      <c r="C10" s="509">
        <v>759186</v>
      </c>
      <c r="D10" s="510">
        <v>272.8</v>
      </c>
      <c r="E10" s="509">
        <v>311444</v>
      </c>
      <c r="F10" s="509">
        <v>778136</v>
      </c>
      <c r="G10" s="510">
        <f>F10/E10*100</f>
        <v>249.8478057050385</v>
      </c>
      <c r="H10" s="509">
        <v>288658</v>
      </c>
      <c r="I10" s="509">
        <v>658381</v>
      </c>
      <c r="J10" s="510">
        <f>I10/H10*100</f>
        <v>228.08340666117</v>
      </c>
      <c r="K10" s="509">
        <v>293963</v>
      </c>
      <c r="L10" s="509">
        <v>653123</v>
      </c>
      <c r="M10" s="511">
        <f>L10/K10*100</f>
        <v>222.17864152971632</v>
      </c>
      <c r="N10" s="509">
        <v>257058</v>
      </c>
      <c r="O10" s="509">
        <v>596851</v>
      </c>
      <c r="P10" s="511">
        <f>O10/N10*100</f>
        <v>232.18534338553945</v>
      </c>
    </row>
    <row r="11" spans="1:16" ht="22.5" customHeight="1">
      <c r="A11" s="512" t="s">
        <v>2007</v>
      </c>
      <c r="B11" s="513"/>
      <c r="C11" s="513"/>
      <c r="D11" s="514"/>
      <c r="E11" s="513"/>
      <c r="F11" s="513"/>
      <c r="G11" s="514"/>
      <c r="H11" s="513"/>
      <c r="I11" s="513"/>
      <c r="J11" s="514"/>
      <c r="K11" s="513"/>
      <c r="L11" s="513"/>
      <c r="M11" s="515"/>
      <c r="N11" s="513"/>
      <c r="O11" s="513"/>
      <c r="P11" s="515"/>
    </row>
    <row r="12" spans="1:16" ht="22.5" customHeight="1">
      <c r="A12" s="508" t="s">
        <v>2006</v>
      </c>
      <c r="B12" s="509">
        <v>346057</v>
      </c>
      <c r="C12" s="509">
        <v>369429</v>
      </c>
      <c r="D12" s="510">
        <v>106.8</v>
      </c>
      <c r="E12" s="509">
        <v>351964</v>
      </c>
      <c r="F12" s="509">
        <v>223036</v>
      </c>
      <c r="G12" s="510">
        <f>F12/E12*100</f>
        <v>63.36898091850303</v>
      </c>
      <c r="H12" s="509">
        <v>318000</v>
      </c>
      <c r="I12" s="509">
        <v>238704</v>
      </c>
      <c r="J12" s="510">
        <f>I12/H12*100</f>
        <v>75.06415094339623</v>
      </c>
      <c r="K12" s="509">
        <v>313760</v>
      </c>
      <c r="L12" s="509">
        <v>275400</v>
      </c>
      <c r="M12" s="511">
        <f>L12/K12*100</f>
        <v>87.77409484956655</v>
      </c>
      <c r="N12" s="509">
        <v>266793</v>
      </c>
      <c r="O12" s="509">
        <v>423345</v>
      </c>
      <c r="P12" s="511">
        <f aca="true" t="shared" si="0" ref="P12:P18">O12/N12*100</f>
        <v>158.6792007286548</v>
      </c>
    </row>
    <row r="13" spans="1:16" ht="22.5" customHeight="1">
      <c r="A13" s="512" t="s">
        <v>2008</v>
      </c>
      <c r="B13" s="513"/>
      <c r="C13" s="513"/>
      <c r="D13" s="514"/>
      <c r="E13" s="513"/>
      <c r="F13" s="513"/>
      <c r="G13" s="514"/>
      <c r="H13" s="513"/>
      <c r="I13" s="513"/>
      <c r="J13" s="514"/>
      <c r="K13" s="513"/>
      <c r="L13" s="513"/>
      <c r="M13" s="515"/>
      <c r="N13" s="520"/>
      <c r="O13" s="520"/>
      <c r="P13" s="521"/>
    </row>
    <row r="14" spans="1:16" ht="22.5" customHeight="1">
      <c r="A14" s="508" t="s">
        <v>2006</v>
      </c>
      <c r="B14" s="509">
        <v>273090</v>
      </c>
      <c r="C14" s="509">
        <v>723089</v>
      </c>
      <c r="D14" s="510">
        <v>264.8</v>
      </c>
      <c r="E14" s="509">
        <v>300966</v>
      </c>
      <c r="F14" s="509">
        <v>717875</v>
      </c>
      <c r="G14" s="510">
        <f>F14/E14*100</f>
        <v>238.5236206083079</v>
      </c>
      <c r="H14" s="509">
        <v>302646</v>
      </c>
      <c r="I14" s="509">
        <v>747531</v>
      </c>
      <c r="J14" s="510">
        <f>I14/H14*100</f>
        <v>246.9984734640471</v>
      </c>
      <c r="K14" s="509">
        <v>315760</v>
      </c>
      <c r="L14" s="509">
        <v>737308</v>
      </c>
      <c r="M14" s="511">
        <f>L14/K14*100</f>
        <v>233.50266024828983</v>
      </c>
      <c r="N14" s="509">
        <v>243258</v>
      </c>
      <c r="O14" s="509">
        <v>743470</v>
      </c>
      <c r="P14" s="511">
        <f t="shared" si="0"/>
        <v>305.6302362101144</v>
      </c>
    </row>
    <row r="15" spans="1:16" ht="22.5" customHeight="1">
      <c r="A15" s="512" t="s">
        <v>2009</v>
      </c>
      <c r="B15" s="513"/>
      <c r="C15" s="513"/>
      <c r="D15" s="514"/>
      <c r="E15" s="513"/>
      <c r="F15" s="513"/>
      <c r="G15" s="514"/>
      <c r="H15" s="513"/>
      <c r="I15" s="513"/>
      <c r="J15" s="514"/>
      <c r="K15" s="513"/>
      <c r="L15" s="513"/>
      <c r="M15" s="515"/>
      <c r="N15" s="513"/>
      <c r="O15" s="513"/>
      <c r="P15" s="515"/>
    </row>
    <row r="16" spans="1:16" ht="22.5" customHeight="1">
      <c r="A16" s="508" t="s">
        <v>2010</v>
      </c>
      <c r="B16" s="509">
        <v>187633</v>
      </c>
      <c r="C16" s="509">
        <v>666067</v>
      </c>
      <c r="D16" s="510">
        <v>355</v>
      </c>
      <c r="E16" s="509">
        <v>222350</v>
      </c>
      <c r="F16" s="509">
        <v>606259</v>
      </c>
      <c r="G16" s="510">
        <f>F16/E16*100</f>
        <v>272.65977063188666</v>
      </c>
      <c r="H16" s="509">
        <v>215359</v>
      </c>
      <c r="I16" s="509">
        <v>684088</v>
      </c>
      <c r="J16" s="510">
        <f>I16/H16*100</f>
        <v>317.650063382538</v>
      </c>
      <c r="K16" s="509">
        <v>247860</v>
      </c>
      <c r="L16" s="509">
        <v>663866</v>
      </c>
      <c r="M16" s="511">
        <f>L16/K16*100</f>
        <v>267.83910271927704</v>
      </c>
      <c r="N16" s="509">
        <v>245972</v>
      </c>
      <c r="O16" s="509">
        <v>742318</v>
      </c>
      <c r="P16" s="511">
        <f t="shared" si="0"/>
        <v>301.7896345925553</v>
      </c>
    </row>
    <row r="17" spans="1:16" ht="28.5" customHeight="1">
      <c r="A17" s="516" t="s">
        <v>2011</v>
      </c>
      <c r="K17" s="513"/>
      <c r="L17" s="513"/>
      <c r="M17" s="515"/>
      <c r="N17" s="513"/>
      <c r="O17" s="513"/>
      <c r="P17" s="515"/>
    </row>
    <row r="18" spans="1:16" ht="22.5" customHeight="1">
      <c r="A18" s="508" t="s">
        <v>2012</v>
      </c>
      <c r="B18" s="509">
        <v>630563</v>
      </c>
      <c r="C18" s="509">
        <v>1756096</v>
      </c>
      <c r="D18" s="517">
        <v>278.5</v>
      </c>
      <c r="E18" s="509">
        <v>836667</v>
      </c>
      <c r="F18" s="509">
        <v>2026540</v>
      </c>
      <c r="G18" s="511">
        <f>F18/E18*100</f>
        <v>242.21583975464554</v>
      </c>
      <c r="H18" s="509">
        <v>539493</v>
      </c>
      <c r="I18" s="509">
        <v>1482268</v>
      </c>
      <c r="J18" s="511">
        <f>I18/H18*100</f>
        <v>274.7520357075996</v>
      </c>
      <c r="K18" s="509">
        <v>530247</v>
      </c>
      <c r="L18" s="509">
        <v>1261802</v>
      </c>
      <c r="M18" s="511">
        <f>L18/K18*100</f>
        <v>237.96494841083495</v>
      </c>
      <c r="N18" s="509">
        <v>532317</v>
      </c>
      <c r="O18" s="509">
        <v>1437976</v>
      </c>
      <c r="P18" s="511">
        <f t="shared" si="0"/>
        <v>270.1352765363496</v>
      </c>
    </row>
    <row r="19" spans="1:13" ht="22.5" customHeight="1">
      <c r="A19" s="512"/>
      <c r="K19" s="518"/>
      <c r="L19" s="518"/>
      <c r="M19" s="518"/>
    </row>
    <row r="20" spans="1:11" ht="15.75">
      <c r="A20" s="519"/>
      <c r="B20" s="519"/>
      <c r="C20" s="519"/>
      <c r="D20" s="519"/>
      <c r="E20" s="519"/>
      <c r="F20" s="519"/>
      <c r="G20" s="519"/>
      <c r="H20" s="519"/>
      <c r="I20" s="519"/>
      <c r="J20" s="519"/>
      <c r="K20" s="519"/>
    </row>
  </sheetData>
  <mergeCells count="11">
    <mergeCell ref="J1:P1"/>
    <mergeCell ref="A2:P2"/>
    <mergeCell ref="A3:P3"/>
    <mergeCell ref="A4:P4"/>
    <mergeCell ref="N7:P7"/>
    <mergeCell ref="H5:M5"/>
    <mergeCell ref="A7:A8"/>
    <mergeCell ref="B7:D7"/>
    <mergeCell ref="E7:G7"/>
    <mergeCell ref="H7:J7"/>
    <mergeCell ref="K7:M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N38"/>
  <sheetViews>
    <sheetView workbookViewId="0" topLeftCell="A13">
      <selection activeCell="B37" sqref="B37"/>
    </sheetView>
  </sheetViews>
  <sheetFormatPr defaultColWidth="9.140625" defaultRowHeight="12.75"/>
  <cols>
    <col min="1" max="1" width="33.57421875" style="7" customWidth="1"/>
    <col min="2" max="2" width="7.57421875" style="1" customWidth="1"/>
    <col min="3" max="13" width="8.8515625" style="1" customWidth="1"/>
    <col min="14" max="16384" width="9.140625" style="1" customWidth="1"/>
  </cols>
  <sheetData>
    <row r="1" spans="7:13" ht="15.75">
      <c r="G1" s="669" t="s">
        <v>2296</v>
      </c>
      <c r="H1" s="669"/>
      <c r="I1" s="669"/>
      <c r="J1" s="669"/>
      <c r="K1" s="669"/>
      <c r="L1" s="669"/>
      <c r="M1" s="669"/>
    </row>
    <row r="2" spans="1:13" ht="15.75">
      <c r="A2" s="667" t="s">
        <v>1790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</row>
    <row r="3" spans="1:13" ht="15.75">
      <c r="A3" s="667" t="s">
        <v>1026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</row>
    <row r="4" spans="1:13" ht="15.75">
      <c r="A4" s="667" t="s">
        <v>824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</row>
    <row r="5" spans="1:13" ht="15.75">
      <c r="A5" s="667" t="s">
        <v>1791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s="16" customFormat="1" ht="24.75" customHeight="1">
      <c r="A7" s="681" t="s">
        <v>1792</v>
      </c>
      <c r="B7" s="681" t="s">
        <v>2013</v>
      </c>
      <c r="C7" s="681"/>
      <c r="D7" s="681"/>
      <c r="E7" s="681" t="s">
        <v>2555</v>
      </c>
      <c r="F7" s="681"/>
      <c r="G7" s="681"/>
      <c r="H7" s="681" t="s">
        <v>2014</v>
      </c>
      <c r="I7" s="681"/>
      <c r="J7" s="681"/>
      <c r="K7" s="681" t="s">
        <v>273</v>
      </c>
      <c r="L7" s="681"/>
      <c r="M7" s="681"/>
      <c r="N7" s="61"/>
    </row>
    <row r="8" spans="1:14" s="16" customFormat="1" ht="27.75" customHeight="1">
      <c r="A8" s="681"/>
      <c r="B8" s="6" t="s">
        <v>2256</v>
      </c>
      <c r="C8" s="6" t="s">
        <v>890</v>
      </c>
      <c r="D8" s="6" t="s">
        <v>2253</v>
      </c>
      <c r="E8" s="6" t="s">
        <v>2256</v>
      </c>
      <c r="F8" s="6" t="s">
        <v>890</v>
      </c>
      <c r="G8" s="6" t="s">
        <v>2253</v>
      </c>
      <c r="H8" s="6" t="s">
        <v>2256</v>
      </c>
      <c r="I8" s="6" t="s">
        <v>890</v>
      </c>
      <c r="J8" s="6" t="s">
        <v>2253</v>
      </c>
      <c r="K8" s="6" t="s">
        <v>2256</v>
      </c>
      <c r="L8" s="6" t="s">
        <v>890</v>
      </c>
      <c r="M8" s="6" t="s">
        <v>2253</v>
      </c>
      <c r="N8" s="61"/>
    </row>
    <row r="9" spans="1:14" s="16" customFormat="1" ht="15" customHeight="1">
      <c r="A9" s="80" t="s">
        <v>2277</v>
      </c>
      <c r="B9" s="62"/>
      <c r="C9" s="62"/>
      <c r="D9" s="62"/>
      <c r="E9" s="62"/>
      <c r="F9" s="62"/>
      <c r="G9" s="62"/>
      <c r="H9" s="62"/>
      <c r="I9" s="62"/>
      <c r="J9" s="62"/>
      <c r="K9" s="81">
        <f>B9+E9+H9</f>
        <v>0</v>
      </c>
      <c r="L9" s="81">
        <f aca="true" t="shared" si="0" ref="L9:M24">C9+F9+I9</f>
        <v>0</v>
      </c>
      <c r="M9" s="81">
        <f t="shared" si="0"/>
        <v>0</v>
      </c>
      <c r="N9" s="65"/>
    </row>
    <row r="10" spans="1:14" s="16" customFormat="1" ht="15" customHeight="1">
      <c r="A10" s="61" t="s">
        <v>253</v>
      </c>
      <c r="B10" s="63"/>
      <c r="C10" s="63"/>
      <c r="D10" s="63"/>
      <c r="E10" s="63"/>
      <c r="F10" s="63"/>
      <c r="G10" s="63"/>
      <c r="H10" s="63">
        <v>350</v>
      </c>
      <c r="I10" s="63">
        <v>424</v>
      </c>
      <c r="J10" s="63">
        <v>423</v>
      </c>
      <c r="K10" s="64">
        <f aca="true" t="shared" si="1" ref="K10:M36">B10+E10+H10</f>
        <v>350</v>
      </c>
      <c r="L10" s="64">
        <f t="shared" si="0"/>
        <v>424</v>
      </c>
      <c r="M10" s="64">
        <f t="shared" si="0"/>
        <v>423</v>
      </c>
      <c r="N10" s="65"/>
    </row>
    <row r="11" spans="1:14" s="16" customFormat="1" ht="15" customHeight="1">
      <c r="A11" s="61" t="s">
        <v>275</v>
      </c>
      <c r="B11" s="63"/>
      <c r="C11" s="63"/>
      <c r="D11" s="63"/>
      <c r="E11" s="63"/>
      <c r="F11" s="63"/>
      <c r="G11" s="63"/>
      <c r="H11" s="63"/>
      <c r="I11" s="63"/>
      <c r="J11" s="63"/>
      <c r="K11" s="64">
        <f t="shared" si="1"/>
        <v>0</v>
      </c>
      <c r="L11" s="64">
        <f t="shared" si="0"/>
        <v>0</v>
      </c>
      <c r="M11" s="64">
        <f t="shared" si="0"/>
        <v>0</v>
      </c>
      <c r="N11" s="65"/>
    </row>
    <row r="12" spans="1:14" s="16" customFormat="1" ht="15" customHeight="1">
      <c r="A12" s="61" t="s">
        <v>2511</v>
      </c>
      <c r="B12" s="63"/>
      <c r="C12" s="63"/>
      <c r="D12" s="63"/>
      <c r="E12" s="63"/>
      <c r="F12" s="63"/>
      <c r="G12" s="63"/>
      <c r="H12" s="63"/>
      <c r="I12" s="63"/>
      <c r="J12" s="63"/>
      <c r="K12" s="64">
        <f t="shared" si="1"/>
        <v>0</v>
      </c>
      <c r="L12" s="64">
        <f t="shared" si="0"/>
        <v>0</v>
      </c>
      <c r="M12" s="64">
        <f t="shared" si="0"/>
        <v>0</v>
      </c>
      <c r="N12" s="65"/>
    </row>
    <row r="13" spans="1:14" s="16" customFormat="1" ht="15" customHeight="1">
      <c r="A13" s="61" t="s">
        <v>276</v>
      </c>
      <c r="B13" s="63"/>
      <c r="C13" s="63"/>
      <c r="D13" s="63"/>
      <c r="E13" s="63"/>
      <c r="F13" s="63"/>
      <c r="G13" s="63"/>
      <c r="H13" s="63"/>
      <c r="I13" s="63"/>
      <c r="J13" s="63"/>
      <c r="K13" s="64">
        <f t="shared" si="1"/>
        <v>0</v>
      </c>
      <c r="L13" s="64">
        <f t="shared" si="0"/>
        <v>0</v>
      </c>
      <c r="M13" s="64">
        <f t="shared" si="0"/>
        <v>0</v>
      </c>
      <c r="N13" s="65"/>
    </row>
    <row r="14" spans="1:14" s="16" customFormat="1" ht="15" customHeight="1">
      <c r="A14" s="61" t="s">
        <v>255</v>
      </c>
      <c r="B14" s="63"/>
      <c r="C14" s="63"/>
      <c r="D14" s="63"/>
      <c r="E14" s="63"/>
      <c r="F14" s="63"/>
      <c r="G14" s="63"/>
      <c r="H14" s="63"/>
      <c r="I14" s="63"/>
      <c r="J14" s="63"/>
      <c r="K14" s="64">
        <f t="shared" si="1"/>
        <v>0</v>
      </c>
      <c r="L14" s="64">
        <f t="shared" si="0"/>
        <v>0</v>
      </c>
      <c r="M14" s="64">
        <f t="shared" si="0"/>
        <v>0</v>
      </c>
      <c r="N14" s="65"/>
    </row>
    <row r="15" spans="1:14" s="16" customFormat="1" ht="15" customHeight="1">
      <c r="A15" s="61" t="s">
        <v>277</v>
      </c>
      <c r="B15" s="63"/>
      <c r="C15" s="63"/>
      <c r="D15" s="63"/>
      <c r="E15" s="63"/>
      <c r="F15" s="63"/>
      <c r="G15" s="63"/>
      <c r="H15" s="63"/>
      <c r="I15" s="63"/>
      <c r="J15" s="63"/>
      <c r="K15" s="64">
        <f t="shared" si="1"/>
        <v>0</v>
      </c>
      <c r="L15" s="64">
        <f t="shared" si="0"/>
        <v>0</v>
      </c>
      <c r="M15" s="64">
        <f t="shared" si="0"/>
        <v>0</v>
      </c>
      <c r="N15" s="65"/>
    </row>
    <row r="16" spans="1:14" s="16" customFormat="1" ht="15" customHeight="1">
      <c r="A16" s="61" t="s">
        <v>278</v>
      </c>
      <c r="B16" s="63"/>
      <c r="C16" s="63"/>
      <c r="D16" s="63"/>
      <c r="E16" s="63"/>
      <c r="F16" s="63"/>
      <c r="G16" s="63"/>
      <c r="H16" s="63"/>
      <c r="I16" s="63"/>
      <c r="J16" s="63"/>
      <c r="K16" s="64">
        <f t="shared" si="1"/>
        <v>0</v>
      </c>
      <c r="L16" s="64">
        <f t="shared" si="0"/>
        <v>0</v>
      </c>
      <c r="M16" s="64">
        <f t="shared" si="0"/>
        <v>0</v>
      </c>
      <c r="N16" s="65"/>
    </row>
    <row r="17" spans="1:14" s="16" customFormat="1" ht="15" customHeight="1">
      <c r="A17" s="61" t="s">
        <v>279</v>
      </c>
      <c r="B17" s="63">
        <v>9541</v>
      </c>
      <c r="C17" s="63">
        <v>8361</v>
      </c>
      <c r="D17" s="63">
        <v>7689</v>
      </c>
      <c r="E17" s="63">
        <v>1155</v>
      </c>
      <c r="F17" s="63">
        <v>4138</v>
      </c>
      <c r="G17" s="63">
        <v>3850</v>
      </c>
      <c r="H17" s="63"/>
      <c r="I17" s="63">
        <v>253</v>
      </c>
      <c r="J17" s="63">
        <v>253</v>
      </c>
      <c r="K17" s="64">
        <f t="shared" si="1"/>
        <v>10696</v>
      </c>
      <c r="L17" s="64">
        <f t="shared" si="0"/>
        <v>12752</v>
      </c>
      <c r="M17" s="64">
        <f t="shared" si="0"/>
        <v>11792</v>
      </c>
      <c r="N17" s="65"/>
    </row>
    <row r="18" spans="1:14" s="16" customFormat="1" ht="15" customHeight="1">
      <c r="A18" s="61" t="s">
        <v>280</v>
      </c>
      <c r="B18" s="63">
        <v>28343</v>
      </c>
      <c r="C18" s="63">
        <v>25269</v>
      </c>
      <c r="D18" s="63">
        <v>22336</v>
      </c>
      <c r="E18" s="63">
        <v>4363</v>
      </c>
      <c r="F18" s="63">
        <v>8755</v>
      </c>
      <c r="G18" s="63">
        <v>7775</v>
      </c>
      <c r="H18" s="63"/>
      <c r="I18" s="63">
        <v>390</v>
      </c>
      <c r="J18" s="63">
        <v>390</v>
      </c>
      <c r="K18" s="64">
        <f t="shared" si="1"/>
        <v>32706</v>
      </c>
      <c r="L18" s="64">
        <f t="shared" si="0"/>
        <v>34414</v>
      </c>
      <c r="M18" s="64">
        <f t="shared" si="0"/>
        <v>30501</v>
      </c>
      <c r="N18" s="65"/>
    </row>
    <row r="19" spans="1:14" s="51" customFormat="1" ht="15" customHeight="1">
      <c r="A19" s="66" t="s">
        <v>281</v>
      </c>
      <c r="B19" s="67">
        <f aca="true" t="shared" si="2" ref="B19:G19">SUM(B17:B18)</f>
        <v>37884</v>
      </c>
      <c r="C19" s="67">
        <f t="shared" si="2"/>
        <v>33630</v>
      </c>
      <c r="D19" s="67">
        <f t="shared" si="2"/>
        <v>30025</v>
      </c>
      <c r="E19" s="67">
        <f t="shared" si="2"/>
        <v>5518</v>
      </c>
      <c r="F19" s="67">
        <f t="shared" si="2"/>
        <v>12893</v>
      </c>
      <c r="G19" s="67">
        <f t="shared" si="2"/>
        <v>11625</v>
      </c>
      <c r="H19" s="67"/>
      <c r="I19" s="67">
        <f>SUM(I17:I18)</f>
        <v>643</v>
      </c>
      <c r="J19" s="67">
        <f>SUM(J17:J18)</f>
        <v>643</v>
      </c>
      <c r="K19" s="64">
        <f t="shared" si="1"/>
        <v>43402</v>
      </c>
      <c r="L19" s="64">
        <f t="shared" si="0"/>
        <v>47166</v>
      </c>
      <c r="M19" s="64">
        <f t="shared" si="0"/>
        <v>42293</v>
      </c>
      <c r="N19" s="68"/>
    </row>
    <row r="20" spans="1:14" s="16" customFormat="1" ht="15" customHeight="1">
      <c r="A20" s="61" t="s">
        <v>257</v>
      </c>
      <c r="B20" s="63">
        <v>119405</v>
      </c>
      <c r="C20" s="63">
        <v>102132</v>
      </c>
      <c r="D20" s="63">
        <v>99023</v>
      </c>
      <c r="E20" s="63">
        <v>33356</v>
      </c>
      <c r="F20" s="63">
        <v>53581</v>
      </c>
      <c r="G20" s="63">
        <v>43134</v>
      </c>
      <c r="H20" s="63">
        <v>39072</v>
      </c>
      <c r="I20" s="63">
        <v>44211</v>
      </c>
      <c r="J20" s="63">
        <v>41233</v>
      </c>
      <c r="K20" s="64">
        <f t="shared" si="1"/>
        <v>191833</v>
      </c>
      <c r="L20" s="64">
        <f t="shared" si="0"/>
        <v>199924</v>
      </c>
      <c r="M20" s="64">
        <f t="shared" si="0"/>
        <v>183390</v>
      </c>
      <c r="N20" s="65"/>
    </row>
    <row r="21" spans="1:14" s="16" customFormat="1" ht="15" customHeight="1">
      <c r="A21" s="61" t="s">
        <v>594</v>
      </c>
      <c r="B21" s="63"/>
      <c r="C21" s="63"/>
      <c r="D21" s="63"/>
      <c r="E21" s="63"/>
      <c r="F21" s="63">
        <v>100</v>
      </c>
      <c r="G21" s="63">
        <v>100</v>
      </c>
      <c r="H21" s="63"/>
      <c r="I21" s="63">
        <v>490</v>
      </c>
      <c r="J21" s="63">
        <v>478</v>
      </c>
      <c r="K21" s="64">
        <f t="shared" si="1"/>
        <v>0</v>
      </c>
      <c r="L21" s="64">
        <f t="shared" si="0"/>
        <v>590</v>
      </c>
      <c r="M21" s="64">
        <f t="shared" si="0"/>
        <v>578</v>
      </c>
      <c r="N21" s="65"/>
    </row>
    <row r="22" spans="1:14" s="16" customFormat="1" ht="15" customHeight="1">
      <c r="A22" s="61" t="s">
        <v>258</v>
      </c>
      <c r="B22" s="63">
        <v>8564</v>
      </c>
      <c r="C22" s="63">
        <v>8564</v>
      </c>
      <c r="D22" s="63">
        <v>8525</v>
      </c>
      <c r="E22" s="63">
        <v>2794</v>
      </c>
      <c r="F22" s="63">
        <v>3889</v>
      </c>
      <c r="G22" s="63">
        <v>3714</v>
      </c>
      <c r="H22" s="63"/>
      <c r="I22" s="63">
        <v>214</v>
      </c>
      <c r="J22" s="63">
        <v>214</v>
      </c>
      <c r="K22" s="64">
        <f t="shared" si="1"/>
        <v>11358</v>
      </c>
      <c r="L22" s="64">
        <f t="shared" si="0"/>
        <v>12667</v>
      </c>
      <c r="M22" s="64">
        <f t="shared" si="0"/>
        <v>12453</v>
      </c>
      <c r="N22" s="65"/>
    </row>
    <row r="23" spans="1:14" s="16" customFormat="1" ht="15" customHeight="1">
      <c r="A23" s="61" t="s">
        <v>259</v>
      </c>
      <c r="B23" s="63">
        <v>10529</v>
      </c>
      <c r="C23" s="63">
        <v>9669</v>
      </c>
      <c r="D23" s="63">
        <v>6505</v>
      </c>
      <c r="E23" s="63">
        <v>2703</v>
      </c>
      <c r="F23" s="63">
        <v>3815</v>
      </c>
      <c r="G23" s="63">
        <v>2666</v>
      </c>
      <c r="H23" s="63"/>
      <c r="I23" s="63">
        <v>222</v>
      </c>
      <c r="J23" s="63">
        <v>222</v>
      </c>
      <c r="K23" s="64">
        <f t="shared" si="1"/>
        <v>13232</v>
      </c>
      <c r="L23" s="64">
        <f t="shared" si="0"/>
        <v>13706</v>
      </c>
      <c r="M23" s="64">
        <f t="shared" si="0"/>
        <v>9393</v>
      </c>
      <c r="N23" s="65"/>
    </row>
    <row r="24" spans="1:14" s="16" customFormat="1" ht="15" customHeight="1">
      <c r="A24" s="61" t="s">
        <v>282</v>
      </c>
      <c r="B24" s="63"/>
      <c r="C24" s="63"/>
      <c r="D24" s="63"/>
      <c r="E24" s="63"/>
      <c r="F24" s="63"/>
      <c r="G24" s="63"/>
      <c r="H24" s="63">
        <v>1036</v>
      </c>
      <c r="I24" s="63">
        <v>1036</v>
      </c>
      <c r="J24" s="63">
        <v>1015</v>
      </c>
      <c r="K24" s="64">
        <f t="shared" si="1"/>
        <v>1036</v>
      </c>
      <c r="L24" s="64">
        <f t="shared" si="0"/>
        <v>1036</v>
      </c>
      <c r="M24" s="64">
        <f t="shared" si="0"/>
        <v>1015</v>
      </c>
      <c r="N24" s="65"/>
    </row>
    <row r="25" spans="1:14" s="16" customFormat="1" ht="15" customHeight="1">
      <c r="A25" s="61" t="s">
        <v>283</v>
      </c>
      <c r="B25" s="63"/>
      <c r="C25" s="63"/>
      <c r="D25" s="63"/>
      <c r="E25" s="63"/>
      <c r="F25" s="63"/>
      <c r="G25" s="63"/>
      <c r="H25" s="63"/>
      <c r="I25" s="63"/>
      <c r="J25" s="63"/>
      <c r="K25" s="64">
        <f t="shared" si="1"/>
        <v>0</v>
      </c>
      <c r="L25" s="64">
        <f t="shared" si="1"/>
        <v>0</v>
      </c>
      <c r="M25" s="64">
        <f t="shared" si="1"/>
        <v>0</v>
      </c>
      <c r="N25" s="65"/>
    </row>
    <row r="26" spans="1:14" s="16" customFormat="1" ht="15" customHeight="1">
      <c r="A26" s="61" t="s">
        <v>544</v>
      </c>
      <c r="B26" s="63"/>
      <c r="C26" s="63"/>
      <c r="D26" s="63"/>
      <c r="E26" s="63"/>
      <c r="F26" s="63"/>
      <c r="G26" s="63"/>
      <c r="H26" s="63"/>
      <c r="I26" s="63"/>
      <c r="J26" s="63"/>
      <c r="K26" s="64">
        <f t="shared" si="1"/>
        <v>0</v>
      </c>
      <c r="L26" s="64">
        <f t="shared" si="1"/>
        <v>0</v>
      </c>
      <c r="M26" s="64">
        <f t="shared" si="1"/>
        <v>0</v>
      </c>
      <c r="N26" s="65"/>
    </row>
    <row r="27" spans="1:14" s="16" customFormat="1" ht="15" customHeight="1">
      <c r="A27" s="61" t="s">
        <v>1194</v>
      </c>
      <c r="B27" s="63"/>
      <c r="C27" s="63"/>
      <c r="D27" s="63"/>
      <c r="E27" s="63"/>
      <c r="F27" s="63"/>
      <c r="G27" s="63"/>
      <c r="H27" s="63"/>
      <c r="I27" s="63"/>
      <c r="J27" s="63"/>
      <c r="K27" s="64">
        <f t="shared" si="1"/>
        <v>0</v>
      </c>
      <c r="L27" s="64">
        <f t="shared" si="1"/>
        <v>0</v>
      </c>
      <c r="M27" s="64">
        <f t="shared" si="1"/>
        <v>0</v>
      </c>
      <c r="N27" s="65"/>
    </row>
    <row r="28" spans="1:14" s="16" customFormat="1" ht="15" customHeight="1">
      <c r="A28" s="61" t="s">
        <v>595</v>
      </c>
      <c r="B28" s="63"/>
      <c r="C28" s="63"/>
      <c r="D28" s="63"/>
      <c r="E28" s="63"/>
      <c r="F28" s="63"/>
      <c r="G28" s="63"/>
      <c r="H28" s="63"/>
      <c r="I28" s="63"/>
      <c r="J28" s="63"/>
      <c r="K28" s="64">
        <f t="shared" si="1"/>
        <v>0</v>
      </c>
      <c r="L28" s="64">
        <f t="shared" si="1"/>
        <v>0</v>
      </c>
      <c r="M28" s="64">
        <f t="shared" si="1"/>
        <v>0</v>
      </c>
      <c r="N28" s="65"/>
    </row>
    <row r="29" spans="1:14" s="16" customFormat="1" ht="15" customHeight="1">
      <c r="A29" s="61" t="s">
        <v>149</v>
      </c>
      <c r="B29" s="63"/>
      <c r="C29" s="63"/>
      <c r="D29" s="63"/>
      <c r="E29" s="63"/>
      <c r="F29" s="63"/>
      <c r="G29" s="63"/>
      <c r="H29" s="63"/>
      <c r="I29" s="63"/>
      <c r="J29" s="63"/>
      <c r="K29" s="64">
        <f t="shared" si="1"/>
        <v>0</v>
      </c>
      <c r="L29" s="64">
        <f t="shared" si="1"/>
        <v>0</v>
      </c>
      <c r="M29" s="64">
        <f t="shared" si="1"/>
        <v>0</v>
      </c>
      <c r="N29" s="65"/>
    </row>
    <row r="30" spans="1:14" s="16" customFormat="1" ht="15" customHeight="1">
      <c r="A30" s="61" t="s">
        <v>1196</v>
      </c>
      <c r="B30" s="63"/>
      <c r="C30" s="63"/>
      <c r="D30" s="63"/>
      <c r="E30" s="63"/>
      <c r="F30" s="63"/>
      <c r="G30" s="63"/>
      <c r="H30" s="63"/>
      <c r="I30" s="63"/>
      <c r="J30" s="63"/>
      <c r="K30" s="64">
        <f t="shared" si="1"/>
        <v>0</v>
      </c>
      <c r="L30" s="64">
        <f t="shared" si="1"/>
        <v>0</v>
      </c>
      <c r="M30" s="64">
        <f t="shared" si="1"/>
        <v>0</v>
      </c>
      <c r="N30" s="65"/>
    </row>
    <row r="31" spans="1:14" s="16" customFormat="1" ht="15" customHeight="1">
      <c r="A31" s="61" t="s">
        <v>284</v>
      </c>
      <c r="B31" s="63">
        <v>1526</v>
      </c>
      <c r="C31" s="63">
        <v>1526</v>
      </c>
      <c r="D31" s="63">
        <v>1513</v>
      </c>
      <c r="E31" s="63">
        <v>103</v>
      </c>
      <c r="F31" s="63">
        <v>353</v>
      </c>
      <c r="G31" s="63">
        <v>349</v>
      </c>
      <c r="H31" s="63"/>
      <c r="I31" s="63"/>
      <c r="J31" s="63"/>
      <c r="K31" s="64">
        <f t="shared" si="1"/>
        <v>1629</v>
      </c>
      <c r="L31" s="64">
        <f t="shared" si="1"/>
        <v>1879</v>
      </c>
      <c r="M31" s="64">
        <f t="shared" si="1"/>
        <v>1862</v>
      </c>
      <c r="N31" s="65"/>
    </row>
    <row r="32" spans="1:14" s="16" customFormat="1" ht="15" customHeight="1">
      <c r="A32" s="61" t="s">
        <v>2578</v>
      </c>
      <c r="B32" s="63"/>
      <c r="C32" s="63"/>
      <c r="D32" s="63"/>
      <c r="E32" s="63"/>
      <c r="F32" s="63"/>
      <c r="G32" s="61"/>
      <c r="H32" s="61"/>
      <c r="I32" s="61"/>
      <c r="J32" s="61"/>
      <c r="K32" s="64">
        <f t="shared" si="1"/>
        <v>0</v>
      </c>
      <c r="L32" s="64">
        <f t="shared" si="1"/>
        <v>0</v>
      </c>
      <c r="M32" s="64">
        <f t="shared" si="1"/>
        <v>0</v>
      </c>
      <c r="N32" s="65"/>
    </row>
    <row r="33" spans="1:14" s="16" customFormat="1" ht="15" customHeight="1">
      <c r="A33" s="61" t="s">
        <v>285</v>
      </c>
      <c r="B33" s="63"/>
      <c r="C33" s="63"/>
      <c r="D33" s="63"/>
      <c r="E33" s="63"/>
      <c r="F33" s="63"/>
      <c r="G33" s="61"/>
      <c r="H33" s="61"/>
      <c r="I33" s="61"/>
      <c r="J33" s="61"/>
      <c r="K33" s="64">
        <f t="shared" si="1"/>
        <v>0</v>
      </c>
      <c r="L33" s="64">
        <f t="shared" si="1"/>
        <v>0</v>
      </c>
      <c r="M33" s="64">
        <f t="shared" si="1"/>
        <v>0</v>
      </c>
      <c r="N33" s="65"/>
    </row>
    <row r="34" spans="1:14" s="16" customFormat="1" ht="15" customHeight="1">
      <c r="A34" s="61" t="s">
        <v>286</v>
      </c>
      <c r="B34" s="63"/>
      <c r="C34" s="63"/>
      <c r="D34" s="63"/>
      <c r="E34" s="63"/>
      <c r="F34" s="63"/>
      <c r="G34" s="63"/>
      <c r="H34" s="63"/>
      <c r="I34" s="63"/>
      <c r="J34" s="63"/>
      <c r="K34" s="64">
        <f t="shared" si="1"/>
        <v>0</v>
      </c>
      <c r="L34" s="64">
        <f t="shared" si="1"/>
        <v>0</v>
      </c>
      <c r="M34" s="64">
        <f t="shared" si="1"/>
        <v>0</v>
      </c>
      <c r="N34" s="65"/>
    </row>
    <row r="35" spans="1:14" s="16" customFormat="1" ht="15" customHeight="1">
      <c r="A35" s="61" t="s">
        <v>1195</v>
      </c>
      <c r="B35" s="63"/>
      <c r="C35" s="63"/>
      <c r="D35" s="63"/>
      <c r="E35" s="63"/>
      <c r="F35" s="63"/>
      <c r="G35" s="63"/>
      <c r="H35" s="63"/>
      <c r="I35" s="63"/>
      <c r="J35" s="63"/>
      <c r="K35" s="64">
        <f t="shared" si="1"/>
        <v>0</v>
      </c>
      <c r="L35" s="64">
        <f t="shared" si="1"/>
        <v>0</v>
      </c>
      <c r="M35" s="64">
        <f t="shared" si="1"/>
        <v>0</v>
      </c>
      <c r="N35" s="65"/>
    </row>
    <row r="36" spans="1:14" s="16" customFormat="1" ht="15" customHeight="1">
      <c r="A36" s="65" t="s">
        <v>287</v>
      </c>
      <c r="B36" s="64">
        <f>SUM(B19:B35)+B10+B11+B14+B13+B15+B16+B12</f>
        <v>177908</v>
      </c>
      <c r="C36" s="64">
        <f>SUM(C19:C35)+C10+C11+C14+C13+C15+C16+C12</f>
        <v>155521</v>
      </c>
      <c r="D36" s="64">
        <f>SUM(D19:D35)+D10+D11+D14+D13+D15+D16+D12</f>
        <v>145591</v>
      </c>
      <c r="E36" s="64">
        <f>SUM(E19:E35)</f>
        <v>44474</v>
      </c>
      <c r="F36" s="64">
        <f>SUM(F19:F35)</f>
        <v>74631</v>
      </c>
      <c r="G36" s="64">
        <f>SUM(G19:G35)</f>
        <v>61588</v>
      </c>
      <c r="H36" s="64">
        <f>SUM(H19:H35)+H10+H11+H14+H13+H15+H16+H12</f>
        <v>40458</v>
      </c>
      <c r="I36" s="64">
        <f>SUM(I19:I35)+I10+I11+I14+I13+I15+I16+I12</f>
        <v>47240</v>
      </c>
      <c r="J36" s="64">
        <f>SUM(J19:J35)+J10+J11+J14+J13+J15+J16+J12</f>
        <v>44228</v>
      </c>
      <c r="K36" s="64">
        <f>B36+E36+H36</f>
        <v>262840</v>
      </c>
      <c r="L36" s="64">
        <f t="shared" si="1"/>
        <v>277392</v>
      </c>
      <c r="M36" s="64">
        <f>D36+G36+J36</f>
        <v>251407</v>
      </c>
      <c r="N36" s="65"/>
    </row>
    <row r="37" spans="1:13" ht="15.75">
      <c r="A37" s="3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"/>
    </row>
    <row r="38" ht="15.75">
      <c r="M38" s="8"/>
    </row>
  </sheetData>
  <mergeCells count="10">
    <mergeCell ref="G1:M1"/>
    <mergeCell ref="A2:M2"/>
    <mergeCell ref="A3:M3"/>
    <mergeCell ref="A4:M4"/>
    <mergeCell ref="E7:G7"/>
    <mergeCell ref="H7:J7"/>
    <mergeCell ref="K7:M7"/>
    <mergeCell ref="A5:M5"/>
    <mergeCell ref="A7:A8"/>
    <mergeCell ref="B7:D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P121"/>
  <sheetViews>
    <sheetView workbookViewId="0" topLeftCell="A22">
      <selection activeCell="I15" sqref="I15"/>
    </sheetView>
  </sheetViews>
  <sheetFormatPr defaultColWidth="9.140625" defaultRowHeight="12.75"/>
  <cols>
    <col min="1" max="1" width="38.7109375" style="151" customWidth="1"/>
    <col min="2" max="4" width="8.421875" style="151" customWidth="1"/>
    <col min="5" max="5" width="4.8515625" style="151" customWidth="1"/>
    <col min="6" max="6" width="5.00390625" style="151" customWidth="1"/>
    <col min="7" max="7" width="4.8515625" style="151" customWidth="1"/>
    <col min="8" max="8" width="7.00390625" style="151" customWidth="1"/>
    <col min="9" max="9" width="7.28125" style="151" customWidth="1"/>
    <col min="10" max="10" width="7.00390625" style="151" customWidth="1"/>
    <col min="11" max="11" width="8.421875" style="151" customWidth="1"/>
    <col min="12" max="12" width="10.00390625" style="151" customWidth="1"/>
    <col min="13" max="13" width="8.421875" style="151" customWidth="1"/>
    <col min="14" max="16" width="10.140625" style="151" bestFit="1" customWidth="1"/>
    <col min="17" max="16384" width="9.140625" style="151" customWidth="1"/>
  </cols>
  <sheetData>
    <row r="1" spans="11:16" ht="15" customHeight="1">
      <c r="K1" s="660" t="s">
        <v>2553</v>
      </c>
      <c r="L1" s="660"/>
      <c r="M1" s="660"/>
      <c r="N1" s="660"/>
      <c r="O1" s="660"/>
      <c r="P1" s="660"/>
    </row>
    <row r="2" spans="1:16" ht="15" customHeight="1">
      <c r="A2" s="661" t="s">
        <v>2297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</row>
    <row r="3" spans="1:16" ht="15" customHeight="1">
      <c r="A3" s="661" t="s">
        <v>2298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</row>
    <row r="4" spans="1:16" ht="15" customHeight="1">
      <c r="A4" s="661" t="s">
        <v>1765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</row>
    <row r="5" spans="1:16" ht="15" customHeight="1">
      <c r="A5" s="661" t="s">
        <v>2299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</row>
    <row r="6" spans="1:14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52" customFormat="1" ht="27" customHeight="1">
      <c r="A7" s="680" t="s">
        <v>1792</v>
      </c>
      <c r="B7" s="681" t="s">
        <v>250</v>
      </c>
      <c r="C7" s="681"/>
      <c r="D7" s="681"/>
      <c r="E7" s="623" t="s">
        <v>2300</v>
      </c>
      <c r="F7" s="624"/>
      <c r="G7" s="625"/>
      <c r="H7" s="623" t="s">
        <v>2301</v>
      </c>
      <c r="I7" s="624"/>
      <c r="J7" s="625"/>
      <c r="K7" s="681" t="s">
        <v>882</v>
      </c>
      <c r="L7" s="681"/>
      <c r="M7" s="681"/>
      <c r="N7" s="680" t="s">
        <v>1799</v>
      </c>
      <c r="O7" s="680"/>
      <c r="P7" s="680"/>
    </row>
    <row r="8" spans="1:16" s="153" customFormat="1" ht="34.5" customHeight="1">
      <c r="A8" s="680"/>
      <c r="B8" s="6" t="s">
        <v>2256</v>
      </c>
      <c r="C8" s="6" t="s">
        <v>890</v>
      </c>
      <c r="D8" s="6" t="s">
        <v>2253</v>
      </c>
      <c r="E8" s="6" t="s">
        <v>2256</v>
      </c>
      <c r="F8" s="6" t="s">
        <v>890</v>
      </c>
      <c r="G8" s="6" t="s">
        <v>2253</v>
      </c>
      <c r="H8" s="6" t="s">
        <v>2256</v>
      </c>
      <c r="I8" s="6" t="s">
        <v>890</v>
      </c>
      <c r="J8" s="6" t="s">
        <v>2253</v>
      </c>
      <c r="K8" s="6" t="s">
        <v>2256</v>
      </c>
      <c r="L8" s="6" t="s">
        <v>890</v>
      </c>
      <c r="M8" s="6" t="s">
        <v>2253</v>
      </c>
      <c r="N8" s="6" t="s">
        <v>2256</v>
      </c>
      <c r="O8" s="6" t="s">
        <v>890</v>
      </c>
      <c r="P8" s="6" t="s">
        <v>2253</v>
      </c>
    </row>
    <row r="9" spans="1:15" s="153" customFormat="1" ht="15" customHeight="1">
      <c r="A9" s="154" t="s">
        <v>2290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155"/>
    </row>
    <row r="10" spans="1:16" s="153" customFormat="1" ht="15" customHeight="1">
      <c r="A10" s="156" t="s">
        <v>2302</v>
      </c>
      <c r="B10" s="96">
        <v>648</v>
      </c>
      <c r="C10" s="96">
        <v>773</v>
      </c>
      <c r="D10" s="96">
        <v>1041</v>
      </c>
      <c r="E10" s="96"/>
      <c r="F10" s="96"/>
      <c r="G10" s="96"/>
      <c r="H10" s="96"/>
      <c r="I10" s="96"/>
      <c r="J10" s="96"/>
      <c r="K10" s="96"/>
      <c r="L10" s="96"/>
      <c r="M10" s="96"/>
      <c r="N10" s="97">
        <f>B10+E10+H10+K10</f>
        <v>648</v>
      </c>
      <c r="O10" s="97">
        <f>C10+F10+I10+L10</f>
        <v>773</v>
      </c>
      <c r="P10" s="97">
        <f>D10+G10+J10+M10</f>
        <v>1041</v>
      </c>
    </row>
    <row r="11" spans="1:16" s="153" customFormat="1" ht="15" customHeight="1">
      <c r="A11" s="156" t="s">
        <v>2303</v>
      </c>
      <c r="B11" s="96">
        <v>5537</v>
      </c>
      <c r="C11" s="96">
        <v>6752</v>
      </c>
      <c r="D11" s="96">
        <v>6913</v>
      </c>
      <c r="E11" s="96"/>
      <c r="F11" s="96"/>
      <c r="G11" s="96"/>
      <c r="H11" s="96"/>
      <c r="I11" s="96">
        <v>30</v>
      </c>
      <c r="J11" s="96"/>
      <c r="K11" s="96"/>
      <c r="L11" s="96"/>
      <c r="M11" s="96"/>
      <c r="N11" s="97">
        <f aca="true" t="shared" si="0" ref="N11:P66">B11+E11+H11+K11</f>
        <v>5537</v>
      </c>
      <c r="O11" s="97">
        <f t="shared" si="0"/>
        <v>6782</v>
      </c>
      <c r="P11" s="97">
        <f t="shared" si="0"/>
        <v>6913</v>
      </c>
    </row>
    <row r="12" spans="1:16" s="153" customFormat="1" ht="15" customHeight="1">
      <c r="A12" s="156" t="s">
        <v>2304</v>
      </c>
      <c r="B12" s="96">
        <v>19006</v>
      </c>
      <c r="C12" s="96">
        <v>19606</v>
      </c>
      <c r="D12" s="96">
        <v>20854</v>
      </c>
      <c r="E12" s="96"/>
      <c r="F12" s="96"/>
      <c r="G12" s="96"/>
      <c r="H12" s="96"/>
      <c r="I12" s="96">
        <v>80</v>
      </c>
      <c r="J12" s="96"/>
      <c r="K12" s="96"/>
      <c r="L12" s="96"/>
      <c r="M12" s="96"/>
      <c r="N12" s="97">
        <f t="shared" si="0"/>
        <v>19006</v>
      </c>
      <c r="O12" s="97">
        <f t="shared" si="0"/>
        <v>19686</v>
      </c>
      <c r="P12" s="97">
        <f t="shared" si="0"/>
        <v>20854</v>
      </c>
    </row>
    <row r="13" spans="1:16" s="153" customFormat="1" ht="15" customHeight="1">
      <c r="A13" s="156" t="s">
        <v>2305</v>
      </c>
      <c r="B13" s="96">
        <v>1088</v>
      </c>
      <c r="C13" s="96">
        <v>1173</v>
      </c>
      <c r="D13" s="96">
        <v>1258</v>
      </c>
      <c r="E13" s="96"/>
      <c r="F13" s="96"/>
      <c r="G13" s="96"/>
      <c r="H13" s="96"/>
      <c r="I13" s="96">
        <v>5</v>
      </c>
      <c r="J13" s="96"/>
      <c r="K13" s="96"/>
      <c r="L13" s="96"/>
      <c r="M13" s="96"/>
      <c r="N13" s="97">
        <f t="shared" si="0"/>
        <v>1088</v>
      </c>
      <c r="O13" s="97">
        <f t="shared" si="0"/>
        <v>1178</v>
      </c>
      <c r="P13" s="97">
        <f t="shared" si="0"/>
        <v>1258</v>
      </c>
    </row>
    <row r="14" spans="1:16" s="153" customFormat="1" ht="15" customHeight="1">
      <c r="A14" s="156" t="s">
        <v>2306</v>
      </c>
      <c r="B14" s="96">
        <v>23675</v>
      </c>
      <c r="C14" s="96">
        <v>24379</v>
      </c>
      <c r="D14" s="96">
        <v>26213</v>
      </c>
      <c r="E14" s="96"/>
      <c r="F14" s="96"/>
      <c r="G14" s="96"/>
      <c r="H14" s="96"/>
      <c r="I14" s="96">
        <v>60</v>
      </c>
      <c r="J14" s="96"/>
      <c r="K14" s="96"/>
      <c r="L14" s="96"/>
      <c r="M14" s="96"/>
      <c r="N14" s="97">
        <f t="shared" si="0"/>
        <v>23675</v>
      </c>
      <c r="O14" s="97">
        <f t="shared" si="0"/>
        <v>24439</v>
      </c>
      <c r="P14" s="97">
        <f t="shared" si="0"/>
        <v>26213</v>
      </c>
    </row>
    <row r="15" spans="1:16" s="153" customFormat="1" ht="15" customHeight="1">
      <c r="A15" s="156" t="s">
        <v>2307</v>
      </c>
      <c r="B15" s="96">
        <v>10</v>
      </c>
      <c r="C15" s="96">
        <v>187</v>
      </c>
      <c r="D15" s="96">
        <v>917</v>
      </c>
      <c r="E15" s="96"/>
      <c r="F15" s="96"/>
      <c r="G15" s="96"/>
      <c r="H15" s="96"/>
      <c r="I15" s="96"/>
      <c r="J15" s="96">
        <v>189</v>
      </c>
      <c r="K15" s="96"/>
      <c r="L15" s="96"/>
      <c r="M15" s="96"/>
      <c r="N15" s="97">
        <f>B15+E15+H15+K15</f>
        <v>10</v>
      </c>
      <c r="O15" s="97">
        <f t="shared" si="0"/>
        <v>187</v>
      </c>
      <c r="P15" s="97">
        <f t="shared" si="0"/>
        <v>1106</v>
      </c>
    </row>
    <row r="16" spans="1:16" s="153" customFormat="1" ht="15" customHeight="1">
      <c r="A16" s="156" t="s">
        <v>2015</v>
      </c>
      <c r="B16" s="96"/>
      <c r="C16" s="96">
        <v>1000</v>
      </c>
      <c r="D16" s="96">
        <v>3093</v>
      </c>
      <c r="E16" s="96"/>
      <c r="F16" s="96"/>
      <c r="G16" s="96"/>
      <c r="H16" s="96"/>
      <c r="I16" s="96"/>
      <c r="J16" s="96"/>
      <c r="K16" s="96"/>
      <c r="L16" s="96"/>
      <c r="M16" s="96"/>
      <c r="N16" s="97">
        <f>B16+E16+H16+K16</f>
        <v>0</v>
      </c>
      <c r="O16" s="97">
        <f t="shared" si="0"/>
        <v>1000</v>
      </c>
      <c r="P16" s="97">
        <f t="shared" si="0"/>
        <v>3093</v>
      </c>
    </row>
    <row r="17" spans="1:16" s="153" customFormat="1" ht="15" customHeight="1">
      <c r="A17" s="156" t="s">
        <v>2308</v>
      </c>
      <c r="B17" s="96">
        <v>1000</v>
      </c>
      <c r="C17" s="96">
        <v>1000</v>
      </c>
      <c r="D17" s="96">
        <v>979</v>
      </c>
      <c r="E17" s="96"/>
      <c r="F17" s="96"/>
      <c r="G17" s="96"/>
      <c r="H17" s="96"/>
      <c r="I17" s="96"/>
      <c r="J17" s="96"/>
      <c r="K17" s="96"/>
      <c r="L17" s="96"/>
      <c r="M17" s="96"/>
      <c r="N17" s="97">
        <f t="shared" si="0"/>
        <v>1000</v>
      </c>
      <c r="O17" s="97">
        <f t="shared" si="0"/>
        <v>1000</v>
      </c>
      <c r="P17" s="97">
        <f t="shared" si="0"/>
        <v>979</v>
      </c>
    </row>
    <row r="18" spans="1:16" s="153" customFormat="1" ht="15" customHeight="1">
      <c r="A18" s="156" t="s">
        <v>2309</v>
      </c>
      <c r="B18" s="96"/>
      <c r="C18" s="96"/>
      <c r="D18" s="96"/>
      <c r="E18" s="96"/>
      <c r="F18" s="96"/>
      <c r="G18" s="96"/>
      <c r="H18" s="96"/>
      <c r="I18" s="96"/>
      <c r="J18" s="96"/>
      <c r="K18" s="96">
        <v>246408</v>
      </c>
      <c r="L18" s="96">
        <v>264648</v>
      </c>
      <c r="M18" s="96">
        <v>258533</v>
      </c>
      <c r="N18" s="97">
        <f t="shared" si="0"/>
        <v>246408</v>
      </c>
      <c r="O18" s="97">
        <f t="shared" si="0"/>
        <v>264648</v>
      </c>
      <c r="P18" s="97">
        <f t="shared" si="0"/>
        <v>258533</v>
      </c>
    </row>
    <row r="19" spans="1:16" s="153" customFormat="1" ht="15" customHeight="1">
      <c r="A19" s="156" t="s">
        <v>2310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>
        <f t="shared" si="0"/>
        <v>0</v>
      </c>
      <c r="O19" s="97">
        <f t="shared" si="0"/>
        <v>0</v>
      </c>
      <c r="P19" s="97">
        <f t="shared" si="0"/>
        <v>0</v>
      </c>
    </row>
    <row r="20" spans="1:16" s="153" customFormat="1" ht="15" customHeight="1">
      <c r="A20" s="156" t="s">
        <v>2311</v>
      </c>
      <c r="B20" s="96"/>
      <c r="C20" s="96">
        <v>203</v>
      </c>
      <c r="D20" s="96">
        <v>332</v>
      </c>
      <c r="E20" s="96"/>
      <c r="F20" s="96"/>
      <c r="G20" s="96"/>
      <c r="H20" s="96"/>
      <c r="I20" s="96"/>
      <c r="J20" s="96"/>
      <c r="K20" s="96"/>
      <c r="L20" s="96"/>
      <c r="M20" s="96"/>
      <c r="N20" s="97">
        <f t="shared" si="0"/>
        <v>0</v>
      </c>
      <c r="O20" s="97">
        <f t="shared" si="0"/>
        <v>203</v>
      </c>
      <c r="P20" s="97">
        <f t="shared" si="0"/>
        <v>332</v>
      </c>
    </row>
    <row r="21" spans="1:16" s="153" customFormat="1" ht="15" customHeight="1">
      <c r="A21" s="156" t="s">
        <v>2312</v>
      </c>
      <c r="B21" s="96"/>
      <c r="C21" s="96"/>
      <c r="D21" s="96"/>
      <c r="E21" s="96"/>
      <c r="F21" s="96"/>
      <c r="G21" s="96"/>
      <c r="H21" s="96">
        <v>7312</v>
      </c>
      <c r="I21" s="96">
        <v>7612</v>
      </c>
      <c r="J21" s="96">
        <v>7571</v>
      </c>
      <c r="K21" s="96"/>
      <c r="L21" s="96"/>
      <c r="M21" s="96"/>
      <c r="N21" s="97">
        <f t="shared" si="0"/>
        <v>7312</v>
      </c>
      <c r="O21" s="97">
        <f t="shared" si="0"/>
        <v>7612</v>
      </c>
      <c r="P21" s="97">
        <f t="shared" si="0"/>
        <v>7571</v>
      </c>
    </row>
    <row r="22" spans="1:16" s="153" customFormat="1" ht="15" customHeight="1">
      <c r="A22" s="156" t="s">
        <v>2313</v>
      </c>
      <c r="B22" s="96"/>
      <c r="C22" s="96"/>
      <c r="D22" s="96"/>
      <c r="E22" s="96"/>
      <c r="F22" s="96"/>
      <c r="G22" s="96"/>
      <c r="H22" s="96">
        <v>319</v>
      </c>
      <c r="I22" s="96">
        <v>319</v>
      </c>
      <c r="J22" s="96">
        <v>344</v>
      </c>
      <c r="K22" s="96"/>
      <c r="L22" s="96"/>
      <c r="M22" s="96"/>
      <c r="N22" s="97">
        <f t="shared" si="0"/>
        <v>319</v>
      </c>
      <c r="O22" s="97">
        <f t="shared" si="0"/>
        <v>319</v>
      </c>
      <c r="P22" s="97">
        <f t="shared" si="0"/>
        <v>344</v>
      </c>
    </row>
    <row r="23" spans="1:16" s="153" customFormat="1" ht="15" customHeight="1">
      <c r="A23" s="156" t="s">
        <v>2314</v>
      </c>
      <c r="B23" s="96"/>
      <c r="C23" s="96"/>
      <c r="D23" s="96">
        <v>64</v>
      </c>
      <c r="E23" s="96"/>
      <c r="F23" s="96"/>
      <c r="G23" s="96"/>
      <c r="H23" s="96"/>
      <c r="I23" s="96"/>
      <c r="J23" s="96"/>
      <c r="K23" s="96"/>
      <c r="L23" s="96"/>
      <c r="M23" s="96"/>
      <c r="N23" s="97">
        <f t="shared" si="0"/>
        <v>0</v>
      </c>
      <c r="O23" s="97">
        <f t="shared" si="0"/>
        <v>0</v>
      </c>
      <c r="P23" s="97">
        <f t="shared" si="0"/>
        <v>64</v>
      </c>
    </row>
    <row r="24" spans="1:16" s="153" customFormat="1" ht="15" customHeight="1">
      <c r="A24" s="156" t="s">
        <v>2315</v>
      </c>
      <c r="B24" s="96">
        <v>800</v>
      </c>
      <c r="C24" s="96">
        <v>1691</v>
      </c>
      <c r="D24" s="96">
        <v>2333</v>
      </c>
      <c r="E24" s="96"/>
      <c r="F24" s="96"/>
      <c r="G24" s="96"/>
      <c r="H24" s="96"/>
      <c r="I24" s="96"/>
      <c r="J24" s="96"/>
      <c r="K24" s="96"/>
      <c r="L24" s="96"/>
      <c r="M24" s="96"/>
      <c r="N24" s="97">
        <f t="shared" si="0"/>
        <v>800</v>
      </c>
      <c r="O24" s="97">
        <f t="shared" si="0"/>
        <v>1691</v>
      </c>
      <c r="P24" s="97">
        <f t="shared" si="0"/>
        <v>2333</v>
      </c>
    </row>
    <row r="25" spans="1:16" s="153" customFormat="1" ht="15" customHeight="1">
      <c r="A25" s="154" t="s">
        <v>2316</v>
      </c>
      <c r="B25" s="97">
        <f>SUM(B10:B24)</f>
        <v>51764</v>
      </c>
      <c r="C25" s="97">
        <f>SUM(C10:C24)</f>
        <v>56764</v>
      </c>
      <c r="D25" s="97">
        <f>SUM(D10:D24)</f>
        <v>63997</v>
      </c>
      <c r="E25" s="97"/>
      <c r="F25" s="97"/>
      <c r="G25" s="97"/>
      <c r="H25" s="97">
        <f aca="true" t="shared" si="1" ref="H25:M25">SUM(H10:H24)</f>
        <v>7631</v>
      </c>
      <c r="I25" s="97">
        <f t="shared" si="1"/>
        <v>8106</v>
      </c>
      <c r="J25" s="97">
        <f t="shared" si="1"/>
        <v>8104</v>
      </c>
      <c r="K25" s="97">
        <f t="shared" si="1"/>
        <v>246408</v>
      </c>
      <c r="L25" s="97">
        <f t="shared" si="1"/>
        <v>264648</v>
      </c>
      <c r="M25" s="97">
        <f t="shared" si="1"/>
        <v>258533</v>
      </c>
      <c r="N25" s="97">
        <f t="shared" si="0"/>
        <v>305803</v>
      </c>
      <c r="O25" s="97">
        <f t="shared" si="0"/>
        <v>329518</v>
      </c>
      <c r="P25" s="97">
        <f t="shared" si="0"/>
        <v>330634</v>
      </c>
    </row>
    <row r="26" spans="1:15" s="153" customFormat="1" ht="15" customHeight="1">
      <c r="A26" s="154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55"/>
    </row>
    <row r="27" spans="1:15" s="158" customFormat="1" ht="15" customHeight="1">
      <c r="A27" s="154" t="s">
        <v>2291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57"/>
    </row>
    <row r="28" spans="1:15" s="158" customFormat="1" ht="15" customHeight="1">
      <c r="A28" s="156" t="s">
        <v>2317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57"/>
    </row>
    <row r="29" spans="1:16" s="158" customFormat="1" ht="15" customHeight="1">
      <c r="A29" s="156" t="s">
        <v>532</v>
      </c>
      <c r="B29" s="96">
        <v>1050</v>
      </c>
      <c r="C29" s="96">
        <v>2310</v>
      </c>
      <c r="D29" s="96">
        <v>2676</v>
      </c>
      <c r="E29" s="96"/>
      <c r="F29" s="96"/>
      <c r="G29" s="96"/>
      <c r="H29" s="97"/>
      <c r="I29" s="96">
        <v>420</v>
      </c>
      <c r="J29" s="96">
        <v>510</v>
      </c>
      <c r="K29" s="96"/>
      <c r="L29" s="96"/>
      <c r="M29" s="96"/>
      <c r="N29" s="97">
        <f t="shared" si="0"/>
        <v>1050</v>
      </c>
      <c r="O29" s="97">
        <f t="shared" si="0"/>
        <v>2730</v>
      </c>
      <c r="P29" s="97">
        <f t="shared" si="0"/>
        <v>3186</v>
      </c>
    </row>
    <row r="30" spans="1:16" s="158" customFormat="1" ht="15" customHeight="1">
      <c r="A30" s="156" t="s">
        <v>533</v>
      </c>
      <c r="B30" s="96">
        <v>500</v>
      </c>
      <c r="C30" s="96">
        <v>500</v>
      </c>
      <c r="D30" s="96">
        <v>185</v>
      </c>
      <c r="E30" s="96"/>
      <c r="F30" s="96"/>
      <c r="G30" s="96"/>
      <c r="H30" s="96"/>
      <c r="I30" s="96"/>
      <c r="J30" s="96"/>
      <c r="K30" s="96"/>
      <c r="L30" s="96"/>
      <c r="M30" s="96"/>
      <c r="N30" s="97">
        <f t="shared" si="0"/>
        <v>500</v>
      </c>
      <c r="O30" s="97">
        <f t="shared" si="0"/>
        <v>500</v>
      </c>
      <c r="P30" s="97">
        <f t="shared" si="0"/>
        <v>185</v>
      </c>
    </row>
    <row r="31" spans="1:16" s="158" customFormat="1" ht="15" customHeight="1">
      <c r="A31" s="156" t="s">
        <v>2309</v>
      </c>
      <c r="B31" s="96"/>
      <c r="C31" s="96"/>
      <c r="D31" s="96"/>
      <c r="E31" s="96"/>
      <c r="F31" s="96"/>
      <c r="G31" s="96"/>
      <c r="H31" s="97"/>
      <c r="I31" s="97"/>
      <c r="J31" s="97"/>
      <c r="K31" s="96">
        <v>143248</v>
      </c>
      <c r="L31" s="96">
        <v>156538</v>
      </c>
      <c r="M31" s="96">
        <v>154171</v>
      </c>
      <c r="N31" s="97">
        <f t="shared" si="0"/>
        <v>143248</v>
      </c>
      <c r="O31" s="97">
        <f t="shared" si="0"/>
        <v>156538</v>
      </c>
      <c r="P31" s="97">
        <f t="shared" si="0"/>
        <v>154171</v>
      </c>
    </row>
    <row r="32" spans="1:16" s="23" customFormat="1" ht="15" customHeight="1">
      <c r="A32" s="154" t="s">
        <v>534</v>
      </c>
      <c r="B32" s="97">
        <f>SUM(B28:B31)</f>
        <v>1550</v>
      </c>
      <c r="C32" s="97">
        <f>SUM(C28:C31)</f>
        <v>2810</v>
      </c>
      <c r="D32" s="97">
        <f>SUM(D28:D31)</f>
        <v>2861</v>
      </c>
      <c r="E32" s="97">
        <v>0</v>
      </c>
      <c r="F32" s="97"/>
      <c r="G32" s="97"/>
      <c r="H32" s="97">
        <v>0</v>
      </c>
      <c r="I32" s="97">
        <f>SUM(I29:I31)</f>
        <v>420</v>
      </c>
      <c r="J32" s="97">
        <f>SUM(J29:J31)</f>
        <v>510</v>
      </c>
      <c r="K32" s="97">
        <f>SUM(K28:K31)</f>
        <v>143248</v>
      </c>
      <c r="L32" s="97">
        <f>SUM(L29:L31)</f>
        <v>156538</v>
      </c>
      <c r="M32" s="97">
        <f>SUM(M28:M31)</f>
        <v>154171</v>
      </c>
      <c r="N32" s="97">
        <f t="shared" si="0"/>
        <v>144798</v>
      </c>
      <c r="O32" s="97">
        <f t="shared" si="0"/>
        <v>159768</v>
      </c>
      <c r="P32" s="97">
        <f t="shared" si="0"/>
        <v>157542</v>
      </c>
    </row>
    <row r="33" spans="1:15" s="153" customFormat="1" ht="29.25" customHeight="1">
      <c r="A33" s="156" t="s">
        <v>535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155"/>
    </row>
    <row r="34" spans="1:15" s="158" customFormat="1" ht="15" customHeight="1">
      <c r="A34" s="154" t="s">
        <v>536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57"/>
    </row>
    <row r="35" spans="1:16" s="153" customFormat="1" ht="15" customHeight="1">
      <c r="A35" s="156" t="s">
        <v>2309</v>
      </c>
      <c r="B35" s="96"/>
      <c r="C35" s="96"/>
      <c r="D35" s="96"/>
      <c r="E35" s="96"/>
      <c r="F35" s="96"/>
      <c r="G35" s="96"/>
      <c r="H35" s="96"/>
      <c r="I35" s="96"/>
      <c r="J35" s="96"/>
      <c r="K35" s="96">
        <v>243561</v>
      </c>
      <c r="L35" s="96">
        <v>266626</v>
      </c>
      <c r="M35" s="96">
        <v>266679</v>
      </c>
      <c r="N35" s="97">
        <f t="shared" si="0"/>
        <v>243561</v>
      </c>
      <c r="O35" s="97">
        <f t="shared" si="0"/>
        <v>266626</v>
      </c>
      <c r="P35" s="97">
        <f t="shared" si="0"/>
        <v>266679</v>
      </c>
    </row>
    <row r="36" spans="1:16" s="153" customFormat="1" ht="15" customHeight="1">
      <c r="A36" s="156" t="s">
        <v>537</v>
      </c>
      <c r="B36" s="96">
        <v>1000</v>
      </c>
      <c r="C36" s="96">
        <v>1144</v>
      </c>
      <c r="D36" s="96">
        <v>1385</v>
      </c>
      <c r="E36" s="96"/>
      <c r="F36" s="96"/>
      <c r="G36" s="96"/>
      <c r="H36" s="96"/>
      <c r="I36" s="96"/>
      <c r="J36" s="96"/>
      <c r="K36" s="96"/>
      <c r="L36" s="96"/>
      <c r="M36" s="96"/>
      <c r="N36" s="97">
        <f t="shared" si="0"/>
        <v>1000</v>
      </c>
      <c r="O36" s="97">
        <f t="shared" si="0"/>
        <v>1144</v>
      </c>
      <c r="P36" s="97">
        <f t="shared" si="0"/>
        <v>1385</v>
      </c>
    </row>
    <row r="37" spans="1:16" s="153" customFormat="1" ht="15" customHeight="1">
      <c r="A37" s="156" t="s">
        <v>543</v>
      </c>
      <c r="B37" s="96">
        <v>500</v>
      </c>
      <c r="C37" s="96">
        <v>1006</v>
      </c>
      <c r="D37" s="96">
        <v>974</v>
      </c>
      <c r="E37" s="96"/>
      <c r="F37" s="96"/>
      <c r="G37" s="96"/>
      <c r="H37" s="96"/>
      <c r="I37" s="96"/>
      <c r="J37" s="96"/>
      <c r="K37" s="96"/>
      <c r="L37" s="96"/>
      <c r="M37" s="96"/>
      <c r="N37" s="97">
        <f t="shared" si="0"/>
        <v>500</v>
      </c>
      <c r="O37" s="97">
        <f t="shared" si="0"/>
        <v>1006</v>
      </c>
      <c r="P37" s="97">
        <f t="shared" si="0"/>
        <v>974</v>
      </c>
    </row>
    <row r="38" spans="1:16" s="153" customFormat="1" ht="15" customHeight="1">
      <c r="A38" s="154" t="s">
        <v>162</v>
      </c>
      <c r="B38" s="97">
        <f>SUM(B35:B37)</f>
        <v>1500</v>
      </c>
      <c r="C38" s="97">
        <f>SUM(C35:C37)</f>
        <v>2150</v>
      </c>
      <c r="D38" s="97">
        <f>SUM(D35:D37)</f>
        <v>2359</v>
      </c>
      <c r="E38" s="97"/>
      <c r="F38" s="97"/>
      <c r="G38" s="97"/>
      <c r="H38" s="97"/>
      <c r="I38" s="97"/>
      <c r="J38" s="97"/>
      <c r="K38" s="97">
        <f>SUM(K35:K37)</f>
        <v>243561</v>
      </c>
      <c r="L38" s="97">
        <f>SUM(L35:L37)</f>
        <v>266626</v>
      </c>
      <c r="M38" s="97">
        <f>SUM(M35:M37)</f>
        <v>266679</v>
      </c>
      <c r="N38" s="97">
        <f t="shared" si="0"/>
        <v>245061</v>
      </c>
      <c r="O38" s="97">
        <f t="shared" si="0"/>
        <v>268776</v>
      </c>
      <c r="P38" s="97">
        <f t="shared" si="0"/>
        <v>269038</v>
      </c>
    </row>
    <row r="39" spans="1:15" s="153" customFormat="1" ht="14.25">
      <c r="A39" s="15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55"/>
    </row>
    <row r="40" spans="1:15" s="158" customFormat="1" ht="15" customHeight="1">
      <c r="A40" s="154" t="s">
        <v>163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57"/>
    </row>
    <row r="41" spans="1:16" s="153" customFormat="1" ht="15" customHeight="1">
      <c r="A41" s="156" t="s">
        <v>2309</v>
      </c>
      <c r="B41" s="96"/>
      <c r="C41" s="96"/>
      <c r="D41" s="96"/>
      <c r="E41" s="96"/>
      <c r="F41" s="96"/>
      <c r="G41" s="96"/>
      <c r="H41" s="96"/>
      <c r="I41" s="96"/>
      <c r="J41" s="96"/>
      <c r="K41" s="96">
        <v>103041</v>
      </c>
      <c r="L41" s="96">
        <v>116508</v>
      </c>
      <c r="M41" s="96">
        <v>114246</v>
      </c>
      <c r="N41" s="97">
        <f t="shared" si="0"/>
        <v>103041</v>
      </c>
      <c r="O41" s="97">
        <f>C41+F41+I41+L41</f>
        <v>116508</v>
      </c>
      <c r="P41" s="97">
        <f>D41+G41+J41+M41</f>
        <v>114246</v>
      </c>
    </row>
    <row r="42" spans="1:16" s="153" customFormat="1" ht="15" customHeight="1">
      <c r="A42" s="154" t="s">
        <v>164</v>
      </c>
      <c r="B42" s="97"/>
      <c r="C42" s="97"/>
      <c r="D42" s="97"/>
      <c r="E42" s="97"/>
      <c r="F42" s="97"/>
      <c r="G42" s="97"/>
      <c r="H42" s="97"/>
      <c r="I42" s="97"/>
      <c r="J42" s="97"/>
      <c r="K42" s="97">
        <f>SUM(K41)</f>
        <v>103041</v>
      </c>
      <c r="L42" s="97">
        <f>SUM(L41)</f>
        <v>116508</v>
      </c>
      <c r="M42" s="97">
        <f>SUM(M41)</f>
        <v>114246</v>
      </c>
      <c r="N42" s="97">
        <f t="shared" si="0"/>
        <v>103041</v>
      </c>
      <c r="O42" s="97">
        <f>C42+F42+I42+L42</f>
        <v>116508</v>
      </c>
      <c r="P42" s="97">
        <f>D42+G42+J42+M42</f>
        <v>114246</v>
      </c>
    </row>
    <row r="43" spans="1:15" s="153" customFormat="1" ht="14.25">
      <c r="A43" s="15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55"/>
    </row>
    <row r="44" spans="1:15" s="158" customFormat="1" ht="15" customHeight="1">
      <c r="A44" s="154" t="s">
        <v>165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57"/>
    </row>
    <row r="45" spans="1:16" s="14" customFormat="1" ht="15" customHeight="1">
      <c r="A45" s="156" t="s">
        <v>2309</v>
      </c>
      <c r="B45" s="96"/>
      <c r="C45" s="96"/>
      <c r="D45" s="96"/>
      <c r="E45" s="96"/>
      <c r="F45" s="96"/>
      <c r="G45" s="96"/>
      <c r="H45" s="96"/>
      <c r="I45" s="96"/>
      <c r="J45" s="96"/>
      <c r="K45" s="96">
        <v>103809</v>
      </c>
      <c r="L45" s="96">
        <v>123399</v>
      </c>
      <c r="M45" s="96">
        <v>119158</v>
      </c>
      <c r="N45" s="97">
        <f t="shared" si="0"/>
        <v>103809</v>
      </c>
      <c r="O45" s="97">
        <f t="shared" si="0"/>
        <v>123399</v>
      </c>
      <c r="P45" s="97">
        <f t="shared" si="0"/>
        <v>119158</v>
      </c>
    </row>
    <row r="46" spans="1:16" s="14" customFormat="1" ht="15" customHeight="1">
      <c r="A46" s="156" t="s">
        <v>2306</v>
      </c>
      <c r="B46" s="96">
        <v>3900</v>
      </c>
      <c r="C46" s="96">
        <v>3900</v>
      </c>
      <c r="D46" s="96">
        <v>3310</v>
      </c>
      <c r="E46" s="96"/>
      <c r="F46" s="96"/>
      <c r="G46" s="96"/>
      <c r="H46" s="96"/>
      <c r="I46" s="96"/>
      <c r="J46" s="96"/>
      <c r="K46" s="96"/>
      <c r="L46" s="96"/>
      <c r="M46" s="96"/>
      <c r="N46" s="97">
        <f t="shared" si="0"/>
        <v>3900</v>
      </c>
      <c r="O46" s="97">
        <f t="shared" si="0"/>
        <v>3900</v>
      </c>
      <c r="P46" s="97">
        <f t="shared" si="0"/>
        <v>3310</v>
      </c>
    </row>
    <row r="47" spans="1:16" s="14" customFormat="1" ht="15" customHeight="1">
      <c r="A47" s="156" t="s">
        <v>166</v>
      </c>
      <c r="B47" s="96"/>
      <c r="C47" s="96"/>
      <c r="D47" s="96"/>
      <c r="E47" s="96"/>
      <c r="F47" s="96"/>
      <c r="G47" s="96"/>
      <c r="H47" s="96">
        <v>7700</v>
      </c>
      <c r="I47" s="96">
        <v>7730</v>
      </c>
      <c r="J47" s="96">
        <v>8194</v>
      </c>
      <c r="K47" s="96"/>
      <c r="L47" s="96"/>
      <c r="M47" s="96"/>
      <c r="N47" s="97">
        <f t="shared" si="0"/>
        <v>7700</v>
      </c>
      <c r="O47" s="97">
        <f t="shared" si="0"/>
        <v>7730</v>
      </c>
      <c r="P47" s="97">
        <f t="shared" si="0"/>
        <v>8194</v>
      </c>
    </row>
    <row r="48" spans="1:16" s="14" customFormat="1" ht="15" customHeight="1">
      <c r="A48" s="156" t="s">
        <v>167</v>
      </c>
      <c r="B48" s="96">
        <v>44313</v>
      </c>
      <c r="C48" s="96">
        <v>44713</v>
      </c>
      <c r="D48" s="96">
        <v>46025</v>
      </c>
      <c r="E48" s="96"/>
      <c r="F48" s="96"/>
      <c r="G48" s="96"/>
      <c r="H48" s="96"/>
      <c r="I48" s="96">
        <v>370</v>
      </c>
      <c r="J48" s="96">
        <v>470</v>
      </c>
      <c r="K48" s="96"/>
      <c r="L48" s="96"/>
      <c r="M48" s="96"/>
      <c r="N48" s="97">
        <f t="shared" si="0"/>
        <v>44313</v>
      </c>
      <c r="O48" s="97">
        <f t="shared" si="0"/>
        <v>45083</v>
      </c>
      <c r="P48" s="97">
        <f t="shared" si="0"/>
        <v>46495</v>
      </c>
    </row>
    <row r="49" spans="1:16" s="14" customFormat="1" ht="15" customHeight="1">
      <c r="A49" s="156" t="s">
        <v>544</v>
      </c>
      <c r="B49" s="96">
        <v>796</v>
      </c>
      <c r="C49" s="96">
        <v>796</v>
      </c>
      <c r="D49" s="96">
        <v>1041</v>
      </c>
      <c r="E49" s="96"/>
      <c r="F49" s="96"/>
      <c r="G49" s="96"/>
      <c r="H49" s="96"/>
      <c r="I49" s="96">
        <v>53</v>
      </c>
      <c r="J49" s="96">
        <v>52</v>
      </c>
      <c r="K49" s="96"/>
      <c r="L49" s="96"/>
      <c r="M49" s="96"/>
      <c r="N49" s="97">
        <f t="shared" si="0"/>
        <v>796</v>
      </c>
      <c r="O49" s="97">
        <f t="shared" si="0"/>
        <v>849</v>
      </c>
      <c r="P49" s="97">
        <f t="shared" si="0"/>
        <v>1093</v>
      </c>
    </row>
    <row r="50" spans="1:16" s="14" customFormat="1" ht="15" customHeight="1">
      <c r="A50" s="156" t="s">
        <v>137</v>
      </c>
      <c r="B50" s="96">
        <v>6290</v>
      </c>
      <c r="C50" s="96">
        <v>6290</v>
      </c>
      <c r="D50" s="96">
        <v>7204</v>
      </c>
      <c r="E50" s="96"/>
      <c r="F50" s="96"/>
      <c r="G50" s="96"/>
      <c r="H50" s="96"/>
      <c r="I50" s="96"/>
      <c r="J50" s="96"/>
      <c r="K50" s="96"/>
      <c r="L50" s="96"/>
      <c r="M50" s="96"/>
      <c r="N50" s="97">
        <f t="shared" si="0"/>
        <v>6290</v>
      </c>
      <c r="O50" s="97">
        <f t="shared" si="0"/>
        <v>6290</v>
      </c>
      <c r="P50" s="97">
        <f t="shared" si="0"/>
        <v>7204</v>
      </c>
    </row>
    <row r="51" spans="1:16" s="14" customFormat="1" ht="15" customHeight="1">
      <c r="A51" s="156" t="s">
        <v>545</v>
      </c>
      <c r="B51" s="96">
        <v>3228</v>
      </c>
      <c r="C51" s="96">
        <v>3228</v>
      </c>
      <c r="D51" s="96">
        <v>3473</v>
      </c>
      <c r="E51" s="96"/>
      <c r="F51" s="96"/>
      <c r="G51" s="96"/>
      <c r="H51" s="96"/>
      <c r="I51" s="96"/>
      <c r="J51" s="96"/>
      <c r="K51" s="96"/>
      <c r="L51" s="96"/>
      <c r="M51" s="96"/>
      <c r="N51" s="97">
        <f t="shared" si="0"/>
        <v>3228</v>
      </c>
      <c r="O51" s="97">
        <f t="shared" si="0"/>
        <v>3228</v>
      </c>
      <c r="P51" s="97">
        <f t="shared" si="0"/>
        <v>3473</v>
      </c>
    </row>
    <row r="52" spans="1:16" s="23" customFormat="1" ht="15" customHeight="1">
      <c r="A52" s="154" t="s">
        <v>2017</v>
      </c>
      <c r="B52" s="97">
        <f>SUM(B45:B51)</f>
        <v>58527</v>
      </c>
      <c r="C52" s="97">
        <f>SUM(C45:C51)</f>
        <v>58927</v>
      </c>
      <c r="D52" s="97">
        <f>SUM(D45:D51)</f>
        <v>61053</v>
      </c>
      <c r="E52" s="97">
        <v>0</v>
      </c>
      <c r="F52" s="97"/>
      <c r="G52" s="97"/>
      <c r="H52" s="97">
        <f aca="true" t="shared" si="2" ref="H52:M52">SUM(H45:H51)</f>
        <v>7700</v>
      </c>
      <c r="I52" s="97">
        <f t="shared" si="2"/>
        <v>8153</v>
      </c>
      <c r="J52" s="97">
        <f t="shared" si="2"/>
        <v>8716</v>
      </c>
      <c r="K52" s="97">
        <f t="shared" si="2"/>
        <v>103809</v>
      </c>
      <c r="L52" s="97">
        <f t="shared" si="2"/>
        <v>123399</v>
      </c>
      <c r="M52" s="97">
        <f t="shared" si="2"/>
        <v>119158</v>
      </c>
      <c r="N52" s="97">
        <f t="shared" si="0"/>
        <v>170036</v>
      </c>
      <c r="O52" s="97">
        <f t="shared" si="0"/>
        <v>190479</v>
      </c>
      <c r="P52" s="97">
        <f t="shared" si="0"/>
        <v>188927</v>
      </c>
    </row>
    <row r="53" spans="1:16" s="23" customFormat="1" ht="14.25">
      <c r="A53" s="154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1:16" s="158" customFormat="1" ht="15" customHeight="1">
      <c r="A54" s="154" t="s">
        <v>2018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s="158" customFormat="1" ht="15" customHeight="1">
      <c r="A55" s="156" t="s">
        <v>2019</v>
      </c>
      <c r="B55" s="96">
        <v>2580</v>
      </c>
      <c r="C55" s="96">
        <v>2930</v>
      </c>
      <c r="D55" s="96">
        <v>2530</v>
      </c>
      <c r="E55" s="96"/>
      <c r="F55" s="96"/>
      <c r="G55" s="96"/>
      <c r="H55" s="96"/>
      <c r="I55" s="96">
        <v>2572</v>
      </c>
      <c r="J55" s="96">
        <v>3573</v>
      </c>
      <c r="K55" s="97"/>
      <c r="L55" s="97"/>
      <c r="M55" s="97"/>
      <c r="N55" s="97">
        <f t="shared" si="0"/>
        <v>2580</v>
      </c>
      <c r="O55" s="97">
        <f t="shared" si="0"/>
        <v>5502</v>
      </c>
      <c r="P55" s="97">
        <f t="shared" si="0"/>
        <v>6103</v>
      </c>
    </row>
    <row r="56" spans="1:16" s="158" customFormat="1" ht="15" customHeight="1">
      <c r="A56" s="156" t="s">
        <v>2020</v>
      </c>
      <c r="B56" s="96">
        <v>8040</v>
      </c>
      <c r="C56" s="96">
        <v>8328</v>
      </c>
      <c r="D56" s="96">
        <v>9148</v>
      </c>
      <c r="E56" s="97"/>
      <c r="F56" s="97"/>
      <c r="G56" s="97"/>
      <c r="H56" s="96">
        <v>2400</v>
      </c>
      <c r="I56" s="96">
        <v>4400</v>
      </c>
      <c r="J56" s="96">
        <v>4263</v>
      </c>
      <c r="K56" s="97"/>
      <c r="L56" s="97"/>
      <c r="M56" s="97"/>
      <c r="N56" s="97">
        <f t="shared" si="0"/>
        <v>10440</v>
      </c>
      <c r="O56" s="97">
        <f t="shared" si="0"/>
        <v>12728</v>
      </c>
      <c r="P56" s="97">
        <f t="shared" si="0"/>
        <v>13411</v>
      </c>
    </row>
    <row r="57" spans="1:16" s="158" customFormat="1" ht="15" customHeight="1">
      <c r="A57" s="156" t="s">
        <v>2021</v>
      </c>
      <c r="B57" s="96">
        <v>192</v>
      </c>
      <c r="C57" s="96">
        <v>192</v>
      </c>
      <c r="D57" s="96">
        <v>223</v>
      </c>
      <c r="E57" s="97"/>
      <c r="F57" s="97"/>
      <c r="G57" s="97"/>
      <c r="H57" s="97"/>
      <c r="I57" s="97"/>
      <c r="J57" s="97"/>
      <c r="K57" s="97"/>
      <c r="L57" s="97"/>
      <c r="M57" s="97"/>
      <c r="N57" s="97">
        <f t="shared" si="0"/>
        <v>192</v>
      </c>
      <c r="O57" s="97">
        <f t="shared" si="0"/>
        <v>192</v>
      </c>
      <c r="P57" s="97">
        <f t="shared" si="0"/>
        <v>223</v>
      </c>
    </row>
    <row r="58" spans="1:16" s="158" customFormat="1" ht="15" customHeight="1">
      <c r="A58" s="156" t="s">
        <v>586</v>
      </c>
      <c r="B58" s="96"/>
      <c r="C58" s="96"/>
      <c r="D58" s="96">
        <v>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s="153" customFormat="1" ht="15" customHeight="1">
      <c r="A59" s="156" t="s">
        <v>2309</v>
      </c>
      <c r="B59" s="96"/>
      <c r="C59" s="96"/>
      <c r="D59" s="96"/>
      <c r="E59" s="96"/>
      <c r="F59" s="96"/>
      <c r="G59" s="96"/>
      <c r="H59" s="96"/>
      <c r="I59" s="96"/>
      <c r="J59" s="96"/>
      <c r="K59" s="96">
        <v>56996</v>
      </c>
      <c r="L59" s="96">
        <v>61123</v>
      </c>
      <c r="M59" s="96">
        <v>58247</v>
      </c>
      <c r="N59" s="97">
        <f t="shared" si="0"/>
        <v>56996</v>
      </c>
      <c r="O59" s="97">
        <f t="shared" si="0"/>
        <v>61123</v>
      </c>
      <c r="P59" s="97">
        <f t="shared" si="0"/>
        <v>58247</v>
      </c>
    </row>
    <row r="60" spans="1:16" s="153" customFormat="1" ht="15" customHeight="1">
      <c r="A60" s="154" t="s">
        <v>2022</v>
      </c>
      <c r="B60" s="97">
        <f>SUM(B55:B59)</f>
        <v>10812</v>
      </c>
      <c r="C60" s="97">
        <f>SUM(C55:C59)</f>
        <v>11450</v>
      </c>
      <c r="D60" s="97">
        <f>SUM(D55:D59)</f>
        <v>11903</v>
      </c>
      <c r="E60" s="97">
        <f>SUM(E55:E59)</f>
        <v>0</v>
      </c>
      <c r="F60" s="97"/>
      <c r="G60" s="97"/>
      <c r="H60" s="97">
        <f aca="true" t="shared" si="3" ref="H60:M60">SUM(H55:H59)</f>
        <v>2400</v>
      </c>
      <c r="I60" s="97">
        <f t="shared" si="3"/>
        <v>6972</v>
      </c>
      <c r="J60" s="97">
        <f t="shared" si="3"/>
        <v>7836</v>
      </c>
      <c r="K60" s="97">
        <f t="shared" si="3"/>
        <v>56996</v>
      </c>
      <c r="L60" s="97">
        <f t="shared" si="3"/>
        <v>61123</v>
      </c>
      <c r="M60" s="97">
        <f t="shared" si="3"/>
        <v>58247</v>
      </c>
      <c r="N60" s="97">
        <f t="shared" si="0"/>
        <v>70208</v>
      </c>
      <c r="O60" s="97">
        <f t="shared" si="0"/>
        <v>79545</v>
      </c>
      <c r="P60" s="97">
        <f t="shared" si="0"/>
        <v>77986</v>
      </c>
    </row>
    <row r="61" spans="1:16" s="23" customFormat="1" ht="10.5" customHeight="1">
      <c r="A61" s="154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6" s="153" customFormat="1" ht="15" customHeight="1">
      <c r="A62" s="154" t="s">
        <v>2023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s="153" customFormat="1" ht="15" customHeight="1">
      <c r="A63" s="154" t="s">
        <v>2024</v>
      </c>
      <c r="B63" s="97">
        <f>B25+B32+B38+B52+B60</f>
        <v>124153</v>
      </c>
      <c r="C63" s="97">
        <f>C25+C32+C38+C52+C60</f>
        <v>132101</v>
      </c>
      <c r="D63" s="97">
        <f>D25+D32+D38+D52+D60</f>
        <v>142173</v>
      </c>
      <c r="E63" s="97">
        <v>0</v>
      </c>
      <c r="F63" s="97"/>
      <c r="G63" s="97"/>
      <c r="H63" s="97">
        <f>H25+H32+H38+H52+H60</f>
        <v>17731</v>
      </c>
      <c r="I63" s="97">
        <f>I25+I32+I38+I52+I60</f>
        <v>23651</v>
      </c>
      <c r="J63" s="97">
        <f>J25+J32+J38+J52+J60</f>
        <v>25166</v>
      </c>
      <c r="K63" s="97">
        <f>K25+K32+K38+K42+K52+K60</f>
        <v>897063</v>
      </c>
      <c r="L63" s="97">
        <f>L25+L32+L38+L42+L52+L60</f>
        <v>988842</v>
      </c>
      <c r="M63" s="97">
        <f>M25+M32+M38+M42+M52+M60</f>
        <v>971034</v>
      </c>
      <c r="N63" s="97">
        <f t="shared" si="0"/>
        <v>1038947</v>
      </c>
      <c r="O63" s="97">
        <f t="shared" si="0"/>
        <v>1144594</v>
      </c>
      <c r="P63" s="97">
        <f t="shared" si="0"/>
        <v>1138373</v>
      </c>
    </row>
    <row r="64" spans="1:16" s="153" customFormat="1" ht="7.5" customHeight="1">
      <c r="A64" s="154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s="153" customFormat="1" ht="15" customHeight="1">
      <c r="A65" s="156" t="s">
        <v>2025</v>
      </c>
      <c r="B65" s="96">
        <v>0</v>
      </c>
      <c r="C65" s="96"/>
      <c r="D65" s="96"/>
      <c r="E65" s="96">
        <v>0</v>
      </c>
      <c r="F65" s="96"/>
      <c r="G65" s="96"/>
      <c r="H65" s="96">
        <v>0</v>
      </c>
      <c r="I65" s="96"/>
      <c r="J65" s="96"/>
      <c r="K65" s="96"/>
      <c r="L65" s="96"/>
      <c r="M65" s="96"/>
      <c r="N65" s="97">
        <f t="shared" si="0"/>
        <v>0</v>
      </c>
      <c r="O65" s="97">
        <f t="shared" si="0"/>
        <v>0</v>
      </c>
      <c r="P65" s="97">
        <f t="shared" si="0"/>
        <v>0</v>
      </c>
    </row>
    <row r="66" spans="1:16" s="153" customFormat="1" ht="15" customHeight="1">
      <c r="A66" s="154" t="s">
        <v>2026</v>
      </c>
      <c r="B66" s="97">
        <f>SUM(B63:B65)</f>
        <v>124153</v>
      </c>
      <c r="C66" s="97">
        <f>SUM(C63:C65)</f>
        <v>132101</v>
      </c>
      <c r="D66" s="97">
        <f>SUM(D63:D65)</f>
        <v>142173</v>
      </c>
      <c r="E66" s="97">
        <f>SUM(E63:E65)</f>
        <v>0</v>
      </c>
      <c r="F66" s="97"/>
      <c r="G66" s="97"/>
      <c r="H66" s="97">
        <f aca="true" t="shared" si="4" ref="H66:M66">SUM(H63:H65)</f>
        <v>17731</v>
      </c>
      <c r="I66" s="97">
        <f t="shared" si="4"/>
        <v>23651</v>
      </c>
      <c r="J66" s="97">
        <f t="shared" si="4"/>
        <v>25166</v>
      </c>
      <c r="K66" s="97">
        <f t="shared" si="4"/>
        <v>897063</v>
      </c>
      <c r="L66" s="97">
        <f t="shared" si="4"/>
        <v>988842</v>
      </c>
      <c r="M66" s="97">
        <f t="shared" si="4"/>
        <v>971034</v>
      </c>
      <c r="N66" s="97">
        <f t="shared" si="0"/>
        <v>1038947</v>
      </c>
      <c r="O66" s="97">
        <f t="shared" si="0"/>
        <v>1144594</v>
      </c>
      <c r="P66" s="97">
        <f t="shared" si="0"/>
        <v>1138373</v>
      </c>
    </row>
    <row r="67" spans="2:15" ht="15" customHeight="1"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</row>
    <row r="68" spans="2:15" ht="15" customHeight="1"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spans="2:15" ht="15" customHeight="1"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</row>
    <row r="70" spans="2:15" ht="15" customHeight="1"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</row>
    <row r="71" spans="2:15" ht="15" customHeight="1"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</row>
    <row r="72" spans="2:15" ht="15" customHeight="1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</row>
    <row r="73" spans="2:15" ht="15" customHeight="1"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</row>
    <row r="74" spans="1:15" ht="15" customHeight="1">
      <c r="A74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</row>
    <row r="75" spans="1:15" ht="15" customHeight="1">
      <c r="A75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</row>
    <row r="76" spans="1:15" ht="15" customHeight="1">
      <c r="A76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ht="15" customHeight="1">
      <c r="A77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ht="15" customHeight="1">
      <c r="A7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</row>
    <row r="79" spans="1:15" ht="15" customHeight="1">
      <c r="A7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</row>
    <row r="80" spans="1:15" ht="15" customHeight="1">
      <c r="A80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</row>
    <row r="81" spans="1:15" ht="15" customHeight="1">
      <c r="A81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</row>
    <row r="82" spans="1:15" ht="15" customHeight="1">
      <c r="A82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1:15" ht="15" customHeight="1">
      <c r="A83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</row>
    <row r="84" spans="1:15" ht="15" customHeight="1">
      <c r="A84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</row>
    <row r="85" spans="1:15" ht="15" customHeight="1">
      <c r="A85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</row>
    <row r="86" spans="1:15" ht="15" customHeight="1">
      <c r="A86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</row>
    <row r="87" spans="1:15" ht="15" customHeight="1">
      <c r="A87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</row>
    <row r="88" spans="1:15" ht="15" customHeight="1">
      <c r="A8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</row>
    <row r="89" spans="1:15" ht="15" customHeight="1">
      <c r="A8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</row>
    <row r="90" spans="1:15" ht="15" customHeight="1">
      <c r="A90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</row>
    <row r="91" spans="1:15" ht="15" customHeight="1">
      <c r="A91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</row>
    <row r="92" spans="1:15" ht="15" customHeight="1">
      <c r="A92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</row>
    <row r="93" spans="1:15" ht="15" customHeight="1">
      <c r="A93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</row>
    <row r="94" spans="1:15" ht="15" customHeight="1">
      <c r="A94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</row>
    <row r="95" spans="1:15" ht="15" customHeight="1">
      <c r="A95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</row>
    <row r="96" spans="1:15" ht="15" customHeight="1">
      <c r="A96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</row>
    <row r="97" spans="1:15" ht="15" customHeight="1">
      <c r="A97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</row>
    <row r="98" spans="1:15" ht="15" customHeight="1">
      <c r="A9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ht="15" customHeight="1">
      <c r="A9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</row>
    <row r="100" spans="1:15" ht="15" customHeight="1">
      <c r="A100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  <row r="101" spans="1:15" ht="15" customHeight="1">
      <c r="A101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</row>
    <row r="102" spans="1:15" ht="15" customHeight="1">
      <c r="A102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</row>
    <row r="103" spans="1:15" ht="15" customHeight="1">
      <c r="A103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</row>
    <row r="104" spans="1:15" ht="15" customHeight="1">
      <c r="A104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</row>
    <row r="105" spans="1:15" ht="15" customHeight="1">
      <c r="A105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</row>
    <row r="106" spans="1:15" ht="15" customHeight="1">
      <c r="A106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</row>
    <row r="107" spans="1:15" ht="15" customHeight="1">
      <c r="A107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</row>
    <row r="108" spans="1:15" ht="15" customHeight="1">
      <c r="A108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15" ht="15" customHeight="1">
      <c r="A10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ht="15" customHeight="1">
      <c r="A110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</row>
    <row r="111" spans="1:15" ht="15" customHeight="1">
      <c r="A111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</row>
    <row r="112" spans="1:15" ht="15" customHeight="1">
      <c r="A112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</row>
    <row r="113" spans="1:15" ht="15" customHeight="1">
      <c r="A113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</row>
    <row r="114" spans="1:15" ht="15" customHeight="1">
      <c r="A114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</row>
    <row r="115" spans="1:15" ht="15" customHeight="1">
      <c r="A115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</row>
    <row r="116" spans="1:15" ht="15" customHeight="1">
      <c r="A11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</row>
    <row r="117" spans="1:15" ht="15" customHeight="1">
      <c r="A117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</row>
    <row r="118" spans="1:15" ht="15" customHeight="1">
      <c r="A118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</row>
    <row r="119" spans="1:15" ht="15" customHeight="1">
      <c r="A11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</row>
    <row r="120" spans="1:15" ht="15" customHeight="1">
      <c r="A120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</row>
    <row r="121" spans="1:15" ht="15" customHeight="1">
      <c r="A121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</row>
  </sheetData>
  <mergeCells count="11">
    <mergeCell ref="A7:A8"/>
    <mergeCell ref="B7:D7"/>
    <mergeCell ref="E7:G7"/>
    <mergeCell ref="H7:J7"/>
    <mergeCell ref="K1:P1"/>
    <mergeCell ref="K7:M7"/>
    <mergeCell ref="N7:P7"/>
    <mergeCell ref="A2:P2"/>
    <mergeCell ref="A3:P3"/>
    <mergeCell ref="A4:P4"/>
    <mergeCell ref="A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48"/>
  <sheetViews>
    <sheetView workbookViewId="0" topLeftCell="A1">
      <selection activeCell="A26" sqref="A26"/>
    </sheetView>
  </sheetViews>
  <sheetFormatPr defaultColWidth="9.140625" defaultRowHeight="12.75"/>
  <cols>
    <col min="1" max="1" width="50.57421875" style="32" customWidth="1"/>
    <col min="2" max="2" width="10.57421875" style="32" customWidth="1"/>
    <col min="3" max="3" width="10.28125" style="33" customWidth="1"/>
    <col min="4" max="5" width="10.140625" style="33" bestFit="1" customWidth="1"/>
    <col min="6" max="6" width="7.421875" style="33" customWidth="1"/>
    <col min="7" max="16384" width="9.140625" style="33" customWidth="1"/>
  </cols>
  <sheetData>
    <row r="1" spans="2:6" ht="15.75">
      <c r="B1" s="682" t="s">
        <v>2213</v>
      </c>
      <c r="C1" s="682"/>
      <c r="D1" s="682"/>
      <c r="E1" s="682"/>
      <c r="F1" s="682"/>
    </row>
    <row r="2" spans="1:6" ht="15.75">
      <c r="A2" s="685" t="s">
        <v>1797</v>
      </c>
      <c r="B2" s="685"/>
      <c r="C2" s="685"/>
      <c r="D2" s="685"/>
      <c r="E2" s="685"/>
      <c r="F2" s="685"/>
    </row>
    <row r="3" spans="1:6" ht="15.75">
      <c r="A3" s="685" t="s">
        <v>247</v>
      </c>
      <c r="B3" s="685"/>
      <c r="C3" s="685"/>
      <c r="D3" s="685"/>
      <c r="E3" s="685"/>
      <c r="F3" s="685"/>
    </row>
    <row r="4" spans="1:6" ht="15.75">
      <c r="A4" s="685" t="s">
        <v>886</v>
      </c>
      <c r="B4" s="685"/>
      <c r="C4" s="685"/>
      <c r="D4" s="685"/>
      <c r="E4" s="685"/>
      <c r="F4" s="685"/>
    </row>
    <row r="5" spans="1:6" ht="15.75">
      <c r="A5" s="685" t="s">
        <v>851</v>
      </c>
      <c r="B5" s="685"/>
      <c r="C5" s="685"/>
      <c r="D5" s="685"/>
      <c r="E5" s="685"/>
      <c r="F5" s="685"/>
    </row>
    <row r="6" spans="1:3" ht="15.75">
      <c r="A6" s="166"/>
      <c r="B6" s="166"/>
      <c r="C6" s="166"/>
    </row>
    <row r="7" spans="1:6" ht="12.75">
      <c r="A7" s="686" t="s">
        <v>1792</v>
      </c>
      <c r="B7" s="683" t="s">
        <v>887</v>
      </c>
      <c r="C7" s="684" t="s">
        <v>888</v>
      </c>
      <c r="D7" s="684"/>
      <c r="E7" s="684"/>
      <c r="F7" s="684"/>
    </row>
    <row r="8" spans="1:6" ht="12.75">
      <c r="A8" s="686"/>
      <c r="B8" s="683"/>
      <c r="C8" s="147" t="s">
        <v>2256</v>
      </c>
      <c r="D8" s="147" t="s">
        <v>890</v>
      </c>
      <c r="E8" s="147" t="s">
        <v>2257</v>
      </c>
      <c r="F8" s="147" t="s">
        <v>892</v>
      </c>
    </row>
    <row r="9" spans="1:3" ht="15.75">
      <c r="A9" s="112" t="s">
        <v>852</v>
      </c>
      <c r="B9" s="112"/>
      <c r="C9" s="113"/>
    </row>
    <row r="10" spans="1:6" s="115" customFormat="1" ht="15.75">
      <c r="A10" s="114" t="s">
        <v>980</v>
      </c>
      <c r="B10" s="35">
        <f>'m-gamesz '!B9+'m-Bibó '!B9+'m-Illyés '!B9+'m-ovoda '!B9+'m-Teréz A '!B9+'m-Festetics'!B9</f>
        <v>42862</v>
      </c>
      <c r="C10" s="35">
        <f>'m-gamesz '!C9+'m-Bibó '!C9+'m-Illyés '!C9+'m-ovoda '!C9+'m-Teréz A '!C9+'m-Festetics'!C9</f>
        <v>17620</v>
      </c>
      <c r="D10" s="35">
        <f>'m-gamesz '!D9+'m-Bibó '!D9+'m-Illyés '!D9+'m-ovoda '!D9+'m-Teréz A '!D9+'m-Festetics'!D9</f>
        <v>37145</v>
      </c>
      <c r="E10" s="35">
        <f>'m-gamesz '!E9+'m-Bibó '!E9+'m-Illyés '!E9+'m-ovoda '!E9+'m-Teréz A '!E9+'m-Festetics'!E9</f>
        <v>36696</v>
      </c>
      <c r="F10" s="552">
        <f>E10/D10*100</f>
        <v>98.79122358325482</v>
      </c>
    </row>
    <row r="11" spans="1:6" s="115" customFormat="1" ht="15.75">
      <c r="A11" s="31" t="s">
        <v>981</v>
      </c>
      <c r="B11" s="34">
        <f>'m-gamesz '!B10+'m-Bibó '!B10+'m-Illyés '!B10+'m-ovoda '!B10+'m-Teréz A '!B10+'m-Festetics'!B10</f>
        <v>0</v>
      </c>
      <c r="C11" s="34">
        <f>'m-gamesz '!C10+'m-Bibó '!C10+'m-Illyés '!C10+'m-ovoda '!C10+'m-Teréz A '!C10+'m-Festetics'!C10</f>
        <v>0</v>
      </c>
      <c r="D11" s="34">
        <f>'m-gamesz '!D10+'m-Bibó '!D10+'m-Illyés '!D10+'m-ovoda '!D10+'m-Teréz A '!D10+'m-Festetics'!D10</f>
        <v>900</v>
      </c>
      <c r="E11" s="34">
        <f>'m-gamesz '!E10+'m-Bibó '!E10+'m-Illyés '!E10+'m-ovoda '!E10+'m-Teréz A '!E10+'m-Festetics'!E10</f>
        <v>833</v>
      </c>
      <c r="F11" s="553">
        <f aca="true" t="shared" si="0" ref="F11:F48">E11/D11*100</f>
        <v>92.55555555555556</v>
      </c>
    </row>
    <row r="12" spans="1:6" s="115" customFormat="1" ht="15.75">
      <c r="A12" s="31" t="s">
        <v>982</v>
      </c>
      <c r="B12" s="34">
        <f>'m-gamesz '!B11+'m-Bibó '!B11+'m-Illyés '!B11+'m-ovoda '!B11+'m-Teréz A '!B11+'m-Festetics'!B11</f>
        <v>37562</v>
      </c>
      <c r="C12" s="34">
        <f>'m-gamesz '!C11+'m-Bibó '!C11+'m-Illyés '!C11+'m-ovoda '!C11+'m-Teréz A '!C11+'m-Festetics'!C11</f>
        <v>12520</v>
      </c>
      <c r="D12" s="34">
        <f>'m-gamesz '!D11+'m-Bibó '!D11+'m-Illyés '!D11+'m-ovoda '!D11+'m-Teréz A '!D11+'m-Festetics'!D11</f>
        <v>30897</v>
      </c>
      <c r="E12" s="34">
        <f>'m-gamesz '!E11+'m-Bibó '!E11+'m-Illyés '!E11+'m-ovoda '!E11+'m-Teréz A '!E11+'m-Festetics'!E11</f>
        <v>30515</v>
      </c>
      <c r="F12" s="553">
        <f t="shared" si="0"/>
        <v>98.76363400977442</v>
      </c>
    </row>
    <row r="13" spans="1:6" s="115" customFormat="1" ht="15.75">
      <c r="A13" s="31" t="s">
        <v>983</v>
      </c>
      <c r="B13" s="34">
        <f>'m-gamesz '!B12+'m-Bibó '!B12+'m-Illyés '!B12+'m-ovoda '!B12+'m-Teréz A '!B12+'m-Festetics'!B12</f>
        <v>13067</v>
      </c>
      <c r="C13" s="34">
        <f>'m-gamesz '!C12+'m-Bibó '!C12+'m-Illyés '!C12+'m-ovoda '!C12+'m-Teréz A '!C12+'m-Festetics'!C12</f>
        <v>0</v>
      </c>
      <c r="D13" s="34">
        <f>'m-gamesz '!D12+'m-Bibó '!D12+'m-Illyés '!D12+'m-ovoda '!D12+'m-Teréz A '!D12+'m-Festetics'!D12</f>
        <v>0</v>
      </c>
      <c r="E13" s="34">
        <f>'m-gamesz '!E12+'m-Bibó '!E12+'m-Illyés '!E12+'m-ovoda '!E12+'m-Teréz A '!E12+'m-Festetics'!E12</f>
        <v>0</v>
      </c>
      <c r="F13" s="553"/>
    </row>
    <row r="14" spans="1:6" s="115" customFormat="1" ht="15.75">
      <c r="A14" s="31" t="s">
        <v>984</v>
      </c>
      <c r="B14" s="34">
        <f>'m-gamesz '!B13+'m-Bibó '!B13+'m-Illyés '!B13+'m-ovoda '!B13+'m-Teréz A '!B13+'m-Festetics'!B13</f>
        <v>15722</v>
      </c>
      <c r="C14" s="34">
        <f>'m-gamesz '!C13+'m-Bibó '!C13+'m-Illyés '!C13+'m-ovoda '!C13+'m-Teréz A '!C13+'m-Festetics'!C13</f>
        <v>400</v>
      </c>
      <c r="D14" s="34">
        <f>'m-gamesz '!D13+'m-Bibó '!D13+'m-Illyés '!D13+'m-ovoda '!D13+'m-Teréz A '!D13+'m-Festetics'!D13</f>
        <v>3273</v>
      </c>
      <c r="E14" s="34">
        <f>'m-gamesz '!E13+'m-Bibó '!E13+'m-Illyés '!E13+'m-ovoda '!E13+'m-Teréz A '!E13+'m-Festetics'!E13</f>
        <v>3032</v>
      </c>
      <c r="F14" s="553">
        <f t="shared" si="0"/>
        <v>92.63672471738467</v>
      </c>
    </row>
    <row r="15" spans="1:6" s="115" customFormat="1" ht="15.75">
      <c r="A15" s="31" t="s">
        <v>985</v>
      </c>
      <c r="B15" s="34">
        <f>'m-gamesz '!B14+'m-Bibó '!B14+'m-Illyés '!B14+'m-ovoda '!B14+'m-Teréz A '!B14+'m-Festetics'!B14</f>
        <v>8773</v>
      </c>
      <c r="C15" s="34">
        <f>'m-gamesz '!C14+'m-Bibó '!C14+'m-Illyés '!C14+'m-ovoda '!C14+'m-Teréz A '!C14+'m-Festetics'!C14</f>
        <v>12120</v>
      </c>
      <c r="D15" s="34">
        <f>'m-gamesz '!D14+'m-Bibó '!D14+'m-Illyés '!D14+'m-ovoda '!D14+'m-Teréz A '!D14+'m-Festetics'!D14</f>
        <v>27624</v>
      </c>
      <c r="E15" s="34">
        <f>'m-gamesz '!E14+'m-Bibó '!E14+'m-Illyés '!E14+'m-ovoda '!E14+'m-Teréz A '!E14+'m-Festetics'!E14</f>
        <v>27483</v>
      </c>
      <c r="F15" s="553">
        <f t="shared" si="0"/>
        <v>99.48957428323197</v>
      </c>
    </row>
    <row r="16" spans="1:6" s="115" customFormat="1" ht="15.75">
      <c r="A16" s="114" t="s">
        <v>986</v>
      </c>
      <c r="B16" s="35">
        <f>'m-gamesz '!B15+'m-Bibó '!B15+'m-Illyés '!B15+'m-ovoda '!B15+'m-Teréz A '!B15+'m-Festetics'!B15</f>
        <v>37562</v>
      </c>
      <c r="C16" s="35">
        <f>'m-gamesz '!C15+'m-Bibó '!C15+'m-Illyés '!C15+'m-ovoda '!C15+'m-Teréz A '!C15+'m-Festetics'!C15</f>
        <v>12520</v>
      </c>
      <c r="D16" s="35">
        <f>'m-gamesz '!D15+'m-Bibó '!D15+'m-Illyés '!D15+'m-ovoda '!D15+'m-Teréz A '!D15+'m-Festetics'!D15</f>
        <v>31797</v>
      </c>
      <c r="E16" s="35">
        <f>'m-gamesz '!E15+'m-Bibó '!E15+'m-Illyés '!E15+'m-ovoda '!E15+'m-Teréz A '!E15+'m-Festetics'!E15</f>
        <v>31348</v>
      </c>
      <c r="F16" s="552">
        <f t="shared" si="0"/>
        <v>98.5879170990974</v>
      </c>
    </row>
    <row r="17" spans="1:6" s="115" customFormat="1" ht="15.75">
      <c r="A17" s="31" t="s">
        <v>987</v>
      </c>
      <c r="B17" s="34">
        <f>'m-gamesz '!B16+'m-Bibó '!B16+'m-Illyés '!B16+'m-ovoda '!B16+'m-Teréz A '!B16+'m-Festetics'!B16</f>
        <v>0</v>
      </c>
      <c r="C17" s="34">
        <f>'m-gamesz '!C16+'m-Bibó '!C16+'m-Illyés '!C16+'m-ovoda '!C16+'m-Teréz A '!C16+'m-Festetics'!C16</f>
        <v>0</v>
      </c>
      <c r="D17" s="34">
        <f>'m-gamesz '!D16+'m-Bibó '!D16+'m-Illyés '!D16+'m-ovoda '!D16+'m-Teréz A '!D16+'m-Festetics'!D16</f>
        <v>0</v>
      </c>
      <c r="E17" s="34">
        <f>'m-gamesz '!E16+'m-Bibó '!E16+'m-Illyés '!E16+'m-ovoda '!E16+'m-Teréz A '!E16+'m-Festetics'!E16</f>
        <v>0</v>
      </c>
      <c r="F17" s="553"/>
    </row>
    <row r="18" spans="1:6" s="115" customFormat="1" ht="15.75">
      <c r="A18" s="31" t="s">
        <v>988</v>
      </c>
      <c r="B18" s="34">
        <f>'m-gamesz '!B17+'m-Bibó '!B17+'m-Illyés '!B17+'m-ovoda '!B17+'m-Teréz A '!B17+'m-Festetics'!B17</f>
        <v>5300</v>
      </c>
      <c r="C18" s="34">
        <f>'m-gamesz '!C17+'m-Bibó '!C17+'m-Illyés '!C17+'m-ovoda '!C17+'m-Teréz A '!C17+'m-Festetics'!C17</f>
        <v>5100</v>
      </c>
      <c r="D18" s="34">
        <f>'m-gamesz '!D17+'m-Bibó '!D17+'m-Illyés '!D17+'m-ovoda '!D17+'m-Teréz A '!D17+'m-Festetics'!D17</f>
        <v>5348</v>
      </c>
      <c r="E18" s="34">
        <f>'m-gamesz '!E17+'m-Bibó '!E17+'m-Illyés '!E17+'m-ovoda '!E17+'m-Teréz A '!E17+'m-Festetics'!E17</f>
        <v>5348</v>
      </c>
      <c r="F18" s="553">
        <f t="shared" si="0"/>
        <v>100</v>
      </c>
    </row>
    <row r="19" spans="1:6" s="115" customFormat="1" ht="15.75">
      <c r="A19" s="114" t="s">
        <v>989</v>
      </c>
      <c r="B19" s="35">
        <f>'m-gamesz '!B18+'m-Bibó '!B18+'m-Illyés '!B18+'m-ovoda '!B18+'m-Teréz A '!B18+'m-Festetics'!B18</f>
        <v>1028857</v>
      </c>
      <c r="C19" s="35">
        <f>'m-gamesz '!C18+'m-Bibó '!C18+'m-Illyés '!C18+'m-ovoda '!C18+'m-Teréz A '!C18+'m-Festetics'!C18</f>
        <v>1038947</v>
      </c>
      <c r="D19" s="35">
        <f>'m-gamesz '!D18+'m-Bibó '!D18+'m-Illyés '!D18+'m-ovoda '!D18+'m-Teréz A '!D18+'m-Festetics'!D18</f>
        <v>1144594</v>
      </c>
      <c r="E19" s="35">
        <f>'m-gamesz '!E18+'m-Bibó '!E18+'m-Illyés '!E18+'m-ovoda '!E18+'m-Teréz A '!E18+'m-Festetics'!E18</f>
        <v>1138373</v>
      </c>
      <c r="F19" s="552">
        <f t="shared" si="0"/>
        <v>99.4564885015997</v>
      </c>
    </row>
    <row r="20" spans="1:6" s="115" customFormat="1" ht="15.75">
      <c r="A20" s="31" t="s">
        <v>990</v>
      </c>
      <c r="B20" s="34">
        <f>'m-gamesz '!B19+'m-Bibó '!B19+'m-Illyés '!B19+'m-ovoda '!B19+'m-Teréz A '!B19+'m-Festetics'!B19</f>
        <v>118931</v>
      </c>
      <c r="C20" s="34">
        <f>'m-gamesz '!C19+'m-Bibó '!C19+'m-Illyés '!C19+'m-ovoda '!C19+'m-Teréz A '!C19+'m-Festetics'!C19</f>
        <v>124153</v>
      </c>
      <c r="D20" s="34">
        <f>'m-gamesz '!D19+'m-Bibó '!D19+'m-Illyés '!D19+'m-ovoda '!D19+'m-Teréz A '!D19+'m-Festetics'!D19</f>
        <v>132101</v>
      </c>
      <c r="E20" s="34">
        <f>'m-gamesz '!E19+'m-Bibó '!E19+'m-Illyés '!E19+'m-ovoda '!E19+'m-Teréz A '!E19+'m-Festetics'!E19</f>
        <v>142173</v>
      </c>
      <c r="F20" s="553">
        <f t="shared" si="0"/>
        <v>107.62446915617596</v>
      </c>
    </row>
    <row r="21" spans="1:6" s="115" customFormat="1" ht="15.75">
      <c r="A21" s="31" t="s">
        <v>991</v>
      </c>
      <c r="B21" s="34">
        <f>'m-gamesz '!B20+'m-Bibó '!B20+'m-Illyés '!B20+'m-ovoda '!B20+'m-Teréz A '!B20+'m-Festetics'!B20</f>
        <v>0</v>
      </c>
      <c r="C21" s="34">
        <f>'m-gamesz '!C20+'m-Bibó '!C20+'m-Illyés '!C20+'m-ovoda '!C20+'m-Teréz A '!C20+'m-Festetics'!C20</f>
        <v>0</v>
      </c>
      <c r="D21" s="34">
        <f>'m-gamesz '!D20+'m-Bibó '!D20+'m-Illyés '!D20+'m-ovoda '!D20+'m-Teréz A '!D20+'m-Festetics'!D20</f>
        <v>0</v>
      </c>
      <c r="E21" s="34">
        <f>'m-gamesz '!E20+'m-Bibó '!E20+'m-Illyés '!E20+'m-ovoda '!E20+'m-Teréz A '!E20+'m-Festetics'!E20</f>
        <v>0</v>
      </c>
      <c r="F21" s="553"/>
    </row>
    <row r="22" spans="1:6" s="115" customFormat="1" ht="15.75">
      <c r="A22" s="31" t="s">
        <v>992</v>
      </c>
      <c r="B22" s="34">
        <f>'m-gamesz '!B21+'m-Bibó '!B21+'m-Illyés '!B21+'m-ovoda '!B21+'m-Teréz A '!B21+'m-Festetics'!B21</f>
        <v>909926</v>
      </c>
      <c r="C22" s="34">
        <f>'m-gamesz '!C21+'m-Bibó '!C21+'m-Illyés '!C21+'m-ovoda '!C21+'m-Teréz A '!C21+'m-Festetics'!C21</f>
        <v>914794</v>
      </c>
      <c r="D22" s="34">
        <f>'m-gamesz '!D21+'m-Bibó '!D21+'m-Illyés '!D21+'m-ovoda '!D21+'m-Teréz A '!D21+'m-Festetics'!D21</f>
        <v>1012493</v>
      </c>
      <c r="E22" s="34">
        <f>'m-gamesz '!E21+'m-Bibó '!E21+'m-Illyés '!E21+'m-ovoda '!E21+'m-Teréz A '!E21+'m-Festetics'!E21</f>
        <v>996200</v>
      </c>
      <c r="F22" s="553">
        <f t="shared" si="0"/>
        <v>98.390803689507</v>
      </c>
    </row>
    <row r="23" spans="1:6" s="115" customFormat="1" ht="15.75">
      <c r="A23" s="31" t="s">
        <v>993</v>
      </c>
      <c r="B23" s="34">
        <f>'m-gamesz '!B22+'m-Bibó '!B22+'m-Illyés '!B22+'m-ovoda '!B22+'m-Teréz A '!B22+'m-Festetics'!B22</f>
        <v>16132</v>
      </c>
      <c r="C23" s="34">
        <f>'m-gamesz '!C22+'m-Bibó '!C22+'m-Illyés '!C22+'m-ovoda '!C22+'m-Teréz A '!C22+'m-Festetics'!C22</f>
        <v>15331</v>
      </c>
      <c r="D23" s="34">
        <f>'m-gamesz '!D22+'m-Bibó '!D22+'m-Illyés '!D22+'m-ovoda '!D22+'m-Teréz A '!D22+'m-Festetics'!D22</f>
        <v>20071</v>
      </c>
      <c r="E23" s="34">
        <f>'m-gamesz '!E22+'m-Bibó '!E22+'m-Illyés '!E22+'m-ovoda '!E22+'m-Teréz A '!E22+'m-Festetics'!E22</f>
        <v>20722</v>
      </c>
      <c r="F23" s="553">
        <f t="shared" si="0"/>
        <v>103.2434856260276</v>
      </c>
    </row>
    <row r="24" spans="1:6" s="115" customFormat="1" ht="15.75">
      <c r="A24" s="31" t="s">
        <v>994</v>
      </c>
      <c r="B24" s="34">
        <f>'m-gamesz '!B23+'m-Bibó '!B23+'m-Illyés '!B23+'m-ovoda '!B23+'m-Teréz A '!B23+'m-Festetics'!B23</f>
        <v>5497</v>
      </c>
      <c r="C24" s="34">
        <f>'m-gamesz '!C23+'m-Bibó '!C23+'m-Illyés '!C23+'m-ovoda '!C23+'m-Teréz A '!C23+'m-Festetics'!C23</f>
        <v>2400</v>
      </c>
      <c r="D24" s="34">
        <f>'m-gamesz '!D23+'m-Bibó '!D23+'m-Illyés '!D23+'m-ovoda '!D23+'m-Teréz A '!D23+'m-Festetics'!D23</f>
        <v>3580</v>
      </c>
      <c r="E24" s="34">
        <f>'m-gamesz '!E23+'m-Bibó '!E23+'m-Illyés '!E23+'m-ovoda '!E23+'m-Teréz A '!E23+'m-Festetics'!E23</f>
        <v>4444</v>
      </c>
      <c r="F24" s="553">
        <f t="shared" si="0"/>
        <v>124.1340782122905</v>
      </c>
    </row>
    <row r="25" spans="1:6" s="115" customFormat="1" ht="15.75">
      <c r="A25" s="31" t="s">
        <v>995</v>
      </c>
      <c r="B25" s="34">
        <f>'m-gamesz '!B24+'m-Bibó '!B24+'m-Illyés '!B24+'m-ovoda '!B24+'m-Teréz A '!B24+'m-Festetics'!B24</f>
        <v>888297</v>
      </c>
      <c r="C25" s="34">
        <f>'m-gamesz '!C24+'m-Bibó '!C24+'m-Illyés '!C24+'m-ovoda '!C24+'m-Teréz A '!C24+'m-Festetics'!C24</f>
        <v>897063</v>
      </c>
      <c r="D25" s="34">
        <f>'m-gamesz '!D24+'m-Bibó '!D24+'m-Illyés '!D24+'m-ovoda '!D24+'m-Teréz A '!D24+'m-Festetics'!D24</f>
        <v>988842</v>
      </c>
      <c r="E25" s="34">
        <f>'m-gamesz '!E24+'m-Bibó '!E24+'m-Illyés '!E24+'m-ovoda '!E24+'m-Teréz A '!E24+'m-Festetics'!E24</f>
        <v>971034</v>
      </c>
      <c r="F25" s="553">
        <f t="shared" si="0"/>
        <v>98.19910562051369</v>
      </c>
    </row>
    <row r="26" spans="1:6" s="115" customFormat="1" ht="15.75">
      <c r="A26" s="31" t="s">
        <v>996</v>
      </c>
      <c r="B26" s="34">
        <f>'m-gamesz '!B25+'m-Bibó '!B25+'m-Illyés '!B25+'m-ovoda '!B25+'m-Teréz A '!B25+'m-Festetics'!B25</f>
        <v>281198</v>
      </c>
      <c r="C26" s="34">
        <f>'m-gamesz '!C25+'m-Bibó '!C25+'m-Illyés '!C25+'m-ovoda '!C25+'m-Teréz A '!C25+'m-Festetics'!C25</f>
        <v>282561</v>
      </c>
      <c r="D26" s="34">
        <f>'m-gamesz '!D25+'m-Bibó '!D25+'m-Illyés '!D25+'m-ovoda '!D25+'m-Teréz A '!D25+'m-Festetics'!D25</f>
        <v>285162</v>
      </c>
      <c r="E26" s="34">
        <f>'m-gamesz '!E25+'m-Bibó '!E25+'m-Illyés '!E25+'m-ovoda '!E25+'m-Teréz A '!E25+'m-Festetics'!E25</f>
        <v>278974</v>
      </c>
      <c r="F26" s="553">
        <f t="shared" si="0"/>
        <v>97.83000540043905</v>
      </c>
    </row>
    <row r="27" spans="1:6" s="115" customFormat="1" ht="15.75">
      <c r="A27" s="116" t="s">
        <v>997</v>
      </c>
      <c r="B27" s="34">
        <f>'m-gamesz '!B26+'m-Bibó '!B26+'m-Illyés '!B26+'m-ovoda '!B26+'m-Teréz A '!B26+'m-Festetics'!B26</f>
        <v>23949</v>
      </c>
      <c r="C27" s="34">
        <f>'m-gamesz '!C26+'m-Bibó '!C26+'m-Illyés '!C26+'m-ovoda '!C26+'m-Teréz A '!C26+'m-Festetics'!C26</f>
        <v>0</v>
      </c>
      <c r="D27" s="34">
        <f>'m-gamesz '!D26+'m-Bibó '!D26+'m-Illyés '!D26+'m-ovoda '!D26+'m-Teréz A '!D26+'m-Festetics'!D26</f>
        <v>37240</v>
      </c>
      <c r="E27" s="34">
        <f>'m-gamesz '!E26+'m-Bibó '!E26+'m-Illyés '!E26+'m-ovoda '!E26+'m-Teréz A '!E26+'m-Festetics'!E26</f>
        <v>36640</v>
      </c>
      <c r="F27" s="553">
        <f t="shared" si="0"/>
        <v>98.38882921589689</v>
      </c>
    </row>
    <row r="28" spans="1:6" s="115" customFormat="1" ht="15.75">
      <c r="A28" s="31" t="s">
        <v>998</v>
      </c>
      <c r="B28" s="34">
        <f>'m-gamesz '!B27+'m-Bibó '!B27+'m-Illyés '!B27+'m-ovoda '!B27+'m-Teréz A '!B27+'m-Festetics'!B27</f>
        <v>583150</v>
      </c>
      <c r="C28" s="34">
        <f>'m-gamesz '!C27+'m-Bibó '!C27+'m-Illyés '!C27+'m-ovoda '!C27+'m-Teréz A '!C27+'m-Festetics'!C27</f>
        <v>614502</v>
      </c>
      <c r="D28" s="34">
        <f>'m-gamesz '!D27+'m-Bibó '!D27+'m-Illyés '!D27+'m-ovoda '!D27+'m-Teréz A '!D27+'m-Festetics'!D27</f>
        <v>666440</v>
      </c>
      <c r="E28" s="34">
        <f>'m-gamesz '!E27+'m-Bibó '!E27+'m-Illyés '!E27+'m-ovoda '!E27+'m-Teréz A '!E27+'m-Festetics'!E27</f>
        <v>655420</v>
      </c>
      <c r="F28" s="553">
        <f t="shared" si="0"/>
        <v>98.3464377888482</v>
      </c>
    </row>
    <row r="29" spans="1:6" s="115" customFormat="1" ht="15.75">
      <c r="A29" s="114" t="s">
        <v>999</v>
      </c>
      <c r="B29" s="35">
        <f>'m-gamesz '!B28+'m-Bibó '!B28+'m-Illyés '!B28+'m-ovoda '!B28+'m-Teréz A '!B28+'m-Festetics'!B28</f>
        <v>1066419</v>
      </c>
      <c r="C29" s="35">
        <f>'m-gamesz '!C28+'m-Bibó '!C28+'m-Illyés '!C28+'m-ovoda '!C28+'m-Teréz A '!C28+'m-Festetics'!C28</f>
        <v>1051467</v>
      </c>
      <c r="D29" s="35">
        <f>'m-gamesz '!D28+'m-Bibó '!D28+'m-Illyés '!D28+'m-ovoda '!D28+'m-Teréz A '!D28+'m-Festetics'!D28</f>
        <v>1176391</v>
      </c>
      <c r="E29" s="35">
        <f>'m-gamesz '!E28+'m-Bibó '!E28+'m-Illyés '!E28+'m-ovoda '!E28+'m-Teréz A '!E28+'m-Festetics'!E28</f>
        <v>1169721</v>
      </c>
      <c r="F29" s="552">
        <f t="shared" si="0"/>
        <v>99.43301164323766</v>
      </c>
    </row>
    <row r="30" spans="1:6" s="115" customFormat="1" ht="15.75">
      <c r="A30" s="114" t="s">
        <v>1000</v>
      </c>
      <c r="B30" s="35"/>
      <c r="C30" s="35"/>
      <c r="D30" s="35"/>
      <c r="E30" s="35"/>
      <c r="F30" s="553"/>
    </row>
    <row r="31" spans="1:6" s="115" customFormat="1" ht="15.75">
      <c r="A31" s="31" t="s">
        <v>1683</v>
      </c>
      <c r="B31" s="34">
        <f>'m-gamesz '!B30+'m-Bibó '!B30+'m-Illyés '!B30+'m-ovoda '!B30+'m-Teréz A '!B30+'m-Festetics'!B30</f>
        <v>8025</v>
      </c>
      <c r="C31" s="34">
        <f>'m-gamesz '!C30+'m-Bibó '!C30+'m-Illyés '!C30+'m-ovoda '!C30+'m-Teréz A '!C30+'m-Festetics'!C30</f>
        <v>8289</v>
      </c>
      <c r="D31" s="34">
        <f>'m-gamesz '!D30+'m-Bibó '!D30+'m-Illyés '!D30+'m-ovoda '!D30+'m-Teréz A '!D30+'m-Festetics'!D30</f>
        <v>8041</v>
      </c>
      <c r="E31" s="34">
        <f>'m-gamesz '!E30+'m-Bibó '!E30+'m-Illyés '!E30+'m-ovoda '!E30+'m-Teréz A '!E30+'m-Festetics'!E30</f>
        <v>8041</v>
      </c>
      <c r="F31" s="553">
        <f t="shared" si="0"/>
        <v>100</v>
      </c>
    </row>
    <row r="32" spans="1:6" s="115" customFormat="1" ht="15.75">
      <c r="A32" s="112" t="s">
        <v>1001</v>
      </c>
      <c r="B32" s="35">
        <f>'m-gamesz '!B31+'m-Bibó '!B31+'m-Illyés '!B31+'m-ovoda '!B31+'m-Teréz A '!B31+'m-Festetics'!B31</f>
        <v>1079744</v>
      </c>
      <c r="C32" s="35">
        <f>'m-gamesz '!C31+'m-Bibó '!C31+'m-Illyés '!C31+'m-ovoda '!C31+'m-Teréz A '!C31+'m-Festetics'!C31</f>
        <v>1064856</v>
      </c>
      <c r="D32" s="35">
        <f>'m-gamesz '!D31+'m-Bibó '!D31+'m-Illyés '!D31+'m-ovoda '!D31+'m-Teréz A '!D31+'m-Festetics'!D31</f>
        <v>1189780</v>
      </c>
      <c r="E32" s="35">
        <f>'m-gamesz '!E31+'m-Bibó '!E31+'m-Illyés '!E31+'m-ovoda '!E31+'m-Teréz A '!E31+'m-Festetics'!E31</f>
        <v>1183110</v>
      </c>
      <c r="F32" s="552">
        <f t="shared" si="0"/>
        <v>99.43939215653313</v>
      </c>
    </row>
    <row r="33" spans="1:6" s="115" customFormat="1" ht="15.75">
      <c r="A33" s="31"/>
      <c r="B33" s="35"/>
      <c r="C33" s="35"/>
      <c r="D33" s="35"/>
      <c r="E33" s="35"/>
      <c r="F33" s="553"/>
    </row>
    <row r="34" spans="1:6" s="115" customFormat="1" ht="15.75">
      <c r="A34" s="112" t="s">
        <v>555</v>
      </c>
      <c r="B34" s="35"/>
      <c r="C34" s="35"/>
      <c r="D34" s="35"/>
      <c r="E34" s="35"/>
      <c r="F34" s="553"/>
    </row>
    <row r="35" spans="1:6" s="115" customFormat="1" ht="15.75">
      <c r="A35" s="114" t="s">
        <v>83</v>
      </c>
      <c r="B35" s="35">
        <f>'m-gamesz '!B34+'m-Bibó '!B34+'m-Illyés '!B34+'m-ovoda '!B34+'m-Teréz A '!B34+'m-Festetics'!B34</f>
        <v>37762</v>
      </c>
      <c r="C35" s="35">
        <f>'m-gamesz '!C34+'m-Bibó '!C34+'m-Illyés '!C34+'m-ovoda '!C34+'m-Teréz A '!C34+'m-Festetics'!C34</f>
        <v>17620</v>
      </c>
      <c r="D35" s="35">
        <f>'m-gamesz '!D34+'m-Bibó '!D34+'m-Illyés '!D34+'m-ovoda '!D34+'m-Teréz A '!D34+'m-Festetics'!D34</f>
        <v>37145</v>
      </c>
      <c r="E35" s="35">
        <f>'m-gamesz '!E34+'m-Bibó '!E34+'m-Illyés '!E34+'m-ovoda '!E34+'m-Teréz A '!E34+'m-Festetics'!E34</f>
        <v>34864</v>
      </c>
      <c r="F35" s="552">
        <f t="shared" si="0"/>
        <v>93.85920043074438</v>
      </c>
    </row>
    <row r="36" spans="1:6" s="115" customFormat="1" ht="15.75">
      <c r="A36" s="31" t="s">
        <v>84</v>
      </c>
      <c r="B36" s="34">
        <f>'m-gamesz '!B35+'m-Bibó '!B35+'m-Illyés '!B35+'m-ovoda '!B35+'m-Teréz A '!B35+'m-Festetics'!B35</f>
        <v>16551</v>
      </c>
      <c r="C36" s="34">
        <f>'m-gamesz '!C35+'m-Bibó '!C35+'m-Illyés '!C35+'m-ovoda '!C35+'m-Teréz A '!C35+'m-Festetics'!C35</f>
        <v>500</v>
      </c>
      <c r="D36" s="34">
        <f>'m-gamesz '!D35+'m-Bibó '!D35+'m-Illyés '!D35+'m-ovoda '!D35+'m-Teréz A '!D35+'m-Festetics'!D35</f>
        <v>500</v>
      </c>
      <c r="E36" s="34">
        <f>'m-gamesz '!E35+'m-Bibó '!E35+'m-Illyés '!E35+'m-ovoda '!E35+'m-Teréz A '!E35+'m-Festetics'!E35</f>
        <v>499</v>
      </c>
      <c r="F36" s="553">
        <f t="shared" si="0"/>
        <v>99.8</v>
      </c>
    </row>
    <row r="37" spans="1:6" s="115" customFormat="1" ht="15.75">
      <c r="A37" s="31" t="s">
        <v>85</v>
      </c>
      <c r="B37" s="34">
        <f>'m-gamesz '!B36+'m-Bibó '!B36+'m-Illyés '!B36+'m-ovoda '!B36+'m-Teréz A '!B36+'m-Festetics'!B36</f>
        <v>20853</v>
      </c>
      <c r="C37" s="34">
        <f>'m-gamesz '!C36+'m-Bibó '!C36+'m-Illyés '!C36+'m-ovoda '!C36+'m-Teréz A '!C36+'m-Festetics'!C36</f>
        <v>15636</v>
      </c>
      <c r="D37" s="34">
        <f>'m-gamesz '!D36+'m-Bibó '!D36+'m-Illyés '!D36+'m-ovoda '!D36+'m-Teréz A '!D36+'m-Festetics'!D36</f>
        <v>32004</v>
      </c>
      <c r="E37" s="34">
        <f>'m-gamesz '!E36+'m-Bibó '!E36+'m-Illyés '!E36+'m-ovoda '!E36+'m-Teréz A '!E36+'m-Festetics'!E36</f>
        <v>29724</v>
      </c>
      <c r="F37" s="553">
        <f t="shared" si="0"/>
        <v>92.87589051368579</v>
      </c>
    </row>
    <row r="38" spans="1:6" s="115" customFormat="1" ht="15.75">
      <c r="A38" s="31" t="s">
        <v>151</v>
      </c>
      <c r="B38" s="34">
        <f>'m-gamesz '!B37+'m-Bibó '!B37+'m-Illyés '!B37+'m-ovoda '!B37+'m-Teréz A '!B37+'m-Festetics'!B37</f>
        <v>358</v>
      </c>
      <c r="C38" s="34">
        <f>'m-gamesz '!C37+'m-Bibó '!C37+'m-Illyés '!C37+'m-ovoda '!C37+'m-Teréz A '!C37+'m-Festetics'!C37</f>
        <v>1484</v>
      </c>
      <c r="D38" s="34">
        <f>'m-gamesz '!D37+'m-Bibó '!D37+'m-Illyés '!D37+'m-ovoda '!D37+'m-Teréz A '!D37+'m-Festetics'!D37</f>
        <v>4641</v>
      </c>
      <c r="E38" s="34">
        <f>'m-gamesz '!E37+'m-Bibó '!E37+'m-Illyés '!E37+'m-ovoda '!E37+'m-Teréz A '!E37+'m-Festetics'!E37</f>
        <v>4641</v>
      </c>
      <c r="F38" s="553">
        <f t="shared" si="0"/>
        <v>100</v>
      </c>
    </row>
    <row r="39" spans="1:6" s="115" customFormat="1" ht="15.75">
      <c r="A39" s="114" t="s">
        <v>86</v>
      </c>
      <c r="B39" s="35">
        <f>'m-gamesz '!B38+'m-Bibó '!B38+'m-Illyés '!B38+'m-ovoda '!B38+'m-Teréz A '!B38+'m-Festetics'!B38</f>
        <v>1028593</v>
      </c>
      <c r="C39" s="35">
        <f>'m-gamesz '!C38+'m-Bibó '!C38+'m-Illyés '!C38+'m-ovoda '!C38+'m-Teréz A '!C38+'m-Festetics'!C38</f>
        <v>1047236</v>
      </c>
      <c r="D39" s="35">
        <f>'m-gamesz '!D38+'m-Bibó '!D38+'m-Illyés '!D38+'m-ovoda '!D38+'m-Teréz A '!D38+'m-Festetics'!D38</f>
        <v>1152635</v>
      </c>
      <c r="E39" s="35">
        <f>'m-gamesz '!E38+'m-Bibó '!E38+'m-Illyés '!E38+'m-ovoda '!E38+'m-Teréz A '!E38+'m-Festetics'!E38</f>
        <v>1137905</v>
      </c>
      <c r="F39" s="552">
        <f t="shared" si="0"/>
        <v>98.72205858749734</v>
      </c>
    </row>
    <row r="40" spans="1:6" s="115" customFormat="1" ht="15.75">
      <c r="A40" s="31" t="s">
        <v>87</v>
      </c>
      <c r="B40" s="34">
        <f>'m-gamesz '!B39+'m-Bibó '!B39+'m-Illyés '!B39+'m-ovoda '!B39+'m-Teréz A '!B39+'m-Festetics'!B39</f>
        <v>605130</v>
      </c>
      <c r="C40" s="34">
        <f>'m-gamesz '!C39+'m-Bibó '!C39+'m-Illyés '!C39+'m-ovoda '!C39+'m-Teréz A '!C39+'m-Festetics'!C39</f>
        <v>618511</v>
      </c>
      <c r="D40" s="34">
        <f>'m-gamesz '!D39+'m-Bibó '!D39+'m-Illyés '!D39+'m-ovoda '!D39+'m-Teréz A '!D39+'m-Festetics'!D39</f>
        <v>677147</v>
      </c>
      <c r="E40" s="34">
        <f>'m-gamesz '!E39+'m-Bibó '!E39+'m-Illyés '!E39+'m-ovoda '!E39+'m-Teréz A '!E39+'m-Festetics'!E39</f>
        <v>669669</v>
      </c>
      <c r="F40" s="553">
        <f t="shared" si="0"/>
        <v>98.89566076494468</v>
      </c>
    </row>
    <row r="41" spans="1:6" s="115" customFormat="1" ht="15.75">
      <c r="A41" s="31" t="s">
        <v>88</v>
      </c>
      <c r="B41" s="34">
        <f>'m-gamesz '!B40+'m-Bibó '!B40+'m-Illyés '!B40+'m-ovoda '!B40+'m-Teréz A '!B40+'m-Festetics'!B40</f>
        <v>179112</v>
      </c>
      <c r="C41" s="34">
        <f>'m-gamesz '!C40+'m-Bibó '!C40+'m-Illyés '!C40+'m-ovoda '!C40+'m-Teréz A '!C40+'m-Festetics'!C40</f>
        <v>176240</v>
      </c>
      <c r="D41" s="34">
        <f>'m-gamesz '!D40+'m-Bibó '!D40+'m-Illyés '!D40+'m-ovoda '!D40+'m-Teréz A '!D40+'m-Festetics'!D40</f>
        <v>196158</v>
      </c>
      <c r="E41" s="34">
        <f>'m-gamesz '!E40+'m-Bibó '!E40+'m-Illyés '!E40+'m-ovoda '!E40+'m-Teréz A '!E40+'m-Festetics'!E40</f>
        <v>191652</v>
      </c>
      <c r="F41" s="553">
        <f t="shared" si="0"/>
        <v>97.7028721744716</v>
      </c>
    </row>
    <row r="42" spans="1:6" s="115" customFormat="1" ht="15.75">
      <c r="A42" s="31" t="s">
        <v>89</v>
      </c>
      <c r="B42" s="34">
        <f>'m-gamesz '!B41+'m-Bibó '!B41+'m-Illyés '!B41+'m-ovoda '!B41+'m-Teréz A '!B41+'m-Festetics'!B41</f>
        <v>244351</v>
      </c>
      <c r="C42" s="34">
        <f>'m-gamesz '!C41+'m-Bibó '!C41+'m-Illyés '!C41+'m-ovoda '!C41+'m-Teréz A '!C41+'m-Festetics'!C41</f>
        <v>252446</v>
      </c>
      <c r="D42" s="34">
        <f>'m-gamesz '!D41+'m-Bibó '!D41+'m-Illyés '!D41+'m-ovoda '!D41+'m-Teréz A '!D41+'m-Festetics'!D41</f>
        <v>276789</v>
      </c>
      <c r="E42" s="34">
        <f>'m-gamesz '!E41+'m-Bibó '!E41+'m-Illyés '!E41+'m-ovoda '!E41+'m-Teréz A '!E41+'m-Festetics'!E41</f>
        <v>274045</v>
      </c>
      <c r="F42" s="553">
        <f t="shared" si="0"/>
        <v>99.00863112334667</v>
      </c>
    </row>
    <row r="43" spans="1:6" s="115" customFormat="1" ht="15.75">
      <c r="A43" s="31" t="s">
        <v>152</v>
      </c>
      <c r="B43" s="34">
        <f>'m-gamesz '!B42+'m-Bibó '!B42+'m-Illyés '!B42+'m-ovoda '!B42+'m-Teréz A '!B42+'m-Festetics'!B42</f>
        <v>0</v>
      </c>
      <c r="C43" s="34">
        <f>'m-gamesz '!C42+'m-Bibó '!C42+'m-Illyés '!C42+'m-ovoda '!C42+'m-Teréz A '!C42+'m-Festetics'!C42</f>
        <v>0</v>
      </c>
      <c r="D43" s="34">
        <f>'m-gamesz '!D42+'m-Bibó '!D42+'m-Illyés '!D42+'m-ovoda '!D42+'m-Teréz A '!D42+'m-Festetics'!D42</f>
        <v>100</v>
      </c>
      <c r="E43" s="34">
        <f>'m-gamesz '!E42+'m-Bibó '!E42+'m-Illyés '!E42+'m-ovoda '!E42+'m-Teréz A '!E42+'m-Festetics'!E42</f>
        <v>100</v>
      </c>
      <c r="F43" s="553">
        <f t="shared" si="0"/>
        <v>100</v>
      </c>
    </row>
    <row r="44" spans="1:6" s="115" customFormat="1" ht="15.75">
      <c r="A44" s="31" t="s">
        <v>90</v>
      </c>
      <c r="B44" s="34">
        <f>'m-gamesz '!B43+'m-Bibó '!B43+'m-Illyés '!B43+'m-ovoda '!B43+'m-Teréz A '!B43+'m-Festetics'!B43</f>
        <v>0</v>
      </c>
      <c r="C44" s="34">
        <f>'m-gamesz '!C43+'m-Bibó '!C43+'m-Illyés '!C43+'m-ovoda '!C43+'m-Teréz A '!C43+'m-Festetics'!C43</f>
        <v>39</v>
      </c>
      <c r="D44" s="34">
        <f>'m-gamesz '!D43+'m-Bibó '!D43+'m-Illyés '!D43+'m-ovoda '!D43+'m-Teréz A '!D43+'m-Festetics'!D43</f>
        <v>2441</v>
      </c>
      <c r="E44" s="34">
        <f>'m-gamesz '!E43+'m-Bibó '!E43+'m-Illyés '!E43+'m-ovoda '!E43+'m-Teréz A '!E43+'m-Festetics'!E43</f>
        <v>2439</v>
      </c>
      <c r="F44" s="553">
        <f t="shared" si="0"/>
        <v>99.91806636624334</v>
      </c>
    </row>
    <row r="45" spans="1:6" s="115" customFormat="1" ht="15.75">
      <c r="A45" s="114" t="s">
        <v>91</v>
      </c>
      <c r="B45" s="35">
        <f>'m-gamesz '!B44+'m-Bibó '!B44+'m-Illyés '!B44+'m-ovoda '!B44+'m-Teréz A '!B44+'m-Festetics'!B44</f>
        <v>1066355</v>
      </c>
      <c r="C45" s="35">
        <f>'m-gamesz '!C44+'m-Bibó '!C44+'m-Illyés '!C44+'m-ovoda '!C44+'m-Teréz A '!C44+'m-Festetics'!C44</f>
        <v>1064856</v>
      </c>
      <c r="D45" s="35">
        <f>'m-gamesz '!D44+'m-Bibó '!D44+'m-Illyés '!D44+'m-ovoda '!D44+'m-Teréz A '!D44+'m-Festetics'!D44</f>
        <v>1189780</v>
      </c>
      <c r="E45" s="35">
        <f>'m-gamesz '!E44+'m-Bibó '!E44+'m-Illyés '!E44+'m-ovoda '!E44+'m-Teréz A '!E44+'m-Festetics'!E44</f>
        <v>1172769</v>
      </c>
      <c r="F45" s="552">
        <f t="shared" si="0"/>
        <v>98.57023987627966</v>
      </c>
    </row>
    <row r="46" spans="1:6" s="115" customFormat="1" ht="15.75">
      <c r="A46" s="114" t="s">
        <v>92</v>
      </c>
      <c r="B46" s="35">
        <f>'m-gamesz '!B45+'m-Bibó '!B45+'m-Illyés '!B45+'m-ovoda '!B45+'m-Teréz A '!B45+'m-Festetics'!B45</f>
        <v>0</v>
      </c>
      <c r="C46" s="35">
        <f>'m-gamesz '!C45+'m-Bibó '!C45+'m-Illyés '!C45+'m-ovoda '!C45+'m-Teréz A '!C45+'m-Festetics'!C45</f>
        <v>0</v>
      </c>
      <c r="D46" s="35">
        <f>'m-gamesz '!D45+'m-Bibó '!D45+'m-Illyés '!D45+'m-ovoda '!D45+'m-Teréz A '!D45+'m-Festetics'!D45</f>
        <v>0</v>
      </c>
      <c r="E46" s="35">
        <f>'m-gamesz '!E45+'m-Bibó '!E45+'m-Illyés '!E45+'m-ovoda '!E45+'m-Teréz A '!E45+'m-Festetics'!E45</f>
        <v>0</v>
      </c>
      <c r="F46" s="553"/>
    </row>
    <row r="47" spans="1:6" s="115" customFormat="1" ht="15.75">
      <c r="A47" s="31" t="s">
        <v>93</v>
      </c>
      <c r="B47" s="34">
        <f>'m-gamesz '!B46+'m-Bibó '!B46+'m-Illyés '!B46+'m-ovoda '!B46+'m-Teréz A '!B46+'m-Festetics'!B46</f>
        <v>0</v>
      </c>
      <c r="C47" s="34">
        <f>'m-gamesz '!C46+'m-Bibó '!C46+'m-Illyés '!C46+'m-ovoda '!C46+'m-Teréz A '!C46+'m-Festetics'!C46</f>
        <v>0</v>
      </c>
      <c r="D47" s="34">
        <f>'m-gamesz '!D46+'m-Bibó '!D46+'m-Illyés '!D46+'m-ovoda '!D46+'m-Teréz A '!D46+'m-Festetics'!D46</f>
        <v>0</v>
      </c>
      <c r="E47" s="34">
        <f>'m-gamesz '!E46+'m-Bibó '!E46+'m-Illyés '!E46+'m-ovoda '!E46+'m-Teréz A '!E46+'m-Festetics'!E46</f>
        <v>0</v>
      </c>
      <c r="F47" s="553"/>
    </row>
    <row r="48" spans="1:6" s="115" customFormat="1" ht="15.75">
      <c r="A48" s="112" t="s">
        <v>94</v>
      </c>
      <c r="B48" s="35">
        <f>'m-gamesz '!B47+'m-Bibó '!B47+'m-Illyés '!B47+'m-ovoda '!B47+'m-Teréz A '!B47+'m-Festetics'!B47</f>
        <v>1066355</v>
      </c>
      <c r="C48" s="35">
        <f>'m-gamesz '!C47+'m-Bibó '!C47+'m-Illyés '!C47+'m-ovoda '!C47+'m-Teréz A '!C47+'m-Festetics'!C47</f>
        <v>1064856</v>
      </c>
      <c r="D48" s="35">
        <f>'m-gamesz '!D47+'m-Bibó '!D47+'m-Illyés '!D47+'m-ovoda '!D47+'m-Teréz A '!D47+'m-Festetics'!D47</f>
        <v>1189780</v>
      </c>
      <c r="E48" s="35">
        <f>'m-gamesz '!E47+'m-Bibó '!E47+'m-Illyés '!E47+'m-ovoda '!E47+'m-Teréz A '!E47+'m-Festetics'!E47</f>
        <v>1172769</v>
      </c>
      <c r="F48" s="552">
        <f t="shared" si="0"/>
        <v>98.57023987627966</v>
      </c>
    </row>
  </sheetData>
  <mergeCells count="8">
    <mergeCell ref="B1:F1"/>
    <mergeCell ref="B7:B8"/>
    <mergeCell ref="C7:F7"/>
    <mergeCell ref="A2:F2"/>
    <mergeCell ref="A3:F3"/>
    <mergeCell ref="A4:F4"/>
    <mergeCell ref="A5:F5"/>
    <mergeCell ref="A7:A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S855"/>
  <sheetViews>
    <sheetView workbookViewId="0" topLeftCell="C40">
      <selection activeCell="B36" sqref="B36"/>
    </sheetView>
  </sheetViews>
  <sheetFormatPr defaultColWidth="9.140625" defaultRowHeight="12.75"/>
  <cols>
    <col min="1" max="1" width="34.421875" style="16" customWidth="1"/>
    <col min="2" max="2" width="7.7109375" style="16" customWidth="1"/>
    <col min="3" max="3" width="7.57421875" style="16" customWidth="1"/>
    <col min="4" max="4" width="8.00390625" style="16" customWidth="1"/>
    <col min="5" max="5" width="7.140625" style="16" customWidth="1"/>
    <col min="6" max="10" width="8.00390625" style="16" customWidth="1"/>
    <col min="11" max="11" width="6.421875" style="16" customWidth="1"/>
    <col min="12" max="12" width="7.28125" style="16" customWidth="1"/>
    <col min="13" max="13" width="6.421875" style="16" customWidth="1"/>
    <col min="14" max="14" width="5.140625" style="16" customWidth="1"/>
    <col min="15" max="15" width="5.421875" style="16" bestFit="1" customWidth="1"/>
    <col min="16" max="16" width="5.28125" style="16" customWidth="1"/>
    <col min="17" max="17" width="8.8515625" style="16" bestFit="1" customWidth="1"/>
    <col min="18" max="18" width="8.7109375" style="16" customWidth="1"/>
    <col min="19" max="19" width="8.57421875" style="16" customWidth="1"/>
    <col min="20" max="16384" width="9.140625" style="16" customWidth="1"/>
  </cols>
  <sheetData>
    <row r="1" spans="14:17" ht="15.75">
      <c r="N1" s="13" t="s">
        <v>2027</v>
      </c>
      <c r="O1" s="13"/>
      <c r="P1" s="13"/>
      <c r="Q1" s="4"/>
    </row>
    <row r="2" spans="1:19" ht="12.75">
      <c r="A2" s="695" t="s">
        <v>2297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19" ht="12.75">
      <c r="A3" s="695" t="s">
        <v>2028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4" spans="1:19" ht="12.75">
      <c r="A4" s="695" t="s">
        <v>1768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</row>
    <row r="5" spans="1:19" ht="12.75">
      <c r="A5" s="695" t="s">
        <v>1791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7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9" ht="32.25" customHeight="1">
      <c r="A7" s="786" t="s">
        <v>1792</v>
      </c>
      <c r="B7" s="681" t="s">
        <v>2029</v>
      </c>
      <c r="C7" s="681"/>
      <c r="D7" s="681"/>
      <c r="E7" s="681" t="s">
        <v>2030</v>
      </c>
      <c r="F7" s="681"/>
      <c r="G7" s="681"/>
      <c r="H7" s="681" t="s">
        <v>2031</v>
      </c>
      <c r="I7" s="681"/>
      <c r="J7" s="681"/>
      <c r="K7" s="785" t="s">
        <v>2032</v>
      </c>
      <c r="L7" s="785"/>
      <c r="M7" s="785"/>
      <c r="N7" s="681" t="s">
        <v>2033</v>
      </c>
      <c r="O7" s="681"/>
      <c r="P7" s="681"/>
      <c r="Q7" s="680" t="s">
        <v>1799</v>
      </c>
      <c r="R7" s="680"/>
      <c r="S7" s="680"/>
    </row>
    <row r="8" spans="1:19" s="88" customFormat="1" ht="25.5">
      <c r="A8" s="787"/>
      <c r="B8" s="57" t="s">
        <v>2256</v>
      </c>
      <c r="C8" s="6" t="s">
        <v>890</v>
      </c>
      <c r="D8" s="6" t="s">
        <v>2253</v>
      </c>
      <c r="E8" s="57" t="s">
        <v>2256</v>
      </c>
      <c r="F8" s="6" t="s">
        <v>890</v>
      </c>
      <c r="G8" s="6" t="s">
        <v>2253</v>
      </c>
      <c r="H8" s="57" t="s">
        <v>2256</v>
      </c>
      <c r="I8" s="6" t="s">
        <v>890</v>
      </c>
      <c r="J8" s="6" t="s">
        <v>2253</v>
      </c>
      <c r="K8" s="57" t="s">
        <v>2256</v>
      </c>
      <c r="L8" s="6" t="s">
        <v>890</v>
      </c>
      <c r="M8" s="6" t="s">
        <v>2253</v>
      </c>
      <c r="N8" s="57" t="s">
        <v>2256</v>
      </c>
      <c r="O8" s="6" t="s">
        <v>890</v>
      </c>
      <c r="P8" s="6" t="s">
        <v>2253</v>
      </c>
      <c r="Q8" s="57" t="s">
        <v>2256</v>
      </c>
      <c r="R8" s="6" t="s">
        <v>890</v>
      </c>
      <c r="S8" s="6" t="s">
        <v>2253</v>
      </c>
    </row>
    <row r="9" spans="1:19" s="88" customFormat="1" ht="12.75" customHeight="1">
      <c r="A9" s="160" t="s">
        <v>2290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122"/>
      <c r="S9" s="161"/>
    </row>
    <row r="10" spans="1:19" ht="12.75" customHeight="1">
      <c r="A10" s="61" t="s">
        <v>2302</v>
      </c>
      <c r="B10" s="63">
        <v>37514</v>
      </c>
      <c r="C10" s="63">
        <v>42242</v>
      </c>
      <c r="D10" s="63">
        <v>41024</v>
      </c>
      <c r="E10" s="63">
        <v>10313</v>
      </c>
      <c r="F10" s="63">
        <v>11142</v>
      </c>
      <c r="G10" s="63">
        <v>10901</v>
      </c>
      <c r="H10" s="63">
        <v>19966</v>
      </c>
      <c r="I10" s="63">
        <v>23507</v>
      </c>
      <c r="J10" s="63">
        <v>23512</v>
      </c>
      <c r="K10" s="63"/>
      <c r="L10" s="63"/>
      <c r="M10" s="63"/>
      <c r="N10" s="63"/>
      <c r="O10" s="63"/>
      <c r="P10" s="63"/>
      <c r="Q10" s="64">
        <f>B10+E10+H10+K10+N10</f>
        <v>67793</v>
      </c>
      <c r="R10" s="64">
        <f aca="true" t="shared" si="0" ref="R10:S24">C10+F10+I10+L10+O10</f>
        <v>76891</v>
      </c>
      <c r="S10" s="64">
        <f t="shared" si="0"/>
        <v>75437</v>
      </c>
    </row>
    <row r="11" spans="1:19" ht="12.75" customHeight="1">
      <c r="A11" s="61" t="s">
        <v>2303</v>
      </c>
      <c r="B11" s="63">
        <v>6358</v>
      </c>
      <c r="C11" s="63">
        <v>6467</v>
      </c>
      <c r="D11" s="63">
        <v>6597</v>
      </c>
      <c r="E11" s="63">
        <v>1769</v>
      </c>
      <c r="F11" s="63">
        <v>2639</v>
      </c>
      <c r="G11" s="63">
        <v>2629</v>
      </c>
      <c r="H11" s="63">
        <v>9537</v>
      </c>
      <c r="I11" s="63">
        <v>10007</v>
      </c>
      <c r="J11" s="63">
        <v>9998</v>
      </c>
      <c r="K11" s="63"/>
      <c r="L11" s="63"/>
      <c r="M11" s="63"/>
      <c r="N11" s="63"/>
      <c r="O11" s="63"/>
      <c r="P11" s="63"/>
      <c r="Q11" s="64">
        <f aca="true" t="shared" si="1" ref="Q11:S62">B11+E11+H11+K11+N11</f>
        <v>17664</v>
      </c>
      <c r="R11" s="64">
        <f t="shared" si="0"/>
        <v>19113</v>
      </c>
      <c r="S11" s="64">
        <f t="shared" si="0"/>
        <v>19224</v>
      </c>
    </row>
    <row r="12" spans="1:19" ht="12.75" customHeight="1">
      <c r="A12" s="61" t="s">
        <v>2304</v>
      </c>
      <c r="B12" s="63">
        <v>18320</v>
      </c>
      <c r="C12" s="63">
        <v>17894</v>
      </c>
      <c r="D12" s="63">
        <v>18646</v>
      </c>
      <c r="E12" s="63">
        <v>5096</v>
      </c>
      <c r="F12" s="63">
        <v>5533</v>
      </c>
      <c r="G12" s="63">
        <v>5276</v>
      </c>
      <c r="H12" s="63">
        <v>27489</v>
      </c>
      <c r="I12" s="63">
        <v>28047</v>
      </c>
      <c r="J12" s="63">
        <v>28038</v>
      </c>
      <c r="K12" s="63"/>
      <c r="L12" s="63"/>
      <c r="M12" s="63"/>
      <c r="N12" s="63"/>
      <c r="O12" s="63"/>
      <c r="P12" s="63"/>
      <c r="Q12" s="64">
        <f t="shared" si="1"/>
        <v>50905</v>
      </c>
      <c r="R12" s="64">
        <f t="shared" si="0"/>
        <v>51474</v>
      </c>
      <c r="S12" s="64">
        <f t="shared" si="0"/>
        <v>51960</v>
      </c>
    </row>
    <row r="13" spans="1:19" ht="12.75" customHeight="1">
      <c r="A13" s="61" t="s">
        <v>2034</v>
      </c>
      <c r="B13" s="63">
        <v>749</v>
      </c>
      <c r="C13" s="63">
        <v>1065</v>
      </c>
      <c r="D13" s="63">
        <v>1071</v>
      </c>
      <c r="E13" s="63">
        <v>209</v>
      </c>
      <c r="F13" s="63">
        <v>301</v>
      </c>
      <c r="G13" s="63">
        <v>300</v>
      </c>
      <c r="H13" s="63">
        <v>1122</v>
      </c>
      <c r="I13" s="63">
        <v>1642</v>
      </c>
      <c r="J13" s="63">
        <v>1542</v>
      </c>
      <c r="K13" s="63"/>
      <c r="L13" s="63"/>
      <c r="M13" s="63"/>
      <c r="N13" s="63"/>
      <c r="O13" s="63"/>
      <c r="P13" s="63"/>
      <c r="Q13" s="64">
        <f t="shared" si="1"/>
        <v>2080</v>
      </c>
      <c r="R13" s="64">
        <f t="shared" si="0"/>
        <v>3008</v>
      </c>
      <c r="S13" s="64">
        <f t="shared" si="0"/>
        <v>2913</v>
      </c>
    </row>
    <row r="14" spans="1:19" ht="12.75" customHeight="1">
      <c r="A14" s="61" t="s">
        <v>2306</v>
      </c>
      <c r="B14" s="63">
        <v>11965</v>
      </c>
      <c r="C14" s="63">
        <v>13324</v>
      </c>
      <c r="D14" s="63">
        <v>13313</v>
      </c>
      <c r="E14" s="63">
        <v>3327</v>
      </c>
      <c r="F14" s="63">
        <v>3775</v>
      </c>
      <c r="G14" s="63">
        <v>3774</v>
      </c>
      <c r="H14" s="63">
        <v>17952</v>
      </c>
      <c r="I14" s="63">
        <v>20239</v>
      </c>
      <c r="J14" s="63">
        <v>20250</v>
      </c>
      <c r="K14" s="63"/>
      <c r="L14" s="63"/>
      <c r="M14" s="63"/>
      <c r="N14" s="63"/>
      <c r="O14" s="63"/>
      <c r="P14" s="63"/>
      <c r="Q14" s="64">
        <f t="shared" si="1"/>
        <v>33244</v>
      </c>
      <c r="R14" s="64">
        <f t="shared" si="0"/>
        <v>37338</v>
      </c>
      <c r="S14" s="64">
        <f t="shared" si="0"/>
        <v>37337</v>
      </c>
    </row>
    <row r="15" spans="1:19" ht="12.75" customHeight="1">
      <c r="A15" s="61" t="s">
        <v>2307</v>
      </c>
      <c r="B15" s="63">
        <v>54595</v>
      </c>
      <c r="C15" s="63">
        <v>65472</v>
      </c>
      <c r="D15" s="63">
        <v>63911</v>
      </c>
      <c r="E15" s="63">
        <v>15345</v>
      </c>
      <c r="F15" s="63">
        <v>17828</v>
      </c>
      <c r="G15" s="63">
        <v>17582</v>
      </c>
      <c r="H15" s="63">
        <v>8900</v>
      </c>
      <c r="I15" s="63">
        <v>6223</v>
      </c>
      <c r="J15" s="63">
        <v>6185</v>
      </c>
      <c r="K15" s="63"/>
      <c r="L15" s="63"/>
      <c r="M15" s="63"/>
      <c r="N15" s="63"/>
      <c r="O15" s="63"/>
      <c r="P15" s="63"/>
      <c r="Q15" s="64">
        <f t="shared" si="1"/>
        <v>78840</v>
      </c>
      <c r="R15" s="64">
        <f t="shared" si="0"/>
        <v>89523</v>
      </c>
      <c r="S15" s="64">
        <f t="shared" si="0"/>
        <v>87678</v>
      </c>
    </row>
    <row r="16" spans="1:19" ht="12.75" customHeight="1">
      <c r="A16" s="61" t="s">
        <v>2015</v>
      </c>
      <c r="B16" s="63"/>
      <c r="C16" s="63">
        <v>351</v>
      </c>
      <c r="D16" s="63">
        <v>271</v>
      </c>
      <c r="E16" s="63"/>
      <c r="F16" s="63">
        <v>91</v>
      </c>
      <c r="G16" s="63">
        <v>62</v>
      </c>
      <c r="H16" s="63">
        <v>0</v>
      </c>
      <c r="I16" s="63">
        <v>677</v>
      </c>
      <c r="J16" s="63">
        <v>678</v>
      </c>
      <c r="K16" s="63"/>
      <c r="L16" s="63"/>
      <c r="M16" s="63"/>
      <c r="N16" s="63"/>
      <c r="O16" s="63"/>
      <c r="P16" s="63"/>
      <c r="Q16" s="64">
        <f>B16+E16+H16+K16+N16</f>
        <v>0</v>
      </c>
      <c r="R16" s="64">
        <f>C16+F16+I16+L16+O16</f>
        <v>1119</v>
      </c>
      <c r="S16" s="64">
        <f>D16+G16+J16+M16+P16</f>
        <v>1011</v>
      </c>
    </row>
    <row r="17" spans="1:19" ht="12.75" customHeight="1">
      <c r="A17" s="61" t="s">
        <v>2308</v>
      </c>
      <c r="B17" s="63">
        <v>1529</v>
      </c>
      <c r="C17" s="63">
        <v>1759</v>
      </c>
      <c r="D17" s="63">
        <v>1745</v>
      </c>
      <c r="E17" s="63">
        <v>438</v>
      </c>
      <c r="F17" s="63">
        <v>522</v>
      </c>
      <c r="G17" s="63">
        <v>499</v>
      </c>
      <c r="H17" s="63">
        <v>484</v>
      </c>
      <c r="I17" s="63">
        <v>716</v>
      </c>
      <c r="J17" s="63">
        <v>716</v>
      </c>
      <c r="K17" s="63"/>
      <c r="L17" s="63"/>
      <c r="M17" s="63"/>
      <c r="N17" s="63"/>
      <c r="O17" s="63"/>
      <c r="P17" s="63"/>
      <c r="Q17" s="64">
        <f t="shared" si="1"/>
        <v>2451</v>
      </c>
      <c r="R17" s="64">
        <f t="shared" si="0"/>
        <v>2997</v>
      </c>
      <c r="S17" s="64">
        <f t="shared" si="0"/>
        <v>2960</v>
      </c>
    </row>
    <row r="18" spans="1:19" ht="12.75" customHeight="1">
      <c r="A18" s="61" t="s">
        <v>2310</v>
      </c>
      <c r="B18" s="63"/>
      <c r="C18" s="63"/>
      <c r="D18" s="63"/>
      <c r="E18" s="63"/>
      <c r="F18" s="63"/>
      <c r="G18" s="63"/>
      <c r="H18" s="63">
        <v>0</v>
      </c>
      <c r="I18" s="63"/>
      <c r="J18" s="63"/>
      <c r="K18" s="63"/>
      <c r="L18" s="63"/>
      <c r="M18" s="63"/>
      <c r="N18" s="63"/>
      <c r="O18" s="63"/>
      <c r="P18" s="63"/>
      <c r="Q18" s="64">
        <f t="shared" si="1"/>
        <v>0</v>
      </c>
      <c r="R18" s="64">
        <f t="shared" si="0"/>
        <v>0</v>
      </c>
      <c r="S18" s="64">
        <f t="shared" si="0"/>
        <v>0</v>
      </c>
    </row>
    <row r="19" spans="1:19" ht="12.75" customHeight="1">
      <c r="A19" s="61" t="s">
        <v>2035</v>
      </c>
      <c r="B19" s="63"/>
      <c r="C19" s="63"/>
      <c r="D19" s="63"/>
      <c r="E19" s="63"/>
      <c r="F19" s="63"/>
      <c r="G19" s="63"/>
      <c r="H19" s="63">
        <v>1846</v>
      </c>
      <c r="I19" s="63"/>
      <c r="J19" s="63">
        <v>1863</v>
      </c>
      <c r="K19" s="63"/>
      <c r="L19" s="63"/>
      <c r="M19" s="63"/>
      <c r="N19" s="63"/>
      <c r="O19" s="63"/>
      <c r="P19" s="63"/>
      <c r="Q19" s="64">
        <f t="shared" si="1"/>
        <v>1846</v>
      </c>
      <c r="R19" s="64">
        <f t="shared" si="0"/>
        <v>0</v>
      </c>
      <c r="S19" s="64">
        <f t="shared" si="0"/>
        <v>1863</v>
      </c>
    </row>
    <row r="20" spans="1:19" ht="12.75" customHeight="1">
      <c r="A20" s="61" t="s">
        <v>2312</v>
      </c>
      <c r="B20" s="63">
        <v>10347</v>
      </c>
      <c r="C20" s="63">
        <v>11122</v>
      </c>
      <c r="D20" s="63">
        <v>11106</v>
      </c>
      <c r="E20" s="63">
        <v>3135</v>
      </c>
      <c r="F20" s="63">
        <v>3164</v>
      </c>
      <c r="G20" s="63">
        <v>3104</v>
      </c>
      <c r="H20" s="63">
        <v>24180</v>
      </c>
      <c r="I20" s="63">
        <v>24068</v>
      </c>
      <c r="J20" s="63">
        <v>21995</v>
      </c>
      <c r="K20" s="63"/>
      <c r="L20" s="63"/>
      <c r="M20" s="63"/>
      <c r="N20" s="63"/>
      <c r="O20" s="63"/>
      <c r="P20" s="63"/>
      <c r="Q20" s="64">
        <f t="shared" si="1"/>
        <v>37662</v>
      </c>
      <c r="R20" s="64">
        <f t="shared" si="0"/>
        <v>38354</v>
      </c>
      <c r="S20" s="64">
        <f t="shared" si="0"/>
        <v>36205</v>
      </c>
    </row>
    <row r="21" spans="1:19" ht="12.75" customHeight="1">
      <c r="A21" s="61" t="s">
        <v>2036</v>
      </c>
      <c r="B21" s="63">
        <v>242</v>
      </c>
      <c r="C21" s="63">
        <v>349</v>
      </c>
      <c r="D21" s="63">
        <v>349</v>
      </c>
      <c r="E21" s="63">
        <v>77</v>
      </c>
      <c r="F21" s="63">
        <v>77</v>
      </c>
      <c r="G21" s="63">
        <v>36</v>
      </c>
      <c r="H21" s="63">
        <v>0</v>
      </c>
      <c r="I21" s="63"/>
      <c r="J21" s="63">
        <v>17</v>
      </c>
      <c r="K21" s="63"/>
      <c r="L21" s="63"/>
      <c r="M21" s="63"/>
      <c r="N21" s="63"/>
      <c r="O21" s="63"/>
      <c r="P21" s="63"/>
      <c r="Q21" s="64">
        <f t="shared" si="1"/>
        <v>319</v>
      </c>
      <c r="R21" s="64">
        <f t="shared" si="0"/>
        <v>426</v>
      </c>
      <c r="S21" s="64">
        <f t="shared" si="0"/>
        <v>402</v>
      </c>
    </row>
    <row r="22" spans="1:19" ht="12.75" customHeight="1">
      <c r="A22" s="61" t="s">
        <v>2314</v>
      </c>
      <c r="B22" s="63"/>
      <c r="C22" s="63"/>
      <c r="D22" s="63"/>
      <c r="E22" s="63"/>
      <c r="F22" s="63"/>
      <c r="G22" s="63"/>
      <c r="H22" s="63">
        <v>1158</v>
      </c>
      <c r="I22" s="63">
        <v>1496</v>
      </c>
      <c r="J22" s="63">
        <v>1495</v>
      </c>
      <c r="K22" s="63"/>
      <c r="L22" s="63"/>
      <c r="M22" s="63"/>
      <c r="N22" s="63"/>
      <c r="O22" s="63"/>
      <c r="P22" s="63"/>
      <c r="Q22" s="64">
        <f t="shared" si="1"/>
        <v>1158</v>
      </c>
      <c r="R22" s="64">
        <f t="shared" si="0"/>
        <v>1496</v>
      </c>
      <c r="S22" s="64">
        <f t="shared" si="0"/>
        <v>1495</v>
      </c>
    </row>
    <row r="23" spans="1:19" ht="12.75" customHeight="1">
      <c r="A23" s="61" t="s">
        <v>2037</v>
      </c>
      <c r="B23" s="63">
        <v>7156</v>
      </c>
      <c r="C23" s="63">
        <v>6829</v>
      </c>
      <c r="D23" s="63">
        <v>6820</v>
      </c>
      <c r="E23" s="63">
        <v>1990</v>
      </c>
      <c r="F23" s="63">
        <v>2043</v>
      </c>
      <c r="G23" s="63">
        <v>1995</v>
      </c>
      <c r="H23" s="63">
        <v>5302</v>
      </c>
      <c r="I23" s="63">
        <v>1514</v>
      </c>
      <c r="J23" s="63">
        <v>1373</v>
      </c>
      <c r="K23" s="63"/>
      <c r="L23" s="63"/>
      <c r="M23" s="63"/>
      <c r="N23" s="63"/>
      <c r="O23" s="63"/>
      <c r="P23" s="63"/>
      <c r="Q23" s="64">
        <f t="shared" si="1"/>
        <v>14448</v>
      </c>
      <c r="R23" s="64">
        <f t="shared" si="0"/>
        <v>10386</v>
      </c>
      <c r="S23" s="64">
        <f t="shared" si="0"/>
        <v>10188</v>
      </c>
    </row>
    <row r="24" spans="1:19" ht="12.75" customHeight="1">
      <c r="A24" s="65" t="s">
        <v>2038</v>
      </c>
      <c r="B24" s="64">
        <f aca="true" t="shared" si="2" ref="B24:P24">SUM(B10:B23)</f>
        <v>148775</v>
      </c>
      <c r="C24" s="64">
        <f t="shared" si="2"/>
        <v>166874</v>
      </c>
      <c r="D24" s="64">
        <f t="shared" si="2"/>
        <v>164853</v>
      </c>
      <c r="E24" s="64">
        <f t="shared" si="2"/>
        <v>41699</v>
      </c>
      <c r="F24" s="64">
        <f t="shared" si="2"/>
        <v>47115</v>
      </c>
      <c r="G24" s="64">
        <f t="shared" si="2"/>
        <v>46158</v>
      </c>
      <c r="H24" s="64">
        <f t="shared" si="2"/>
        <v>117936</v>
      </c>
      <c r="I24" s="64">
        <f t="shared" si="2"/>
        <v>118136</v>
      </c>
      <c r="J24" s="64">
        <f t="shared" si="2"/>
        <v>117662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1"/>
        <v>308410</v>
      </c>
      <c r="R24" s="64">
        <f t="shared" si="0"/>
        <v>332125</v>
      </c>
      <c r="S24" s="64">
        <f t="shared" si="0"/>
        <v>328673</v>
      </c>
    </row>
    <row r="25" spans="1:19" ht="12.75" customHeight="1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.75" customHeight="1">
      <c r="A26" s="65" t="s">
        <v>2291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4"/>
      <c r="S26" s="64"/>
    </row>
    <row r="27" spans="1:19" ht="12.75" customHeight="1">
      <c r="A27" s="61" t="s">
        <v>2039</v>
      </c>
      <c r="B27" s="63">
        <v>9185</v>
      </c>
      <c r="C27" s="63">
        <v>8999</v>
      </c>
      <c r="D27" s="63">
        <v>8484</v>
      </c>
      <c r="E27" s="63">
        <v>2705</v>
      </c>
      <c r="F27" s="63">
        <v>2770</v>
      </c>
      <c r="G27" s="63">
        <v>2396</v>
      </c>
      <c r="H27" s="63">
        <v>1200</v>
      </c>
      <c r="I27" s="63">
        <v>1504</v>
      </c>
      <c r="J27" s="63">
        <v>1397</v>
      </c>
      <c r="K27" s="63"/>
      <c r="L27" s="63"/>
      <c r="M27" s="63"/>
      <c r="N27" s="63"/>
      <c r="O27" s="63"/>
      <c r="P27" s="63"/>
      <c r="Q27" s="64">
        <f t="shared" si="1"/>
        <v>13090</v>
      </c>
      <c r="R27" s="64">
        <f t="shared" si="1"/>
        <v>13273</v>
      </c>
      <c r="S27" s="64">
        <f t="shared" si="1"/>
        <v>12277</v>
      </c>
    </row>
    <row r="28" spans="1:19" ht="12.75" customHeight="1">
      <c r="A28" s="61" t="s">
        <v>2040</v>
      </c>
      <c r="B28" s="63">
        <v>87119</v>
      </c>
      <c r="C28" s="63">
        <v>95993</v>
      </c>
      <c r="D28" s="63">
        <v>95577</v>
      </c>
      <c r="E28" s="63">
        <v>25231</v>
      </c>
      <c r="F28" s="63">
        <v>28006</v>
      </c>
      <c r="G28" s="63">
        <v>27503</v>
      </c>
      <c r="H28" s="63">
        <v>13565</v>
      </c>
      <c r="I28" s="63">
        <v>16156</v>
      </c>
      <c r="J28" s="63">
        <v>15923</v>
      </c>
      <c r="K28" s="63"/>
      <c r="L28" s="63"/>
      <c r="M28" s="63"/>
      <c r="N28" s="63">
        <v>39</v>
      </c>
      <c r="O28" s="63">
        <v>1229</v>
      </c>
      <c r="P28" s="63">
        <v>1227</v>
      </c>
      <c r="Q28" s="64">
        <f t="shared" si="1"/>
        <v>125954</v>
      </c>
      <c r="R28" s="64">
        <f t="shared" si="1"/>
        <v>141384</v>
      </c>
      <c r="S28" s="64">
        <f t="shared" si="1"/>
        <v>140230</v>
      </c>
    </row>
    <row r="29" spans="1:19" ht="12.75" customHeight="1">
      <c r="A29" s="61" t="s">
        <v>2041</v>
      </c>
      <c r="B29" s="63">
        <v>4962</v>
      </c>
      <c r="C29" s="63">
        <v>4094</v>
      </c>
      <c r="D29" s="63">
        <v>3408</v>
      </c>
      <c r="E29" s="63">
        <v>1445</v>
      </c>
      <c r="F29" s="63">
        <v>1477</v>
      </c>
      <c r="G29" s="63">
        <v>979</v>
      </c>
      <c r="H29" s="63">
        <v>300</v>
      </c>
      <c r="I29" s="63">
        <v>453</v>
      </c>
      <c r="J29" s="63">
        <v>451</v>
      </c>
      <c r="K29" s="63"/>
      <c r="L29" s="63"/>
      <c r="M29" s="63"/>
      <c r="N29" s="63"/>
      <c r="O29" s="63"/>
      <c r="P29" s="63"/>
      <c r="Q29" s="64">
        <f t="shared" si="1"/>
        <v>6707</v>
      </c>
      <c r="R29" s="64">
        <f t="shared" si="1"/>
        <v>6024</v>
      </c>
      <c r="S29" s="64">
        <f t="shared" si="1"/>
        <v>4838</v>
      </c>
    </row>
    <row r="30" spans="1:19" ht="12.75" customHeight="1">
      <c r="A30" s="65" t="s">
        <v>2042</v>
      </c>
      <c r="B30" s="64">
        <f aca="true" t="shared" si="3" ref="B30:P30">SUM(B27:B29)</f>
        <v>101266</v>
      </c>
      <c r="C30" s="64">
        <f t="shared" si="3"/>
        <v>109086</v>
      </c>
      <c r="D30" s="64">
        <f t="shared" si="3"/>
        <v>107469</v>
      </c>
      <c r="E30" s="64">
        <f t="shared" si="3"/>
        <v>29381</v>
      </c>
      <c r="F30" s="64">
        <f t="shared" si="3"/>
        <v>32253</v>
      </c>
      <c r="G30" s="64">
        <f t="shared" si="3"/>
        <v>30878</v>
      </c>
      <c r="H30" s="64">
        <f t="shared" si="3"/>
        <v>15065</v>
      </c>
      <c r="I30" s="64">
        <f t="shared" si="3"/>
        <v>18113</v>
      </c>
      <c r="J30" s="64">
        <f t="shared" si="3"/>
        <v>17771</v>
      </c>
      <c r="K30" s="64">
        <f t="shared" si="3"/>
        <v>0</v>
      </c>
      <c r="L30" s="64">
        <f t="shared" si="3"/>
        <v>0</v>
      </c>
      <c r="M30" s="64">
        <f t="shared" si="3"/>
        <v>0</v>
      </c>
      <c r="N30" s="64">
        <f t="shared" si="3"/>
        <v>39</v>
      </c>
      <c r="O30" s="64">
        <f t="shared" si="3"/>
        <v>1229</v>
      </c>
      <c r="P30" s="64">
        <f t="shared" si="3"/>
        <v>1227</v>
      </c>
      <c r="Q30" s="64">
        <f t="shared" si="1"/>
        <v>145751</v>
      </c>
      <c r="R30" s="64">
        <f t="shared" si="1"/>
        <v>160681</v>
      </c>
      <c r="S30" s="64">
        <f t="shared" si="1"/>
        <v>157345</v>
      </c>
    </row>
    <row r="31" spans="1:19" ht="12.75" customHeight="1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s="88" customFormat="1" ht="12.75" customHeight="1">
      <c r="A32" s="65" t="s">
        <v>571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.75" customHeight="1">
      <c r="A33" s="61" t="s">
        <v>572</v>
      </c>
      <c r="B33" s="63">
        <v>111475</v>
      </c>
      <c r="C33" s="63">
        <v>124495</v>
      </c>
      <c r="D33" s="63">
        <v>124340</v>
      </c>
      <c r="E33" s="63">
        <v>32267</v>
      </c>
      <c r="F33" s="63">
        <v>35945</v>
      </c>
      <c r="G33" s="63">
        <v>35924</v>
      </c>
      <c r="H33" s="63">
        <v>19192</v>
      </c>
      <c r="I33" s="63">
        <v>32984</v>
      </c>
      <c r="J33" s="63">
        <v>32828</v>
      </c>
      <c r="K33" s="63"/>
      <c r="L33" s="63"/>
      <c r="M33" s="63"/>
      <c r="N33" s="63"/>
      <c r="O33" s="63">
        <v>1212</v>
      </c>
      <c r="P33" s="63">
        <v>1212</v>
      </c>
      <c r="Q33" s="64">
        <f t="shared" si="1"/>
        <v>162934</v>
      </c>
      <c r="R33" s="64">
        <f t="shared" si="1"/>
        <v>194636</v>
      </c>
      <c r="S33" s="64">
        <f t="shared" si="1"/>
        <v>194304</v>
      </c>
    </row>
    <row r="34" spans="1:19" ht="12.75" customHeight="1">
      <c r="A34" s="61" t="s">
        <v>573</v>
      </c>
      <c r="B34" s="63">
        <v>12089</v>
      </c>
      <c r="C34" s="63">
        <v>13583</v>
      </c>
      <c r="D34" s="63">
        <v>13323</v>
      </c>
      <c r="E34" s="63">
        <v>3492</v>
      </c>
      <c r="F34" s="63">
        <v>3876</v>
      </c>
      <c r="G34" s="63">
        <v>3876</v>
      </c>
      <c r="H34" s="63">
        <v>13570</v>
      </c>
      <c r="I34" s="63">
        <v>350</v>
      </c>
      <c r="J34" s="63">
        <v>349</v>
      </c>
      <c r="K34" s="63"/>
      <c r="L34" s="63"/>
      <c r="M34" s="63"/>
      <c r="N34" s="63"/>
      <c r="O34" s="63"/>
      <c r="P34" s="63"/>
      <c r="Q34" s="64">
        <f t="shared" si="1"/>
        <v>29151</v>
      </c>
      <c r="R34" s="64">
        <f t="shared" si="1"/>
        <v>17809</v>
      </c>
      <c r="S34" s="64">
        <f t="shared" si="1"/>
        <v>17548</v>
      </c>
    </row>
    <row r="35" spans="1:19" ht="12.75" customHeight="1">
      <c r="A35" s="61" t="s">
        <v>574</v>
      </c>
      <c r="B35" s="63">
        <v>26048</v>
      </c>
      <c r="C35" s="63">
        <v>28724</v>
      </c>
      <c r="D35" s="63">
        <v>28724</v>
      </c>
      <c r="E35" s="63">
        <v>7483</v>
      </c>
      <c r="F35" s="63">
        <v>8253</v>
      </c>
      <c r="G35" s="63">
        <v>8211</v>
      </c>
      <c r="H35" s="63">
        <v>0</v>
      </c>
      <c r="I35" s="63">
        <v>12</v>
      </c>
      <c r="J35" s="63">
        <v>12</v>
      </c>
      <c r="K35" s="63"/>
      <c r="L35" s="63"/>
      <c r="M35" s="63"/>
      <c r="N35" s="63"/>
      <c r="O35" s="63"/>
      <c r="P35" s="63"/>
      <c r="Q35" s="64">
        <f t="shared" si="1"/>
        <v>33531</v>
      </c>
      <c r="R35" s="64">
        <f t="shared" si="1"/>
        <v>36989</v>
      </c>
      <c r="S35" s="64">
        <f t="shared" si="1"/>
        <v>36947</v>
      </c>
    </row>
    <row r="36" spans="1:19" ht="12.75" customHeight="1">
      <c r="A36" s="61" t="s">
        <v>523</v>
      </c>
      <c r="B36" s="63">
        <v>16533</v>
      </c>
      <c r="C36" s="63">
        <v>16134</v>
      </c>
      <c r="D36" s="63">
        <v>16131</v>
      </c>
      <c r="E36" s="63">
        <v>4802</v>
      </c>
      <c r="F36" s="63">
        <v>4966</v>
      </c>
      <c r="G36" s="63">
        <v>4560</v>
      </c>
      <c r="H36" s="63">
        <v>0</v>
      </c>
      <c r="I36" s="63">
        <v>132</v>
      </c>
      <c r="J36" s="63">
        <v>132</v>
      </c>
      <c r="K36" s="63"/>
      <c r="L36" s="63"/>
      <c r="M36" s="63"/>
      <c r="N36" s="63"/>
      <c r="O36" s="63"/>
      <c r="P36" s="63"/>
      <c r="Q36" s="64">
        <f t="shared" si="1"/>
        <v>21335</v>
      </c>
      <c r="R36" s="64">
        <f t="shared" si="1"/>
        <v>21232</v>
      </c>
      <c r="S36" s="64">
        <f t="shared" si="1"/>
        <v>20823</v>
      </c>
    </row>
    <row r="37" spans="1:19" ht="12.75" customHeight="1">
      <c r="A37" s="65" t="s">
        <v>575</v>
      </c>
      <c r="B37" s="64">
        <f>SUM(B33:B36)</f>
        <v>166145</v>
      </c>
      <c r="C37" s="64">
        <f aca="true" t="shared" si="4" ref="C37:P37">SUM(C33:C36)</f>
        <v>182936</v>
      </c>
      <c r="D37" s="64">
        <f t="shared" si="4"/>
        <v>182518</v>
      </c>
      <c r="E37" s="64">
        <f t="shared" si="4"/>
        <v>48044</v>
      </c>
      <c r="F37" s="64">
        <f t="shared" si="4"/>
        <v>53040</v>
      </c>
      <c r="G37" s="64">
        <f t="shared" si="4"/>
        <v>52571</v>
      </c>
      <c r="H37" s="64">
        <f t="shared" si="4"/>
        <v>32762</v>
      </c>
      <c r="I37" s="64">
        <f t="shared" si="4"/>
        <v>33478</v>
      </c>
      <c r="J37" s="64">
        <f t="shared" si="4"/>
        <v>33321</v>
      </c>
      <c r="K37" s="64">
        <f t="shared" si="4"/>
        <v>0</v>
      </c>
      <c r="L37" s="64">
        <f t="shared" si="4"/>
        <v>0</v>
      </c>
      <c r="M37" s="64">
        <f t="shared" si="4"/>
        <v>0</v>
      </c>
      <c r="N37" s="64">
        <f t="shared" si="4"/>
        <v>0</v>
      </c>
      <c r="O37" s="64">
        <f t="shared" si="4"/>
        <v>1212</v>
      </c>
      <c r="P37" s="64">
        <f t="shared" si="4"/>
        <v>1212</v>
      </c>
      <c r="Q37" s="64">
        <f t="shared" si="1"/>
        <v>246951</v>
      </c>
      <c r="R37" s="64">
        <f t="shared" si="1"/>
        <v>270666</v>
      </c>
      <c r="S37" s="64">
        <f t="shared" si="1"/>
        <v>269622</v>
      </c>
    </row>
    <row r="38" spans="1:19" ht="39" customHeight="1">
      <c r="A38" s="61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</row>
    <row r="39" spans="1:19" s="88" customFormat="1" ht="12.75" customHeight="1">
      <c r="A39" s="65" t="s">
        <v>576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.75" customHeight="1">
      <c r="A40" s="61" t="s">
        <v>577</v>
      </c>
      <c r="B40" s="63">
        <v>69881</v>
      </c>
      <c r="C40" s="63">
        <v>79139</v>
      </c>
      <c r="D40" s="63">
        <v>77724</v>
      </c>
      <c r="E40" s="63">
        <v>20123</v>
      </c>
      <c r="F40" s="63">
        <v>22360</v>
      </c>
      <c r="G40" s="63">
        <v>22150</v>
      </c>
      <c r="H40" s="63">
        <v>13509</v>
      </c>
      <c r="I40" s="63">
        <v>15273</v>
      </c>
      <c r="J40" s="63">
        <v>14443</v>
      </c>
      <c r="K40" s="63"/>
      <c r="L40" s="63"/>
      <c r="M40" s="63"/>
      <c r="N40" s="63"/>
      <c r="O40" s="63"/>
      <c r="P40" s="63"/>
      <c r="Q40" s="64">
        <f t="shared" si="1"/>
        <v>103513</v>
      </c>
      <c r="R40" s="64">
        <f t="shared" si="1"/>
        <v>116772</v>
      </c>
      <c r="S40" s="64">
        <f t="shared" si="1"/>
        <v>114317</v>
      </c>
    </row>
    <row r="41" spans="1:19" ht="12.75" customHeight="1">
      <c r="A41" s="65" t="s">
        <v>578</v>
      </c>
      <c r="B41" s="64">
        <f aca="true" t="shared" si="5" ref="B41:P41">SUM(B40)</f>
        <v>69881</v>
      </c>
      <c r="C41" s="64">
        <f t="shared" si="5"/>
        <v>79139</v>
      </c>
      <c r="D41" s="64">
        <f t="shared" si="5"/>
        <v>77724</v>
      </c>
      <c r="E41" s="64">
        <f t="shared" si="5"/>
        <v>20123</v>
      </c>
      <c r="F41" s="64">
        <f t="shared" si="5"/>
        <v>22360</v>
      </c>
      <c r="G41" s="64">
        <f t="shared" si="5"/>
        <v>22150</v>
      </c>
      <c r="H41" s="64">
        <f t="shared" si="5"/>
        <v>13509</v>
      </c>
      <c r="I41" s="64">
        <f t="shared" si="5"/>
        <v>15273</v>
      </c>
      <c r="J41" s="64">
        <f t="shared" si="5"/>
        <v>14443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4">
        <f t="shared" si="5"/>
        <v>0</v>
      </c>
      <c r="O41" s="64">
        <f t="shared" si="5"/>
        <v>0</v>
      </c>
      <c r="P41" s="64">
        <f t="shared" si="5"/>
        <v>0</v>
      </c>
      <c r="Q41" s="64">
        <f t="shared" si="1"/>
        <v>103513</v>
      </c>
      <c r="R41" s="64">
        <f t="shared" si="1"/>
        <v>116772</v>
      </c>
      <c r="S41" s="64">
        <f t="shared" si="1"/>
        <v>114317</v>
      </c>
    </row>
    <row r="42" spans="1:19" ht="9.75" customHeight="1">
      <c r="A42" s="6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s="88" customFormat="1" ht="12.75" customHeight="1">
      <c r="A43" s="65" t="s">
        <v>165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s="88" customFormat="1" ht="12.75" customHeight="1">
      <c r="A44" s="61" t="s">
        <v>2306</v>
      </c>
      <c r="B44" s="63">
        <v>589</v>
      </c>
      <c r="C44" s="63">
        <v>696</v>
      </c>
      <c r="D44" s="63">
        <v>680</v>
      </c>
      <c r="E44" s="63">
        <v>159</v>
      </c>
      <c r="F44" s="63">
        <v>199</v>
      </c>
      <c r="G44" s="63">
        <v>199</v>
      </c>
      <c r="H44" s="63">
        <v>3080</v>
      </c>
      <c r="I44" s="63">
        <v>2324</v>
      </c>
      <c r="J44" s="63">
        <v>2253</v>
      </c>
      <c r="K44" s="63"/>
      <c r="L44" s="63"/>
      <c r="M44" s="63"/>
      <c r="N44" s="63"/>
      <c r="O44" s="63"/>
      <c r="P44" s="63"/>
      <c r="Q44" s="64">
        <f t="shared" si="1"/>
        <v>3828</v>
      </c>
      <c r="R44" s="64">
        <f t="shared" si="1"/>
        <v>3219</v>
      </c>
      <c r="S44" s="64">
        <f t="shared" si="1"/>
        <v>3132</v>
      </c>
    </row>
    <row r="45" spans="1:19" s="88" customFormat="1" ht="12.75" customHeight="1">
      <c r="A45" s="61" t="s">
        <v>166</v>
      </c>
      <c r="B45" s="63">
        <v>8700</v>
      </c>
      <c r="C45" s="63">
        <v>8592</v>
      </c>
      <c r="D45" s="63">
        <v>8555</v>
      </c>
      <c r="E45" s="63">
        <v>2456</v>
      </c>
      <c r="F45" s="63">
        <v>2666</v>
      </c>
      <c r="G45" s="63">
        <v>2458</v>
      </c>
      <c r="H45" s="63">
        <v>700</v>
      </c>
      <c r="I45" s="63">
        <v>837</v>
      </c>
      <c r="J45" s="63">
        <v>778</v>
      </c>
      <c r="K45" s="64"/>
      <c r="L45" s="64"/>
      <c r="M45" s="64"/>
      <c r="N45" s="64"/>
      <c r="O45" s="64"/>
      <c r="P45" s="64"/>
      <c r="Q45" s="64">
        <f t="shared" si="1"/>
        <v>11856</v>
      </c>
      <c r="R45" s="64">
        <f t="shared" si="1"/>
        <v>12095</v>
      </c>
      <c r="S45" s="64">
        <f t="shared" si="1"/>
        <v>11791</v>
      </c>
    </row>
    <row r="46" spans="1:19" ht="12.75" customHeight="1">
      <c r="A46" s="61" t="s">
        <v>579</v>
      </c>
      <c r="B46" s="63">
        <v>44492</v>
      </c>
      <c r="C46" s="63">
        <v>48406</v>
      </c>
      <c r="D46" s="63">
        <v>48087</v>
      </c>
      <c r="E46" s="63">
        <v>12321</v>
      </c>
      <c r="F46" s="63">
        <v>14345</v>
      </c>
      <c r="G46" s="63">
        <v>13928</v>
      </c>
      <c r="H46" s="63">
        <v>32257</v>
      </c>
      <c r="I46" s="63">
        <v>42535</v>
      </c>
      <c r="J46" s="63">
        <v>42737</v>
      </c>
      <c r="K46" s="63"/>
      <c r="L46" s="63">
        <v>100</v>
      </c>
      <c r="M46" s="63">
        <v>100</v>
      </c>
      <c r="N46" s="63"/>
      <c r="O46" s="63"/>
      <c r="P46" s="63"/>
      <c r="Q46" s="64">
        <f t="shared" si="1"/>
        <v>89070</v>
      </c>
      <c r="R46" s="64">
        <f t="shared" si="1"/>
        <v>105386</v>
      </c>
      <c r="S46" s="64">
        <f t="shared" si="1"/>
        <v>104852</v>
      </c>
    </row>
    <row r="47" spans="1:19" ht="12.75" customHeight="1">
      <c r="A47" s="61" t="s">
        <v>544</v>
      </c>
      <c r="B47" s="63">
        <v>11115</v>
      </c>
      <c r="C47" s="63">
        <v>12037</v>
      </c>
      <c r="D47" s="63">
        <v>11962</v>
      </c>
      <c r="E47" s="63">
        <v>3042</v>
      </c>
      <c r="F47" s="63">
        <v>3503</v>
      </c>
      <c r="G47" s="63">
        <v>3376</v>
      </c>
      <c r="H47" s="63">
        <v>400</v>
      </c>
      <c r="I47" s="63">
        <v>1042</v>
      </c>
      <c r="J47" s="63">
        <v>978</v>
      </c>
      <c r="K47" s="63"/>
      <c r="L47" s="63"/>
      <c r="M47" s="63"/>
      <c r="N47" s="63"/>
      <c r="O47" s="63"/>
      <c r="P47" s="63"/>
      <c r="Q47" s="64">
        <f t="shared" si="1"/>
        <v>14557</v>
      </c>
      <c r="R47" s="64">
        <f t="shared" si="1"/>
        <v>16582</v>
      </c>
      <c r="S47" s="64">
        <f t="shared" si="1"/>
        <v>16316</v>
      </c>
    </row>
    <row r="48" spans="1:19" ht="12.75" customHeight="1">
      <c r="A48" s="61" t="s">
        <v>580</v>
      </c>
      <c r="B48" s="63">
        <v>5591</v>
      </c>
      <c r="C48" s="63">
        <v>5007</v>
      </c>
      <c r="D48" s="63">
        <v>5007</v>
      </c>
      <c r="E48" s="63">
        <v>1572</v>
      </c>
      <c r="F48" s="63">
        <v>1609</v>
      </c>
      <c r="G48" s="63">
        <v>1608</v>
      </c>
      <c r="H48" s="63"/>
      <c r="I48" s="63">
        <v>2818</v>
      </c>
      <c r="J48" s="63">
        <v>2821</v>
      </c>
      <c r="K48" s="63"/>
      <c r="L48" s="63"/>
      <c r="M48" s="63"/>
      <c r="N48" s="63"/>
      <c r="O48" s="63"/>
      <c r="P48" s="63"/>
      <c r="Q48" s="64">
        <f t="shared" si="1"/>
        <v>7163</v>
      </c>
      <c r="R48" s="64">
        <f t="shared" si="1"/>
        <v>9434</v>
      </c>
      <c r="S48" s="64">
        <f t="shared" si="1"/>
        <v>9436</v>
      </c>
    </row>
    <row r="49" spans="1:19" ht="12.75" customHeight="1">
      <c r="A49" s="61" t="s">
        <v>263</v>
      </c>
      <c r="B49" s="63">
        <v>5512</v>
      </c>
      <c r="C49" s="63">
        <v>4917</v>
      </c>
      <c r="D49" s="63">
        <v>4777</v>
      </c>
      <c r="E49" s="63">
        <v>1373</v>
      </c>
      <c r="F49" s="63">
        <v>1627</v>
      </c>
      <c r="G49" s="63">
        <v>1477</v>
      </c>
      <c r="H49" s="63">
        <v>1000</v>
      </c>
      <c r="I49" s="63">
        <v>717</v>
      </c>
      <c r="J49" s="63">
        <v>633</v>
      </c>
      <c r="K49" s="63"/>
      <c r="L49" s="63"/>
      <c r="M49" s="63"/>
      <c r="N49" s="63"/>
      <c r="O49" s="63"/>
      <c r="P49" s="63"/>
      <c r="Q49" s="64">
        <f t="shared" si="1"/>
        <v>7885</v>
      </c>
      <c r="R49" s="64">
        <f t="shared" si="1"/>
        <v>7261</v>
      </c>
      <c r="S49" s="64">
        <f t="shared" si="1"/>
        <v>6887</v>
      </c>
    </row>
    <row r="50" spans="1:19" ht="12.75" customHeight="1">
      <c r="A50" s="61" t="s">
        <v>137</v>
      </c>
      <c r="B50" s="63">
        <v>6708</v>
      </c>
      <c r="C50" s="63">
        <v>7074</v>
      </c>
      <c r="D50" s="63">
        <v>6905</v>
      </c>
      <c r="E50" s="63">
        <v>1824</v>
      </c>
      <c r="F50" s="63">
        <v>2046</v>
      </c>
      <c r="G50" s="63">
        <v>2046</v>
      </c>
      <c r="H50" s="63">
        <v>6300</v>
      </c>
      <c r="I50" s="63">
        <v>4869</v>
      </c>
      <c r="J50" s="63">
        <v>4691</v>
      </c>
      <c r="K50" s="63"/>
      <c r="L50" s="63"/>
      <c r="M50" s="63"/>
      <c r="N50" s="63"/>
      <c r="O50" s="63"/>
      <c r="P50" s="63"/>
      <c r="Q50" s="64">
        <f t="shared" si="1"/>
        <v>14832</v>
      </c>
      <c r="R50" s="64">
        <f t="shared" si="1"/>
        <v>13989</v>
      </c>
      <c r="S50" s="64">
        <f t="shared" si="1"/>
        <v>13642</v>
      </c>
    </row>
    <row r="51" spans="1:19" ht="12.75" customHeight="1">
      <c r="A51" s="61" t="s">
        <v>545</v>
      </c>
      <c r="B51" s="63">
        <v>7050</v>
      </c>
      <c r="C51" s="63">
        <v>7824</v>
      </c>
      <c r="D51" s="63">
        <v>7803</v>
      </c>
      <c r="E51" s="63">
        <v>1997</v>
      </c>
      <c r="F51" s="63">
        <v>2291</v>
      </c>
      <c r="G51" s="63">
        <v>2333</v>
      </c>
      <c r="H51" s="63">
        <v>2200</v>
      </c>
      <c r="I51" s="63">
        <v>3084</v>
      </c>
      <c r="J51" s="63">
        <v>3029</v>
      </c>
      <c r="K51" s="63"/>
      <c r="L51" s="63"/>
      <c r="M51" s="63"/>
      <c r="N51" s="63"/>
      <c r="O51" s="63"/>
      <c r="P51" s="63"/>
      <c r="Q51" s="64">
        <f t="shared" si="1"/>
        <v>11247</v>
      </c>
      <c r="R51" s="64">
        <f t="shared" si="1"/>
        <v>13199</v>
      </c>
      <c r="S51" s="64">
        <f t="shared" si="1"/>
        <v>13165</v>
      </c>
    </row>
    <row r="52" spans="1:19" ht="12.75" customHeight="1">
      <c r="A52" s="61" t="s">
        <v>581</v>
      </c>
      <c r="B52" s="63">
        <v>8375</v>
      </c>
      <c r="C52" s="63">
        <v>8102</v>
      </c>
      <c r="D52" s="63">
        <v>8053</v>
      </c>
      <c r="E52" s="63">
        <v>2429</v>
      </c>
      <c r="F52" s="63">
        <v>2602</v>
      </c>
      <c r="G52" s="63">
        <v>2418</v>
      </c>
      <c r="H52" s="63">
        <v>700</v>
      </c>
      <c r="I52" s="63">
        <v>516</v>
      </c>
      <c r="J52" s="63">
        <v>485</v>
      </c>
      <c r="K52" s="63"/>
      <c r="L52" s="63"/>
      <c r="M52" s="63"/>
      <c r="N52" s="63"/>
      <c r="O52" s="63"/>
      <c r="P52" s="63"/>
      <c r="Q52" s="64">
        <f t="shared" si="1"/>
        <v>11504</v>
      </c>
      <c r="R52" s="64">
        <f t="shared" si="1"/>
        <v>11220</v>
      </c>
      <c r="S52" s="64">
        <f t="shared" si="1"/>
        <v>10956</v>
      </c>
    </row>
    <row r="53" spans="1:19" ht="12.75" customHeight="1">
      <c r="A53" s="65" t="s">
        <v>582</v>
      </c>
      <c r="B53" s="64">
        <f>SUM(B44:B52)</f>
        <v>98132</v>
      </c>
      <c r="C53" s="64">
        <f aca="true" t="shared" si="6" ref="C53:P53">SUM(C44:C52)</f>
        <v>102655</v>
      </c>
      <c r="D53" s="64">
        <f t="shared" si="6"/>
        <v>101829</v>
      </c>
      <c r="E53" s="64">
        <f t="shared" si="6"/>
        <v>27173</v>
      </c>
      <c r="F53" s="64">
        <f t="shared" si="6"/>
        <v>30888</v>
      </c>
      <c r="G53" s="64">
        <f t="shared" si="6"/>
        <v>29843</v>
      </c>
      <c r="H53" s="64">
        <f t="shared" si="6"/>
        <v>46637</v>
      </c>
      <c r="I53" s="64">
        <f t="shared" si="6"/>
        <v>58742</v>
      </c>
      <c r="J53" s="64">
        <f t="shared" si="6"/>
        <v>58405</v>
      </c>
      <c r="K53" s="64">
        <f t="shared" si="6"/>
        <v>0</v>
      </c>
      <c r="L53" s="64">
        <f t="shared" si="6"/>
        <v>100</v>
      </c>
      <c r="M53" s="64">
        <f t="shared" si="6"/>
        <v>100</v>
      </c>
      <c r="N53" s="64">
        <f t="shared" si="6"/>
        <v>0</v>
      </c>
      <c r="O53" s="64">
        <f t="shared" si="6"/>
        <v>0</v>
      </c>
      <c r="P53" s="64">
        <f t="shared" si="6"/>
        <v>0</v>
      </c>
      <c r="Q53" s="64">
        <f t="shared" si="1"/>
        <v>171942</v>
      </c>
      <c r="R53" s="64">
        <f t="shared" si="1"/>
        <v>192385</v>
      </c>
      <c r="S53" s="64">
        <f t="shared" si="1"/>
        <v>190177</v>
      </c>
    </row>
    <row r="54" spans="1:19" ht="10.5" customHeight="1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64"/>
      <c r="S54" s="64"/>
    </row>
    <row r="55" spans="1:19" s="88" customFormat="1" ht="12.75" customHeight="1">
      <c r="A55" s="65" t="s">
        <v>2018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.75" customHeight="1">
      <c r="A56" s="61" t="s">
        <v>583</v>
      </c>
      <c r="B56" s="63">
        <v>13430</v>
      </c>
      <c r="C56" s="63">
        <v>13710</v>
      </c>
      <c r="D56" s="63">
        <v>12980</v>
      </c>
      <c r="E56" s="63">
        <v>3864</v>
      </c>
      <c r="F56" s="63">
        <v>3809</v>
      </c>
      <c r="G56" s="63">
        <v>3468</v>
      </c>
      <c r="H56" s="63">
        <v>12064</v>
      </c>
      <c r="I56" s="63">
        <v>18298</v>
      </c>
      <c r="J56" s="63">
        <v>18662</v>
      </c>
      <c r="K56" s="63"/>
      <c r="L56" s="63"/>
      <c r="M56" s="63"/>
      <c r="N56" s="63"/>
      <c r="O56" s="63"/>
      <c r="P56" s="63"/>
      <c r="Q56" s="64">
        <f t="shared" si="1"/>
        <v>29358</v>
      </c>
      <c r="R56" s="64">
        <f t="shared" si="1"/>
        <v>35817</v>
      </c>
      <c r="S56" s="64">
        <f t="shared" si="1"/>
        <v>35110</v>
      </c>
    </row>
    <row r="57" spans="1:19" ht="12.75" customHeight="1">
      <c r="A57" s="61" t="s">
        <v>584</v>
      </c>
      <c r="B57" s="63">
        <v>6970</v>
      </c>
      <c r="C57" s="63">
        <v>7669</v>
      </c>
      <c r="D57" s="63">
        <v>7495</v>
      </c>
      <c r="E57" s="63">
        <v>1976</v>
      </c>
      <c r="F57" s="63">
        <v>2134</v>
      </c>
      <c r="G57" s="63">
        <v>2050</v>
      </c>
      <c r="H57" s="63">
        <v>9093</v>
      </c>
      <c r="I57" s="63">
        <v>10054</v>
      </c>
      <c r="J57" s="63">
        <v>9098</v>
      </c>
      <c r="K57" s="63"/>
      <c r="L57" s="63"/>
      <c r="M57" s="63"/>
      <c r="N57" s="63"/>
      <c r="O57" s="63"/>
      <c r="P57" s="63"/>
      <c r="Q57" s="64">
        <f t="shared" si="1"/>
        <v>18039</v>
      </c>
      <c r="R57" s="64">
        <f t="shared" si="1"/>
        <v>19857</v>
      </c>
      <c r="S57" s="64">
        <f t="shared" si="1"/>
        <v>18643</v>
      </c>
    </row>
    <row r="58" spans="1:19" ht="12.75" customHeight="1">
      <c r="A58" s="61" t="s">
        <v>585</v>
      </c>
      <c r="B58" s="63">
        <v>7961</v>
      </c>
      <c r="C58" s="63">
        <v>8092</v>
      </c>
      <c r="D58" s="63">
        <v>7852</v>
      </c>
      <c r="E58" s="63">
        <v>2267</v>
      </c>
      <c r="F58" s="63">
        <v>2532</v>
      </c>
      <c r="G58" s="63">
        <v>2506</v>
      </c>
      <c r="H58" s="63">
        <v>3110</v>
      </c>
      <c r="I58" s="63">
        <v>2666</v>
      </c>
      <c r="J58" s="63">
        <v>2650</v>
      </c>
      <c r="K58" s="63"/>
      <c r="L58" s="63"/>
      <c r="M58" s="63"/>
      <c r="N58" s="63"/>
      <c r="O58" s="63"/>
      <c r="P58" s="63"/>
      <c r="Q58" s="64">
        <f t="shared" si="1"/>
        <v>13338</v>
      </c>
      <c r="R58" s="64">
        <f t="shared" si="1"/>
        <v>13290</v>
      </c>
      <c r="S58" s="64">
        <f t="shared" si="1"/>
        <v>13008</v>
      </c>
    </row>
    <row r="59" spans="1:19" ht="12.75" customHeight="1">
      <c r="A59" s="61" t="s">
        <v>586</v>
      </c>
      <c r="B59" s="63">
        <v>5951</v>
      </c>
      <c r="C59" s="63">
        <v>6986</v>
      </c>
      <c r="D59" s="63">
        <v>6949</v>
      </c>
      <c r="E59" s="63">
        <v>1713</v>
      </c>
      <c r="F59" s="63">
        <v>2027</v>
      </c>
      <c r="G59" s="63">
        <v>2028</v>
      </c>
      <c r="H59" s="63">
        <v>2270</v>
      </c>
      <c r="I59" s="63">
        <v>2029</v>
      </c>
      <c r="J59" s="63">
        <v>2033</v>
      </c>
      <c r="K59" s="63"/>
      <c r="L59" s="63"/>
      <c r="M59" s="63"/>
      <c r="N59" s="63"/>
      <c r="O59" s="63"/>
      <c r="P59" s="63"/>
      <c r="Q59" s="64">
        <f t="shared" si="1"/>
        <v>9934</v>
      </c>
      <c r="R59" s="64">
        <f t="shared" si="1"/>
        <v>11042</v>
      </c>
      <c r="S59" s="64">
        <f t="shared" si="1"/>
        <v>11010</v>
      </c>
    </row>
    <row r="60" spans="1:19" ht="12.75" customHeight="1">
      <c r="A60" s="65" t="s">
        <v>587</v>
      </c>
      <c r="B60" s="64">
        <f>SUM(B56:B59)</f>
        <v>34312</v>
      </c>
      <c r="C60" s="64">
        <f aca="true" t="shared" si="7" ref="C60:P60">SUM(C56:C59)</f>
        <v>36457</v>
      </c>
      <c r="D60" s="64">
        <f t="shared" si="7"/>
        <v>35276</v>
      </c>
      <c r="E60" s="64">
        <f t="shared" si="7"/>
        <v>9820</v>
      </c>
      <c r="F60" s="64">
        <f t="shared" si="7"/>
        <v>10502</v>
      </c>
      <c r="G60" s="64">
        <f t="shared" si="7"/>
        <v>10052</v>
      </c>
      <c r="H60" s="64">
        <f t="shared" si="7"/>
        <v>26537</v>
      </c>
      <c r="I60" s="64">
        <f t="shared" si="7"/>
        <v>33047</v>
      </c>
      <c r="J60" s="64">
        <f t="shared" si="7"/>
        <v>32443</v>
      </c>
      <c r="K60" s="64">
        <f t="shared" si="7"/>
        <v>0</v>
      </c>
      <c r="L60" s="64">
        <f t="shared" si="7"/>
        <v>0</v>
      </c>
      <c r="M60" s="64">
        <f t="shared" si="7"/>
        <v>0</v>
      </c>
      <c r="N60" s="64">
        <f t="shared" si="7"/>
        <v>0</v>
      </c>
      <c r="O60" s="64">
        <f t="shared" si="7"/>
        <v>0</v>
      </c>
      <c r="P60" s="64">
        <f t="shared" si="7"/>
        <v>0</v>
      </c>
      <c r="Q60" s="64">
        <f t="shared" si="1"/>
        <v>70669</v>
      </c>
      <c r="R60" s="64">
        <f t="shared" si="1"/>
        <v>80006</v>
      </c>
      <c r="S60" s="64">
        <f t="shared" si="1"/>
        <v>77771</v>
      </c>
    </row>
    <row r="61" spans="1:19" ht="12.75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>
        <f t="shared" si="1"/>
        <v>0</v>
      </c>
      <c r="R61" s="64">
        <f t="shared" si="1"/>
        <v>0</v>
      </c>
      <c r="S61" s="64">
        <f t="shared" si="1"/>
        <v>0</v>
      </c>
    </row>
    <row r="62" spans="1:19" ht="12.75" customHeight="1">
      <c r="A62" s="65" t="s">
        <v>588</v>
      </c>
      <c r="B62" s="64">
        <f>B24+B30+B37+B41+B53+B60</f>
        <v>618511</v>
      </c>
      <c r="C62" s="64">
        <f aca="true" t="shared" si="8" ref="C62:P62">C24+C30+C37+C41+C53+C60</f>
        <v>677147</v>
      </c>
      <c r="D62" s="64">
        <f t="shared" si="8"/>
        <v>669669</v>
      </c>
      <c r="E62" s="64">
        <f t="shared" si="8"/>
        <v>176240</v>
      </c>
      <c r="F62" s="64">
        <f t="shared" si="8"/>
        <v>196158</v>
      </c>
      <c r="G62" s="64">
        <f t="shared" si="8"/>
        <v>191652</v>
      </c>
      <c r="H62" s="64">
        <f t="shared" si="8"/>
        <v>252446</v>
      </c>
      <c r="I62" s="64">
        <f t="shared" si="8"/>
        <v>276789</v>
      </c>
      <c r="J62" s="64">
        <f t="shared" si="8"/>
        <v>274045</v>
      </c>
      <c r="K62" s="64">
        <f t="shared" si="8"/>
        <v>0</v>
      </c>
      <c r="L62" s="64">
        <f t="shared" si="8"/>
        <v>100</v>
      </c>
      <c r="M62" s="64">
        <f t="shared" si="8"/>
        <v>100</v>
      </c>
      <c r="N62" s="64">
        <f t="shared" si="8"/>
        <v>39</v>
      </c>
      <c r="O62" s="64">
        <f t="shared" si="8"/>
        <v>2441</v>
      </c>
      <c r="P62" s="64">
        <f t="shared" si="8"/>
        <v>2439</v>
      </c>
      <c r="Q62" s="64">
        <f t="shared" si="1"/>
        <v>1047236</v>
      </c>
      <c r="R62" s="64">
        <f t="shared" si="1"/>
        <v>1152635</v>
      </c>
      <c r="S62" s="64">
        <f t="shared" si="1"/>
        <v>1137905</v>
      </c>
    </row>
    <row r="63" spans="2:19" ht="12.7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2"/>
      <c r="R63" s="123"/>
      <c r="S63" s="162"/>
    </row>
    <row r="64" spans="1:19" ht="12.75" customHeight="1">
      <c r="A64" s="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1"/>
      <c r="R64" s="162"/>
      <c r="S64" s="162"/>
    </row>
    <row r="65" spans="2:19" ht="12.75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</row>
    <row r="66" spans="2:19" ht="12.75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</row>
    <row r="67" spans="2:19" ht="12.75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</row>
    <row r="68" spans="2:19" ht="12.75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</row>
    <row r="69" spans="2:19" ht="12.75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</row>
    <row r="70" spans="2:19" ht="12.75" customHeight="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2:19" ht="12.75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</row>
    <row r="72" spans="2:19" ht="12.75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</row>
    <row r="73" spans="2:19" ht="12.75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</row>
    <row r="74" spans="2:19" ht="12.75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</row>
    <row r="75" spans="2:19" ht="12.75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</row>
    <row r="76" spans="2:19" ht="12.75" customHeight="1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</row>
    <row r="77" spans="2:19" ht="12.75" customHeight="1"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</row>
    <row r="78" spans="1:19" ht="12.75" customHeight="1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</row>
    <row r="79" spans="1:19" ht="12.75" customHeight="1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</row>
    <row r="80" spans="1:19" ht="12.75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</row>
    <row r="81" spans="1:19" ht="12.7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</row>
    <row r="82" spans="1:19" ht="12.75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</row>
    <row r="83" spans="1:19" ht="12.7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</row>
    <row r="84" spans="1:19" ht="12.75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</row>
    <row r="85" spans="1:19" ht="12.75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</row>
    <row r="86" spans="1:19" ht="12.75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</row>
    <row r="87" spans="1:19" ht="12.7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</row>
    <row r="88" spans="1:19" ht="12.7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</row>
    <row r="89" spans="1:19" ht="12.7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</row>
    <row r="90" spans="1:19" ht="12.75" customHeight="1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</row>
    <row r="91" spans="1:19" ht="12.75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</row>
    <row r="92" spans="1:19" ht="12.75" customHeight="1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</row>
    <row r="93" spans="1:19" ht="12.75" customHeight="1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</row>
    <row r="94" spans="1:19" ht="12.75" customHeight="1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</row>
    <row r="95" spans="1:19" ht="12.75" customHeight="1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</row>
    <row r="96" spans="1:19" ht="12.75" customHeight="1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</row>
    <row r="97" spans="1:19" ht="12.75" customHeight="1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</row>
    <row r="98" spans="1:19" ht="12.75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</row>
    <row r="99" spans="1:19" ht="12.75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</row>
    <row r="100" spans="1:19" ht="12.75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</row>
    <row r="101" spans="1:19" ht="12.7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</row>
    <row r="102" spans="1:19" ht="12.75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</row>
    <row r="103" spans="1:19" ht="12.75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</row>
    <row r="104" spans="1:19" ht="12.75" customHeight="1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</row>
    <row r="105" spans="1:19" ht="12.75" customHeight="1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</row>
    <row r="106" spans="1:19" ht="12.75" customHeigh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</row>
    <row r="107" spans="1:19" ht="12.75" customHeight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</row>
    <row r="108" spans="1:19" ht="12.75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</row>
    <row r="109" spans="1:19" ht="12.75" customHeight="1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</row>
    <row r="110" spans="1:19" ht="12.75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</row>
    <row r="111" spans="1:19" ht="12.75" customHeigh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</row>
    <row r="112" spans="1:19" ht="12.75" customHeight="1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</row>
    <row r="113" spans="1:19" ht="12.75" customHeight="1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</row>
    <row r="114" spans="1:19" ht="12.75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</row>
    <row r="115" spans="1:19" ht="12.75" customHeight="1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</row>
    <row r="116" spans="1:19" ht="12.75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</row>
    <row r="117" spans="1:19" ht="12.75" customHeight="1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</row>
    <row r="118" spans="1:19" ht="12.75" customHeight="1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</row>
    <row r="119" spans="1:19" ht="12.75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</row>
    <row r="120" spans="1:19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</row>
    <row r="121" spans="1:19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</row>
    <row r="122" spans="1:19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</row>
    <row r="123" spans="1:19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</row>
    <row r="124" spans="1:19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</row>
    <row r="125" spans="1:19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</row>
    <row r="126" spans="1:19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</row>
    <row r="127" spans="1:19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</row>
    <row r="128" spans="1:19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</row>
    <row r="129" spans="1:19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</row>
    <row r="130" spans="1:19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</row>
    <row r="131" spans="1:19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</row>
    <row r="132" spans="1:19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</row>
    <row r="133" spans="1:19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</row>
    <row r="134" spans="1:19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</row>
    <row r="135" spans="1:19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</row>
    <row r="136" spans="1:19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</row>
    <row r="137" spans="1:19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</row>
    <row r="138" spans="1:19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</row>
    <row r="139" spans="1:19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</row>
    <row r="140" spans="1:19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</row>
    <row r="141" spans="1:19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</row>
    <row r="142" spans="1:19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</row>
    <row r="143" spans="1:19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</row>
    <row r="144" spans="1:19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</row>
    <row r="145" spans="1:19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</row>
    <row r="146" spans="1:19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</row>
    <row r="147" spans="1:19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</row>
    <row r="148" spans="1:19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</row>
    <row r="149" spans="1:19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</row>
    <row r="150" spans="1:19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</row>
    <row r="151" spans="1:19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</row>
    <row r="152" spans="1:19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</row>
    <row r="153" spans="1:19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</row>
    <row r="154" spans="1:19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</row>
    <row r="155" spans="1:19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</row>
    <row r="156" spans="1:19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</row>
    <row r="157" spans="1:19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</row>
    <row r="158" spans="1:19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</row>
    <row r="159" spans="1:19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</row>
    <row r="160" spans="1:19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</row>
    <row r="161" spans="1:19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</row>
    <row r="162" spans="1:19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</row>
    <row r="163" spans="1:19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</row>
    <row r="164" spans="1:19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</row>
    <row r="165" spans="1:19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</row>
    <row r="166" spans="1:19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</row>
    <row r="167" spans="1:19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</row>
    <row r="168" spans="1:19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</row>
    <row r="169" spans="1:19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</row>
    <row r="170" spans="1:19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</row>
    <row r="171" spans="1:19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</row>
    <row r="172" spans="1:19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</row>
    <row r="173" spans="1:19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</row>
    <row r="174" spans="1:19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</row>
    <row r="175" spans="1:19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</row>
    <row r="176" spans="1:19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</row>
    <row r="177" spans="1:19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</row>
    <row r="178" spans="1:19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</row>
    <row r="179" spans="1:19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</row>
    <row r="180" spans="1:19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</row>
    <row r="181" spans="1:19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</row>
    <row r="182" spans="1:19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</row>
    <row r="183" spans="1:19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</row>
    <row r="184" spans="1:19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</row>
    <row r="185" spans="1:19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</row>
    <row r="186" spans="1:19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</row>
    <row r="187" spans="1:19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</row>
    <row r="188" spans="1:19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</row>
    <row r="189" spans="1:19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</row>
    <row r="190" spans="1:19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</row>
    <row r="191" spans="1:19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</row>
    <row r="192" spans="1:19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</row>
    <row r="193" spans="1:19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</row>
    <row r="194" spans="1:19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</row>
    <row r="195" spans="1:19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</row>
    <row r="196" spans="1:19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</row>
    <row r="197" spans="1:19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</row>
    <row r="198" spans="1:19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</row>
    <row r="199" spans="1:19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</row>
    <row r="200" spans="1:19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</row>
    <row r="201" spans="1:19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</row>
    <row r="202" spans="1:19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</row>
    <row r="203" spans="1:19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</row>
    <row r="204" spans="1:19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</row>
    <row r="205" spans="1:19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</row>
    <row r="206" spans="1:19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</row>
    <row r="207" spans="1:19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</row>
    <row r="208" spans="1:19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</row>
    <row r="209" spans="1:19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</row>
    <row r="210" spans="1:19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</row>
    <row r="211" spans="1:19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</row>
    <row r="212" spans="1:19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</row>
    <row r="213" spans="1:19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</row>
    <row r="214" spans="1:19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</row>
    <row r="215" spans="1:19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</row>
    <row r="216" spans="1:19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</row>
    <row r="217" spans="1:19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</row>
    <row r="218" spans="1:19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</row>
    <row r="219" spans="1:19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</row>
    <row r="220" spans="1:19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</row>
    <row r="221" spans="1:19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</row>
    <row r="222" spans="1:19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</row>
    <row r="223" spans="1:19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</row>
    <row r="224" spans="1:19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</row>
    <row r="225" spans="1:19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</row>
    <row r="226" spans="1:19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</row>
    <row r="227" spans="1:19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</row>
    <row r="228" spans="1:19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</row>
    <row r="229" spans="1:19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</row>
    <row r="230" spans="1:19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</row>
    <row r="231" spans="1:19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</row>
    <row r="232" spans="1:19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</row>
    <row r="233" spans="1:19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</row>
    <row r="234" spans="1:19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</row>
    <row r="235" spans="1:19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</row>
    <row r="236" spans="1:19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</row>
    <row r="237" spans="1:19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</row>
    <row r="238" spans="1:19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</row>
    <row r="239" spans="1:19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</row>
    <row r="240" spans="1:19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</row>
    <row r="241" spans="1:19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</row>
    <row r="242" spans="1:19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</row>
    <row r="243" spans="1:19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</row>
    <row r="244" spans="1:19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</row>
    <row r="245" spans="1:19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</row>
    <row r="246" spans="1:19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</row>
    <row r="247" spans="1:19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</row>
    <row r="248" spans="1:19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</row>
    <row r="249" spans="1:19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</row>
    <row r="250" spans="1:19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</row>
    <row r="251" spans="1:19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</row>
    <row r="252" spans="1:19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</row>
    <row r="253" spans="1:19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</row>
    <row r="254" spans="1:19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</row>
    <row r="255" spans="1:19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</row>
    <row r="256" spans="1:19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</row>
    <row r="257" spans="1:19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</row>
    <row r="258" spans="1:19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</row>
    <row r="259" spans="1:19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</row>
    <row r="260" spans="1:19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</row>
    <row r="261" spans="1:19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</row>
    <row r="262" spans="1:19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</row>
    <row r="263" spans="1:19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</row>
    <row r="264" spans="1:19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</row>
    <row r="265" spans="1:19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</row>
    <row r="266" spans="1:19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</row>
    <row r="267" spans="1:19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</row>
    <row r="268" spans="1:19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</row>
    <row r="269" spans="1:19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</row>
    <row r="270" spans="1:19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</row>
    <row r="271" spans="1:19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</row>
    <row r="272" spans="1:19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</row>
    <row r="273" spans="1:19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</row>
    <row r="274" spans="1:19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</row>
    <row r="275" spans="1:19" ht="12.7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</row>
    <row r="276" spans="1:19" ht="12.7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</row>
    <row r="277" spans="1:19" ht="12.7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</row>
    <row r="278" spans="1:19" ht="12.75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</row>
    <row r="279" spans="1:19" ht="12.75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</row>
    <row r="280" spans="1:19" ht="12.75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</row>
    <row r="281" spans="1:19" ht="12.75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</row>
    <row r="282" spans="1:19" ht="12.75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</row>
    <row r="283" spans="1:19" ht="12.7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</row>
    <row r="284" spans="1:19" ht="12.75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</row>
    <row r="285" spans="1:19" ht="12.7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</row>
    <row r="286" spans="1:19" ht="12.75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</row>
    <row r="287" spans="1:19" ht="12.75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</row>
    <row r="288" spans="1:19" ht="12.75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</row>
    <row r="289" spans="1:19" ht="12.75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</row>
    <row r="290" spans="1:19" ht="12.7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</row>
    <row r="291" spans="1:19" ht="12.75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</row>
    <row r="292" spans="1:19" ht="12.7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</row>
    <row r="293" spans="1:19" ht="12.75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</row>
    <row r="294" spans="1:19" ht="12.75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</row>
    <row r="295" spans="1:19" ht="12.75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</row>
    <row r="296" spans="1:19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</row>
    <row r="297" spans="1:19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</row>
    <row r="298" spans="1:19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</row>
    <row r="299" spans="1:19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</row>
    <row r="300" spans="1:19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</row>
    <row r="301" spans="1:19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</row>
    <row r="302" spans="1:19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</row>
    <row r="303" spans="1:19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</row>
    <row r="304" spans="1:19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</row>
    <row r="305" spans="1:19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</row>
    <row r="306" spans="1:19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</row>
    <row r="307" spans="1:19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</row>
    <row r="308" spans="1:19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</row>
    <row r="309" spans="1:19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</row>
    <row r="310" spans="1:19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</row>
    <row r="311" spans="1:19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</row>
    <row r="312" spans="1:19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</row>
    <row r="313" spans="1:19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</row>
    <row r="314" spans="1:19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</row>
    <row r="315" spans="1:19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</row>
    <row r="316" spans="1:19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</row>
    <row r="317" spans="1:19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</row>
    <row r="318" spans="1:19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</row>
    <row r="319" spans="1:19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</row>
    <row r="320" spans="1:19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</row>
    <row r="321" spans="1:19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</row>
    <row r="322" spans="1:19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</row>
    <row r="323" spans="1:19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</row>
    <row r="324" spans="1:19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</row>
    <row r="325" spans="1:19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</row>
    <row r="326" spans="1:19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</row>
    <row r="327" spans="1:19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</row>
    <row r="328" spans="1:19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</row>
    <row r="329" spans="1:19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</row>
    <row r="330" spans="1:19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</row>
    <row r="331" spans="1:19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</row>
    <row r="332" spans="1:19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</row>
    <row r="333" spans="1:19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</row>
    <row r="334" spans="1:19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</row>
    <row r="335" spans="1:19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</row>
    <row r="336" spans="1:19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</row>
    <row r="337" spans="1:19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</row>
    <row r="338" spans="1:19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</row>
    <row r="339" spans="1:19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</row>
    <row r="340" spans="1:19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</row>
    <row r="341" spans="1:19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</row>
    <row r="342" spans="1:19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</row>
    <row r="343" spans="1:19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</row>
    <row r="344" spans="1:19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</row>
    <row r="345" spans="1:19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</row>
    <row r="346" spans="1:19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</row>
    <row r="347" spans="1:19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</row>
    <row r="348" spans="1:19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</row>
    <row r="349" spans="1:19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</row>
    <row r="350" spans="1:19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</row>
    <row r="351" spans="1:19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</row>
    <row r="352" spans="1:19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</row>
    <row r="353" spans="1:19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ht="12.7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ht="12.7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ht="12.7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ht="12.7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ht="12.7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ht="12.7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ht="12.7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ht="12.7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ht="12.7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ht="12.7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ht="12.7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ht="12.7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ht="12.7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ht="12.7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ht="12.7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ht="12.7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ht="12.7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ht="12.7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ht="12.7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ht="12.7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ht="12.7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ht="12.7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ht="12.7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ht="12.75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ht="12.75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ht="12.75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ht="12.75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ht="12.75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ht="12.75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ht="12.75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ht="12.75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ht="12.75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ht="12.75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ht="12.75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ht="12.75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ht="12.75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ht="12.75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ht="12.75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ht="12.75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ht="12.75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ht="12.75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ht="12.75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ht="12.75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ht="12.75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ht="12.75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ht="12.75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ht="12.75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ht="12.75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ht="12.75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ht="12.75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ht="12.75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ht="12.75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ht="12.75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ht="12.75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ht="12.75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ht="12.7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ht="12.7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ht="12.7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ht="12.7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ht="12.7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ht="12.7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ht="12.7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ht="12.7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ht="12.7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ht="12.7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ht="12.7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ht="12.75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ht="12.75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ht="12.75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ht="12.75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ht="12.75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ht="12.75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ht="12.75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ht="12.75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ht="12.75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ht="12.75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ht="12.75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ht="12.75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ht="12.75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ht="12.75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ht="12.75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ht="12.75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ht="12.75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ht="12.75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ht="12.75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ht="12.75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ht="12.75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ht="12.75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ht="12.75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ht="12.75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ht="12.75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ht="12.75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19" ht="12.75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</row>
    <row r="491" spans="1:19" ht="12.75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</row>
    <row r="492" spans="1:19" ht="12.75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</row>
    <row r="493" spans="1:19" ht="12.75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</row>
    <row r="494" spans="1:19" ht="12.75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</row>
    <row r="495" spans="1:19" ht="12.75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</row>
    <row r="496" spans="1:19" ht="12.75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</row>
    <row r="497" spans="1:19" ht="12.75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</row>
    <row r="498" spans="1:19" ht="12.75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</row>
    <row r="499" spans="1:19" ht="12.75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</row>
    <row r="500" spans="1:19" ht="12.75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</row>
    <row r="501" spans="1:19" ht="12.75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</row>
    <row r="502" spans="1:19" ht="12.75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</row>
    <row r="503" spans="1:19" ht="12.75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</row>
    <row r="504" spans="1:19" ht="12.75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</row>
    <row r="505" spans="1:19" ht="12.75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</row>
    <row r="506" spans="1:19" ht="12.75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</row>
    <row r="507" spans="1:19" ht="12.75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</row>
    <row r="508" spans="1:19" ht="12.75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</row>
    <row r="509" spans="1:19" ht="12.75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</row>
    <row r="510" spans="1:19" ht="12.75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</row>
    <row r="511" spans="1:19" ht="12.75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</row>
    <row r="512" spans="1:19" ht="12.75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</row>
    <row r="513" spans="1:19" ht="12.75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</row>
    <row r="514" spans="1:19" ht="12.75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</row>
    <row r="515" spans="1:19" ht="12.75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</row>
    <row r="516" spans="1:19" ht="12.75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</row>
    <row r="517" spans="1:19" ht="12.75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</row>
    <row r="518" spans="1:19" ht="12.75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</row>
    <row r="519" spans="1:19" ht="12.75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</row>
    <row r="520" spans="1:19" ht="12.75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</row>
    <row r="521" spans="1:19" ht="12.75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</row>
    <row r="522" spans="1:19" ht="12.75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</row>
    <row r="523" spans="1:19" ht="12.75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</row>
    <row r="524" spans="1:19" ht="12.75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</row>
    <row r="525" spans="1:19" ht="12.75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</row>
    <row r="526" spans="1:19" ht="12.75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</row>
    <row r="527" spans="1:19" ht="12.75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</row>
    <row r="528" spans="1:19" ht="12.75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</row>
    <row r="529" spans="1:19" ht="12.75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</row>
    <row r="530" spans="1:19" ht="12.75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</row>
    <row r="531" spans="1:19" ht="12.75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</row>
    <row r="532" spans="1:19" ht="12.75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</row>
    <row r="533" spans="1:19" ht="12.75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</row>
    <row r="534" spans="1:19" ht="12.75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</row>
    <row r="535" spans="1:19" ht="12.75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</row>
    <row r="536" spans="1:19" ht="12.75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</row>
    <row r="537" spans="1:19" ht="12.75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</row>
    <row r="538" spans="1:19" ht="12.75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</row>
    <row r="539" spans="1:19" ht="12.7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</row>
    <row r="540" spans="1:19" ht="12.75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</row>
    <row r="541" spans="1:19" ht="12.75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</row>
    <row r="542" spans="1:19" ht="12.75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</row>
    <row r="543" spans="1:19" ht="12.75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</row>
    <row r="544" spans="1:19" ht="12.75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</row>
    <row r="545" spans="1:19" ht="12.75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</row>
    <row r="546" spans="1:19" ht="12.75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</row>
    <row r="547" spans="1:19" ht="12.75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</row>
    <row r="548" spans="1:19" ht="12.75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</row>
    <row r="549" spans="1:19" ht="12.75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</row>
    <row r="550" spans="1:19" ht="12.75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</row>
    <row r="551" spans="1:19" ht="12.75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</row>
    <row r="552" spans="1:19" ht="12.75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</row>
    <row r="553" spans="1:19" ht="12.75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</row>
    <row r="554" spans="1:19" ht="12.75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</row>
    <row r="555" spans="1:19" ht="12.75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</row>
    <row r="556" spans="1:19" ht="12.75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</row>
    <row r="557" spans="1:19" ht="12.75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</row>
    <row r="558" spans="1:19" ht="12.75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</row>
    <row r="559" spans="1:19" ht="12.75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</row>
    <row r="560" spans="1:19" ht="12.75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</row>
    <row r="561" spans="1:19" ht="12.75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</row>
    <row r="562" spans="1:19" ht="12.75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</row>
    <row r="563" spans="1:19" ht="12.75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</row>
    <row r="564" spans="1:19" ht="12.75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</row>
    <row r="565" spans="1:19" ht="12.75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</row>
    <row r="566" spans="1:19" ht="12.75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</row>
    <row r="567" spans="1:19" ht="12.75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</row>
    <row r="568" spans="1:19" ht="12.75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</row>
    <row r="569" spans="1:19" ht="12.75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</row>
    <row r="570" spans="1:19" ht="12.75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</row>
    <row r="571" spans="1:19" ht="12.75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</row>
    <row r="572" spans="1:19" ht="12.75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</row>
    <row r="573" spans="1:19" ht="12.75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</row>
    <row r="574" spans="1:19" ht="12.75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</row>
    <row r="575" spans="1:19" ht="12.75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</row>
    <row r="576" spans="1:19" ht="12.75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</row>
    <row r="577" spans="1:19" ht="12.75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</row>
    <row r="578" spans="1:19" ht="12.75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</row>
    <row r="579" spans="1:19" ht="12.75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</row>
    <row r="580" spans="1:19" ht="12.75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</row>
    <row r="581" spans="1:19" ht="12.75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</row>
    <row r="582" spans="1:19" ht="12.75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</row>
    <row r="583" spans="1:19" ht="12.75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</row>
    <row r="584" spans="1:19" ht="12.75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</row>
    <row r="585" spans="1:19" ht="12.75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</row>
    <row r="586" spans="1:19" ht="12.75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</row>
    <row r="587" spans="1:19" ht="12.75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</row>
    <row r="588" spans="1:19" ht="12.75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</row>
    <row r="589" spans="1:19" ht="12.75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</row>
    <row r="590" spans="1:19" ht="12.75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</row>
    <row r="591" spans="1:19" ht="12.75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</row>
    <row r="592" spans="1:19" ht="12.75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</row>
    <row r="593" spans="1:19" ht="12.75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</row>
    <row r="594" spans="1:19" ht="12.75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</row>
    <row r="595" spans="1:19" ht="12.75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</row>
    <row r="596" spans="1:19" ht="12.75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</row>
    <row r="597" spans="1:19" ht="12.75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</row>
    <row r="598" spans="1:19" ht="12.75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</row>
    <row r="599" spans="1:19" ht="12.75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</row>
    <row r="600" spans="1:19" ht="12.75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</row>
    <row r="601" spans="1:19" ht="12.75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</row>
    <row r="602" spans="1:19" ht="12.75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</row>
    <row r="603" spans="1:19" ht="12.75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</row>
    <row r="604" spans="1:19" ht="12.75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</row>
    <row r="605" spans="1:19" ht="12.75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</row>
    <row r="606" spans="1:19" ht="12.75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</row>
    <row r="607" spans="1:19" ht="12.75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</row>
    <row r="608" spans="1:19" ht="12.75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</row>
    <row r="609" spans="1:19" ht="12.75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</row>
    <row r="610" spans="1:19" ht="12.75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</row>
    <row r="611" spans="1:19" ht="12.75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</row>
    <row r="612" spans="1:19" ht="12.75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</row>
    <row r="613" spans="1:19" ht="12.75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</row>
    <row r="614" spans="1:19" ht="12.75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</row>
    <row r="615" spans="1:19" ht="12.75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</row>
    <row r="616" spans="1:19" ht="12.75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</row>
    <row r="617" spans="1:19" ht="12.75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</row>
    <row r="618" spans="1:19" ht="12.75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</row>
    <row r="619" spans="1:19" ht="12.75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</row>
    <row r="620" spans="1:19" ht="12.75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</row>
    <row r="621" spans="1:19" ht="12.75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</row>
    <row r="622" spans="1:19" ht="12.75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</row>
    <row r="623" spans="1:19" ht="12.75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</row>
    <row r="624" spans="1:19" ht="12.75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</row>
    <row r="625" spans="1:19" ht="12.75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</row>
    <row r="626" spans="1:19" ht="12.75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</row>
    <row r="627" spans="1:19" ht="12.75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</row>
    <row r="628" spans="1:19" ht="12.75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</row>
    <row r="629" spans="1:19" ht="12.75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</row>
    <row r="630" spans="1:19" ht="12.75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</row>
    <row r="631" spans="1:19" ht="12.75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</row>
    <row r="632" spans="1:19" ht="12.75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</row>
    <row r="633" spans="1:19" ht="12.75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</row>
    <row r="634" spans="1:19" ht="12.75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</row>
    <row r="635" spans="1:19" ht="12.75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</row>
    <row r="636" spans="1:19" ht="12.75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</row>
    <row r="637" spans="1:19" ht="12.75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</row>
    <row r="638" spans="1:19" ht="12.75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</row>
    <row r="639" spans="1:19" ht="12.75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</row>
    <row r="640" spans="1:19" ht="12.75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</row>
    <row r="641" spans="1:19" ht="12.75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</row>
    <row r="642" spans="1:19" ht="12.75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</row>
    <row r="643" spans="1:19" ht="12.75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</row>
    <row r="644" spans="1:19" ht="12.75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</row>
    <row r="645" spans="1:19" ht="12.75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</row>
    <row r="646" spans="1:19" ht="12.75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</row>
    <row r="647" spans="1:19" ht="12.75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</row>
    <row r="648" spans="1:19" ht="12.75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</row>
    <row r="649" spans="1:19" ht="12.75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</row>
    <row r="650" spans="1:19" ht="12.75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</row>
    <row r="651" spans="1:19" ht="12.75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</row>
    <row r="652" spans="1:19" ht="12.75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</row>
    <row r="653" spans="1:19" ht="12.75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</row>
    <row r="654" spans="1:19" ht="12.75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</row>
    <row r="655" spans="1:19" ht="12.75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</row>
    <row r="656" spans="1:19" ht="12.75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</row>
    <row r="657" spans="1:19" ht="12.75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</row>
    <row r="658" spans="1:19" ht="12.75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</row>
    <row r="659" spans="1:19" ht="12.75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</row>
    <row r="660" spans="1:19" ht="12.75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</row>
    <row r="661" spans="1:19" ht="12.75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</row>
    <row r="662" spans="1:19" ht="12.75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</row>
    <row r="663" spans="1:19" ht="12.75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</row>
    <row r="664" spans="1:19" ht="12.75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</row>
    <row r="665" spans="1:19" ht="12.75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</row>
    <row r="666" spans="1:19" ht="12.75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</row>
    <row r="667" spans="1:19" ht="12.75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</row>
    <row r="668" spans="1:19" ht="12.75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</row>
    <row r="669" spans="1:19" ht="12.75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</row>
    <row r="670" spans="1:19" ht="12.75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</row>
    <row r="671" spans="1:19" ht="12.75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</row>
    <row r="672" spans="1:19" ht="12.75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</row>
    <row r="673" spans="1:19" ht="12.75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</row>
    <row r="674" spans="1:19" ht="12.75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</row>
    <row r="675" spans="1:19" ht="12.75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</row>
    <row r="676" spans="1:19" ht="12.75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</row>
    <row r="677" spans="1:19" ht="12.75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</row>
    <row r="678" spans="1:19" ht="12.75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</row>
    <row r="679" spans="1:19" ht="12.75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</row>
    <row r="680" spans="1:19" ht="12.75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</row>
    <row r="681" spans="1:19" ht="12.75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</row>
    <row r="682" spans="1:19" ht="12.75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</row>
    <row r="683" spans="1:19" ht="12.75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</row>
    <row r="684" spans="1:19" ht="12.75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</row>
    <row r="685" spans="1:19" ht="12.75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</row>
    <row r="686" spans="1:19" ht="12.75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</row>
    <row r="687" spans="1:19" ht="12.75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</row>
    <row r="688" spans="1:19" ht="12.75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</row>
    <row r="689" spans="1:19" ht="12.75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</row>
    <row r="690" spans="1:19" ht="12.75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</row>
    <row r="691" spans="1:19" ht="12.75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</row>
    <row r="692" spans="1:19" ht="12.75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</row>
    <row r="693" spans="1:19" ht="12.75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</row>
    <row r="694" spans="1:19" ht="12.75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</row>
    <row r="695" spans="1:19" ht="12.75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</row>
    <row r="696" spans="1:19" ht="12.75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</row>
    <row r="697" spans="1:19" ht="12.75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</row>
    <row r="698" spans="1:19" ht="12.75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</row>
    <row r="699" spans="1:19" ht="12.75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</row>
    <row r="700" spans="1:19" ht="12.75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</row>
    <row r="701" spans="1:19" ht="12.75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</row>
    <row r="702" spans="1:19" ht="12.75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</row>
    <row r="703" spans="1:19" ht="12.75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</row>
    <row r="704" spans="1:19" ht="12.75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</row>
    <row r="705" spans="1:19" ht="12.75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</row>
    <row r="706" spans="1:19" ht="12.75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</row>
    <row r="707" spans="1:19" ht="12.75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</row>
    <row r="708" spans="1:19" ht="12.75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</row>
    <row r="709" spans="1:19" ht="12.75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</row>
    <row r="710" spans="1:19" ht="12.75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</row>
    <row r="711" spans="1:19" ht="12.75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</row>
    <row r="712" spans="1:19" ht="12.75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</row>
    <row r="713" spans="1:19" ht="12.75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</row>
    <row r="714" spans="1:19" ht="12.75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</row>
    <row r="715" spans="1:19" ht="12.75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</row>
    <row r="716" spans="1:19" ht="12.75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</row>
    <row r="717" spans="1:19" ht="12.75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</row>
    <row r="718" spans="1:19" ht="12.75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</row>
    <row r="719" spans="1:19" ht="12.75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</row>
    <row r="720" spans="1:19" ht="12.75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</row>
    <row r="721" spans="1:19" ht="12.75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</row>
    <row r="722" spans="1:19" ht="12.75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</row>
    <row r="723" spans="1:19" ht="12.75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</row>
    <row r="724" spans="1:19" ht="12.75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</row>
    <row r="725" spans="1:19" ht="12.75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</row>
    <row r="726" spans="1:19" ht="12.75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</row>
    <row r="727" spans="1:19" ht="12.75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</row>
    <row r="728" spans="1:19" ht="12.75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</row>
    <row r="729" spans="1:19" ht="12.75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</row>
    <row r="730" spans="1:19" ht="12.75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</row>
    <row r="731" spans="1:19" ht="12.75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</row>
    <row r="732" spans="1:19" ht="12.75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</row>
    <row r="733" spans="1:19" ht="12.75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</row>
    <row r="734" spans="1:19" ht="12.75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</row>
    <row r="735" spans="1:19" ht="12.75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</row>
    <row r="736" spans="1:19" ht="12.75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</row>
    <row r="737" spans="1:19" ht="12.75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</row>
    <row r="738" spans="1:19" ht="12.75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</row>
    <row r="739" spans="1:19" ht="12.75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</row>
    <row r="740" spans="1:19" ht="12.75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</row>
    <row r="741" spans="1:19" ht="12.75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</row>
    <row r="742" spans="1:19" ht="12.75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</row>
    <row r="743" spans="1:19" ht="12.75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</row>
    <row r="744" spans="1:19" ht="12.75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</row>
    <row r="745" spans="1:19" ht="12.75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</row>
    <row r="746" spans="1:19" ht="12.75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</row>
    <row r="747" spans="1:19" ht="12.75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</row>
    <row r="748" spans="1:19" ht="12.75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</row>
    <row r="749" spans="1:19" ht="12.75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</row>
    <row r="750" spans="1:19" ht="12.75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</row>
    <row r="751" spans="1:19" ht="12.75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</row>
    <row r="752" spans="1:19" ht="12.75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</row>
    <row r="753" spans="1:19" ht="12.75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</row>
    <row r="754" spans="1:19" ht="12.75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</row>
    <row r="755" spans="1:19" ht="12.75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</row>
    <row r="756" spans="1:19" ht="12.75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</row>
    <row r="757" spans="1:19" ht="12.75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</row>
    <row r="758" spans="1:19" ht="12.75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</row>
    <row r="759" spans="1:19" ht="12.75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</row>
    <row r="760" spans="1:19" ht="12.75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</row>
    <row r="761" spans="1:19" ht="12.75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</row>
    <row r="762" spans="1:19" ht="12.75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</row>
    <row r="763" spans="1:19" ht="12.75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</row>
    <row r="764" spans="1:19" ht="12.75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</row>
    <row r="765" spans="1:19" ht="12.75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</row>
    <row r="766" spans="1:19" ht="12.75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</row>
    <row r="767" spans="1:19" ht="12.75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</row>
    <row r="768" spans="1:19" ht="12.75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</row>
    <row r="769" spans="1:19" ht="12.75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</row>
    <row r="770" spans="1:19" ht="12.75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</row>
    <row r="771" spans="1:19" ht="12.75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</row>
    <row r="772" spans="1:19" ht="12.75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</row>
    <row r="773" spans="1:19" ht="12.75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</row>
    <row r="774" spans="1:19" ht="12.75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</row>
    <row r="775" spans="1:19" ht="12.75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</row>
    <row r="776" spans="1:19" ht="12.75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</row>
    <row r="777" spans="1:19" ht="12.75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</row>
    <row r="778" spans="1:19" ht="12.75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</row>
    <row r="779" spans="1:19" ht="12.75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</row>
    <row r="780" spans="1:19" ht="12.75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</row>
    <row r="781" spans="1:19" ht="12.75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</row>
    <row r="782" spans="1:19" ht="12.75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</row>
    <row r="783" spans="1:19" ht="12.75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</row>
    <row r="784" spans="1:19" ht="12.75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</row>
    <row r="785" spans="1:19" ht="12.75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</row>
    <row r="786" spans="1:19" ht="12.75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</row>
    <row r="787" spans="1:19" ht="12.75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</row>
    <row r="788" spans="1:19" ht="12.75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</row>
    <row r="789" spans="1:19" ht="12.75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</row>
    <row r="790" spans="1:19" ht="12.75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</row>
    <row r="791" spans="1:19" ht="12.75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</row>
    <row r="792" spans="1:19" ht="12.75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</row>
    <row r="793" spans="1:19" ht="12.75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</row>
    <row r="794" spans="1:19" ht="12.75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</row>
    <row r="795" spans="1:19" ht="12.75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</row>
    <row r="796" spans="1:19" ht="12.75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</row>
    <row r="797" spans="1:19" ht="12.75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</row>
    <row r="798" spans="1:19" ht="12.75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</row>
    <row r="799" spans="1:19" ht="12.75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</row>
    <row r="800" spans="1:19" ht="12.75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</row>
    <row r="801" spans="1:19" ht="12.75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</row>
    <row r="802" spans="1:19" ht="12.75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</row>
    <row r="803" spans="1:19" ht="12.75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</row>
    <row r="804" spans="1:19" ht="12.75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</row>
    <row r="805" spans="1:19" ht="12.75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</row>
    <row r="806" spans="1:19" ht="12.75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</row>
    <row r="807" spans="1:19" ht="12.75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</row>
    <row r="808" spans="1:19" ht="12.75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</row>
    <row r="809" spans="1:19" ht="12.75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</row>
    <row r="810" spans="1:19" ht="12.75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</row>
    <row r="811" spans="1:19" ht="12.75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</row>
    <row r="812" spans="1:19" ht="12.75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</row>
    <row r="813" spans="1:19" ht="12.75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</row>
    <row r="814" spans="1:19" ht="12.75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</row>
    <row r="815" spans="1:19" ht="12.75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</row>
    <row r="816" spans="1:19" ht="12.75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</row>
    <row r="817" spans="1:19" ht="12.75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</row>
    <row r="818" spans="1:19" ht="12.75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</row>
    <row r="819" spans="1:19" ht="12.75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</row>
    <row r="820" spans="1:19" ht="12.75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</row>
    <row r="821" spans="1:19" ht="12.75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</row>
    <row r="822" spans="1:19" ht="12.75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</row>
    <row r="823" spans="1:19" ht="12.75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</row>
    <row r="824" spans="1:19" ht="12.75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</row>
    <row r="825" spans="1:19" ht="12.75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</row>
    <row r="826" spans="1:19" ht="12.75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</row>
    <row r="827" spans="1:19" ht="12.75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</row>
    <row r="828" spans="1:19" ht="12.75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</row>
    <row r="829" spans="1:19" ht="12.75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</row>
    <row r="830" spans="1:19" ht="12.75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</row>
    <row r="831" spans="1:19" ht="12.75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</row>
    <row r="832" spans="1:19" ht="12.75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</row>
    <row r="833" spans="1:19" ht="12.75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</row>
    <row r="834" spans="1:19" ht="12.75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</row>
    <row r="835" spans="1:19" ht="12.75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</row>
    <row r="836" spans="1:19" ht="12.75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</row>
    <row r="837" spans="1:19" ht="12.75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</row>
    <row r="838" spans="1:19" ht="12.75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</row>
    <row r="839" spans="1:19" ht="12.75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</row>
    <row r="840" spans="1:19" ht="12.75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</row>
    <row r="841" spans="1:19" ht="12.75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</row>
    <row r="842" spans="1:19" ht="12.75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</row>
    <row r="843" spans="1:19" ht="12.75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</row>
    <row r="844" spans="1:19" ht="12.75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</row>
    <row r="845" spans="1:19" ht="12.75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</row>
    <row r="846" spans="1:19" ht="12.75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</row>
    <row r="847" spans="1:19" ht="12.75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</row>
    <row r="848" spans="1:19" ht="12.75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</row>
    <row r="849" spans="1:19" ht="12.75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</row>
    <row r="850" spans="1:19" ht="12.75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</row>
    <row r="851" spans="1:19" ht="12.75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</row>
    <row r="852" spans="1:19" ht="12.75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</row>
    <row r="853" spans="1:19" ht="12.75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</row>
    <row r="854" spans="1:19" ht="12.75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</row>
    <row r="855" spans="1:19" ht="12.75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</row>
  </sheetData>
  <mergeCells count="11">
    <mergeCell ref="A2:S2"/>
    <mergeCell ref="A3:S3"/>
    <mergeCell ref="A4:S4"/>
    <mergeCell ref="A5:S5"/>
    <mergeCell ref="K7:M7"/>
    <mergeCell ref="N7:P7"/>
    <mergeCell ref="Q7:S7"/>
    <mergeCell ref="A7:A8"/>
    <mergeCell ref="B7:D7"/>
    <mergeCell ref="E7:G7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0"/>
  </sheetPr>
  <dimension ref="A1:M855"/>
  <sheetViews>
    <sheetView workbookViewId="0" topLeftCell="A1">
      <selection activeCell="D22" sqref="D22"/>
    </sheetView>
  </sheetViews>
  <sheetFormatPr defaultColWidth="9.140625" defaultRowHeight="12.75"/>
  <cols>
    <col min="1" max="1" width="34.421875" style="16" customWidth="1"/>
    <col min="2" max="2" width="7.7109375" style="16" customWidth="1"/>
    <col min="3" max="3" width="7.57421875" style="16" customWidth="1"/>
    <col min="4" max="4" width="8.00390625" style="16" customWidth="1"/>
    <col min="5" max="5" width="7.140625" style="16" customWidth="1"/>
    <col min="6" max="10" width="8.00390625" style="16" customWidth="1"/>
    <col min="11" max="11" width="8.8515625" style="16" bestFit="1" customWidth="1"/>
    <col min="12" max="13" width="8.00390625" style="16" customWidth="1"/>
    <col min="14" max="16384" width="9.140625" style="16" customWidth="1"/>
  </cols>
  <sheetData>
    <row r="1" spans="9:13" ht="15.75" customHeight="1">
      <c r="I1" s="698" t="s">
        <v>2016</v>
      </c>
      <c r="J1" s="698"/>
      <c r="K1" s="698"/>
      <c r="L1" s="698"/>
      <c r="M1" s="698"/>
    </row>
    <row r="2" spans="1:13" ht="12.75">
      <c r="A2" s="695" t="s">
        <v>2297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ht="12.75">
      <c r="A3" s="695" t="s">
        <v>2028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</row>
    <row r="4" spans="1:13" ht="12.75">
      <c r="A4" s="695" t="s">
        <v>1767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</row>
    <row r="5" spans="1:13" ht="12.75">
      <c r="A5" s="695" t="s">
        <v>1791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</row>
    <row r="6" spans="1:11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3" ht="32.25" customHeight="1">
      <c r="A7" s="786" t="s">
        <v>1792</v>
      </c>
      <c r="B7" s="681" t="s">
        <v>2554</v>
      </c>
      <c r="C7" s="681"/>
      <c r="D7" s="681"/>
      <c r="E7" s="681" t="s">
        <v>1766</v>
      </c>
      <c r="F7" s="681"/>
      <c r="G7" s="681"/>
      <c r="H7" s="681" t="s">
        <v>2556</v>
      </c>
      <c r="I7" s="681"/>
      <c r="J7" s="681"/>
      <c r="K7" s="680" t="s">
        <v>273</v>
      </c>
      <c r="L7" s="680"/>
      <c r="M7" s="680"/>
    </row>
    <row r="8" spans="1:13" s="88" customFormat="1" ht="12.75">
      <c r="A8" s="787"/>
      <c r="B8" s="57" t="s">
        <v>2256</v>
      </c>
      <c r="C8" s="6" t="s">
        <v>890</v>
      </c>
      <c r="D8" s="6" t="s">
        <v>2253</v>
      </c>
      <c r="E8" s="57" t="s">
        <v>2256</v>
      </c>
      <c r="F8" s="6" t="s">
        <v>890</v>
      </c>
      <c r="G8" s="6" t="s">
        <v>2253</v>
      </c>
      <c r="H8" s="57" t="s">
        <v>2256</v>
      </c>
      <c r="I8" s="6" t="s">
        <v>890</v>
      </c>
      <c r="J8" s="6" t="s">
        <v>2253</v>
      </c>
      <c r="K8" s="57" t="s">
        <v>2256</v>
      </c>
      <c r="L8" s="6" t="s">
        <v>890</v>
      </c>
      <c r="M8" s="6" t="s">
        <v>2253</v>
      </c>
    </row>
    <row r="9" spans="1:13" s="88" customFormat="1" ht="12.75" customHeight="1">
      <c r="A9" s="160" t="s">
        <v>2290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22"/>
      <c r="M9" s="161"/>
    </row>
    <row r="10" spans="1:13" ht="12.75" customHeight="1">
      <c r="A10" s="61" t="s">
        <v>2302</v>
      </c>
      <c r="B10" s="63">
        <v>28841</v>
      </c>
      <c r="C10" s="63">
        <v>27789</v>
      </c>
      <c r="D10" s="63">
        <v>26572</v>
      </c>
      <c r="E10" s="63">
        <v>8673</v>
      </c>
      <c r="F10" s="63">
        <v>13220</v>
      </c>
      <c r="G10" s="63">
        <v>13219</v>
      </c>
      <c r="H10" s="63"/>
      <c r="I10" s="63">
        <v>1233</v>
      </c>
      <c r="J10" s="63">
        <v>1233</v>
      </c>
      <c r="K10" s="64">
        <f>B10+E10+H10</f>
        <v>37514</v>
      </c>
      <c r="L10" s="64">
        <f aca="true" t="shared" si="0" ref="L10:M24">C10+F10+I10</f>
        <v>42242</v>
      </c>
      <c r="M10" s="64">
        <f t="shared" si="0"/>
        <v>41024</v>
      </c>
    </row>
    <row r="11" spans="1:13" ht="12.75" customHeight="1">
      <c r="A11" s="61" t="s">
        <v>2303</v>
      </c>
      <c r="B11" s="63">
        <v>4831</v>
      </c>
      <c r="C11" s="63">
        <v>4033</v>
      </c>
      <c r="D11" s="63">
        <v>4033</v>
      </c>
      <c r="E11" s="63">
        <v>1476</v>
      </c>
      <c r="F11" s="63">
        <v>1818</v>
      </c>
      <c r="G11" s="63">
        <v>1949</v>
      </c>
      <c r="H11" s="63">
        <v>51</v>
      </c>
      <c r="I11" s="63">
        <v>616</v>
      </c>
      <c r="J11" s="63">
        <v>615</v>
      </c>
      <c r="K11" s="64">
        <f aca="true" t="shared" si="1" ref="K11:M62">B11+E11+H11</f>
        <v>6358</v>
      </c>
      <c r="L11" s="64">
        <f t="shared" si="0"/>
        <v>6467</v>
      </c>
      <c r="M11" s="64">
        <f t="shared" si="0"/>
        <v>6597</v>
      </c>
    </row>
    <row r="12" spans="1:13" ht="12.75" customHeight="1">
      <c r="A12" s="61" t="s">
        <v>2304</v>
      </c>
      <c r="B12" s="63">
        <v>13920</v>
      </c>
      <c r="C12" s="63">
        <v>10498</v>
      </c>
      <c r="D12" s="63">
        <v>11246</v>
      </c>
      <c r="E12" s="63">
        <v>4252</v>
      </c>
      <c r="F12" s="63">
        <v>5564</v>
      </c>
      <c r="G12" s="63">
        <v>5568</v>
      </c>
      <c r="H12" s="63">
        <v>148</v>
      </c>
      <c r="I12" s="63">
        <v>1832</v>
      </c>
      <c r="J12" s="63">
        <v>1832</v>
      </c>
      <c r="K12" s="64">
        <f t="shared" si="1"/>
        <v>18320</v>
      </c>
      <c r="L12" s="64">
        <f t="shared" si="0"/>
        <v>17894</v>
      </c>
      <c r="M12" s="64">
        <f t="shared" si="0"/>
        <v>18646</v>
      </c>
    </row>
    <row r="13" spans="1:13" ht="12.75" customHeight="1">
      <c r="A13" s="61" t="s">
        <v>2034</v>
      </c>
      <c r="B13" s="63">
        <v>569</v>
      </c>
      <c r="C13" s="63">
        <v>598</v>
      </c>
      <c r="D13" s="63">
        <v>598</v>
      </c>
      <c r="E13" s="63">
        <v>174</v>
      </c>
      <c r="F13" s="63">
        <v>333</v>
      </c>
      <c r="G13" s="63">
        <v>339</v>
      </c>
      <c r="H13" s="63">
        <v>6</v>
      </c>
      <c r="I13" s="63">
        <v>134</v>
      </c>
      <c r="J13" s="63">
        <v>134</v>
      </c>
      <c r="K13" s="64">
        <f t="shared" si="1"/>
        <v>749</v>
      </c>
      <c r="L13" s="64">
        <f t="shared" si="0"/>
        <v>1065</v>
      </c>
      <c r="M13" s="64">
        <f t="shared" si="0"/>
        <v>1071</v>
      </c>
    </row>
    <row r="14" spans="1:13" ht="12.75" customHeight="1">
      <c r="A14" s="61" t="s">
        <v>2306</v>
      </c>
      <c r="B14" s="63">
        <v>9090</v>
      </c>
      <c r="C14" s="63">
        <v>8190</v>
      </c>
      <c r="D14" s="63">
        <v>8190</v>
      </c>
      <c r="E14" s="63">
        <v>2779</v>
      </c>
      <c r="F14" s="63">
        <v>3923</v>
      </c>
      <c r="G14" s="63">
        <v>3912</v>
      </c>
      <c r="H14" s="63">
        <v>96</v>
      </c>
      <c r="I14" s="63">
        <v>1211</v>
      </c>
      <c r="J14" s="63">
        <v>1211</v>
      </c>
      <c r="K14" s="64">
        <f t="shared" si="1"/>
        <v>11965</v>
      </c>
      <c r="L14" s="64">
        <f t="shared" si="0"/>
        <v>13324</v>
      </c>
      <c r="M14" s="64">
        <f t="shared" si="0"/>
        <v>13313</v>
      </c>
    </row>
    <row r="15" spans="1:13" ht="12.75" customHeight="1">
      <c r="A15" s="61" t="s">
        <v>2307</v>
      </c>
      <c r="B15" s="63">
        <v>44384</v>
      </c>
      <c r="C15" s="63">
        <v>42469</v>
      </c>
      <c r="D15" s="63">
        <v>40917</v>
      </c>
      <c r="E15" s="63">
        <v>10211</v>
      </c>
      <c r="F15" s="63">
        <v>20338</v>
      </c>
      <c r="G15" s="63">
        <v>20329</v>
      </c>
      <c r="H15" s="63"/>
      <c r="I15" s="63">
        <v>2665</v>
      </c>
      <c r="J15" s="63">
        <v>2665</v>
      </c>
      <c r="K15" s="64">
        <f t="shared" si="1"/>
        <v>54595</v>
      </c>
      <c r="L15" s="64">
        <f t="shared" si="0"/>
        <v>65472</v>
      </c>
      <c r="M15" s="64">
        <f t="shared" si="0"/>
        <v>63911</v>
      </c>
    </row>
    <row r="16" spans="1:13" ht="12.75" customHeight="1">
      <c r="A16" s="61" t="s">
        <v>2015</v>
      </c>
      <c r="B16" s="63"/>
      <c r="C16" s="63">
        <v>351</v>
      </c>
      <c r="D16" s="63">
        <v>242</v>
      </c>
      <c r="E16" s="63"/>
      <c r="F16" s="63"/>
      <c r="G16" s="63">
        <v>29</v>
      </c>
      <c r="H16" s="63"/>
      <c r="I16" s="63"/>
      <c r="J16" s="63">
        <v>0</v>
      </c>
      <c r="K16" s="64"/>
      <c r="L16" s="64">
        <f t="shared" si="0"/>
        <v>351</v>
      </c>
      <c r="M16" s="64">
        <f t="shared" si="0"/>
        <v>271</v>
      </c>
    </row>
    <row r="17" spans="1:13" ht="12.75" customHeight="1">
      <c r="A17" s="61" t="s">
        <v>2308</v>
      </c>
      <c r="B17" s="63">
        <v>1149</v>
      </c>
      <c r="C17" s="63">
        <v>1149</v>
      </c>
      <c r="D17" s="63">
        <v>1147</v>
      </c>
      <c r="E17" s="63">
        <v>308</v>
      </c>
      <c r="F17" s="63">
        <v>501</v>
      </c>
      <c r="G17" s="63">
        <v>489</v>
      </c>
      <c r="H17" s="63">
        <v>72</v>
      </c>
      <c r="I17" s="63">
        <v>109</v>
      </c>
      <c r="J17" s="63">
        <v>109</v>
      </c>
      <c r="K17" s="64">
        <f t="shared" si="1"/>
        <v>1529</v>
      </c>
      <c r="L17" s="64">
        <f t="shared" si="0"/>
        <v>1759</v>
      </c>
      <c r="M17" s="64">
        <f t="shared" si="0"/>
        <v>1745</v>
      </c>
    </row>
    <row r="18" spans="1:13" ht="12.75" customHeight="1">
      <c r="A18" s="61" t="s">
        <v>2310</v>
      </c>
      <c r="B18" s="63"/>
      <c r="C18" s="63"/>
      <c r="D18" s="63"/>
      <c r="E18" s="63"/>
      <c r="F18" s="63"/>
      <c r="G18" s="63"/>
      <c r="H18" s="63"/>
      <c r="I18" s="63"/>
      <c r="J18" s="63"/>
      <c r="K18" s="64">
        <f t="shared" si="1"/>
        <v>0</v>
      </c>
      <c r="L18" s="64">
        <f t="shared" si="0"/>
        <v>0</v>
      </c>
      <c r="M18" s="64">
        <f t="shared" si="0"/>
        <v>0</v>
      </c>
    </row>
    <row r="19" spans="1:13" ht="12.75" customHeight="1">
      <c r="A19" s="61" t="s">
        <v>2035</v>
      </c>
      <c r="B19" s="63"/>
      <c r="C19" s="63"/>
      <c r="D19" s="63"/>
      <c r="E19" s="63"/>
      <c r="F19" s="63"/>
      <c r="G19" s="63"/>
      <c r="H19" s="63"/>
      <c r="I19" s="63"/>
      <c r="J19" s="63"/>
      <c r="K19" s="64">
        <f t="shared" si="1"/>
        <v>0</v>
      </c>
      <c r="L19" s="64">
        <f t="shared" si="0"/>
        <v>0</v>
      </c>
      <c r="M19" s="64">
        <f t="shared" si="0"/>
        <v>0</v>
      </c>
    </row>
    <row r="20" spans="1:13" ht="12.75" customHeight="1">
      <c r="A20" s="61" t="s">
        <v>2312</v>
      </c>
      <c r="B20" s="63">
        <v>3919</v>
      </c>
      <c r="C20" s="63">
        <v>3919</v>
      </c>
      <c r="D20" s="63">
        <v>3903</v>
      </c>
      <c r="E20" s="63">
        <v>1964</v>
      </c>
      <c r="F20" s="63">
        <v>2069</v>
      </c>
      <c r="G20" s="63">
        <v>2068</v>
      </c>
      <c r="H20" s="63">
        <v>4464</v>
      </c>
      <c r="I20" s="63">
        <v>5134</v>
      </c>
      <c r="J20" s="63">
        <v>5135</v>
      </c>
      <c r="K20" s="64">
        <f t="shared" si="1"/>
        <v>10347</v>
      </c>
      <c r="L20" s="64">
        <f t="shared" si="0"/>
        <v>11122</v>
      </c>
      <c r="M20" s="64">
        <f t="shared" si="0"/>
        <v>11106</v>
      </c>
    </row>
    <row r="21" spans="1:13" ht="12.75" customHeight="1">
      <c r="A21" s="61" t="s">
        <v>2036</v>
      </c>
      <c r="B21" s="63"/>
      <c r="C21" s="63"/>
      <c r="D21" s="63"/>
      <c r="E21" s="63"/>
      <c r="F21" s="63"/>
      <c r="G21" s="63"/>
      <c r="H21" s="63">
        <v>242</v>
      </c>
      <c r="I21" s="63">
        <v>349</v>
      </c>
      <c r="J21" s="63">
        <v>349</v>
      </c>
      <c r="K21" s="64">
        <f t="shared" si="1"/>
        <v>242</v>
      </c>
      <c r="L21" s="64">
        <f t="shared" si="0"/>
        <v>349</v>
      </c>
      <c r="M21" s="64">
        <f t="shared" si="0"/>
        <v>349</v>
      </c>
    </row>
    <row r="22" spans="1:13" ht="12.75" customHeight="1">
      <c r="A22" s="61" t="s">
        <v>2314</v>
      </c>
      <c r="B22" s="63"/>
      <c r="C22" s="63"/>
      <c r="D22" s="63"/>
      <c r="E22" s="63"/>
      <c r="F22" s="63"/>
      <c r="G22" s="63"/>
      <c r="H22" s="63"/>
      <c r="I22" s="63"/>
      <c r="J22" s="63"/>
      <c r="K22" s="64">
        <f t="shared" si="1"/>
        <v>0</v>
      </c>
      <c r="L22" s="64">
        <f t="shared" si="0"/>
        <v>0</v>
      </c>
      <c r="M22" s="64">
        <f t="shared" si="0"/>
        <v>0</v>
      </c>
    </row>
    <row r="23" spans="1:13" ht="12.75" customHeight="1">
      <c r="A23" s="61" t="s">
        <v>2037</v>
      </c>
      <c r="B23" s="63">
        <v>5408</v>
      </c>
      <c r="C23" s="63">
        <v>4653</v>
      </c>
      <c r="D23" s="63">
        <v>4652</v>
      </c>
      <c r="E23" s="63">
        <v>1748</v>
      </c>
      <c r="F23" s="63">
        <v>1758</v>
      </c>
      <c r="G23" s="63">
        <v>1750</v>
      </c>
      <c r="H23" s="63"/>
      <c r="I23" s="63">
        <v>418</v>
      </c>
      <c r="J23" s="63">
        <v>418</v>
      </c>
      <c r="K23" s="64">
        <f t="shared" si="1"/>
        <v>7156</v>
      </c>
      <c r="L23" s="64">
        <f t="shared" si="0"/>
        <v>6829</v>
      </c>
      <c r="M23" s="64">
        <f t="shared" si="0"/>
        <v>6820</v>
      </c>
    </row>
    <row r="24" spans="1:13" ht="12.75" customHeight="1">
      <c r="A24" s="65" t="s">
        <v>2038</v>
      </c>
      <c r="B24" s="64">
        <f aca="true" t="shared" si="2" ref="B24:J24">SUM(B10:B23)</f>
        <v>112111</v>
      </c>
      <c r="C24" s="64">
        <f t="shared" si="2"/>
        <v>103649</v>
      </c>
      <c r="D24" s="64">
        <f t="shared" si="2"/>
        <v>101500</v>
      </c>
      <c r="E24" s="64">
        <f t="shared" si="2"/>
        <v>31585</v>
      </c>
      <c r="F24" s="64">
        <f t="shared" si="2"/>
        <v>49524</v>
      </c>
      <c r="G24" s="64">
        <f t="shared" si="2"/>
        <v>49652</v>
      </c>
      <c r="H24" s="64">
        <f t="shared" si="2"/>
        <v>5079</v>
      </c>
      <c r="I24" s="64">
        <f t="shared" si="2"/>
        <v>13701</v>
      </c>
      <c r="J24" s="64">
        <f t="shared" si="2"/>
        <v>13701</v>
      </c>
      <c r="K24" s="64">
        <f t="shared" si="1"/>
        <v>148775</v>
      </c>
      <c r="L24" s="64">
        <f t="shared" si="0"/>
        <v>166874</v>
      </c>
      <c r="M24" s="64">
        <f>SUM(M10:M23)</f>
        <v>164853</v>
      </c>
    </row>
    <row r="25" spans="1:13" ht="12.75" customHeight="1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75" customHeight="1">
      <c r="A26" s="65" t="s">
        <v>2291</v>
      </c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4"/>
      <c r="M26" s="64"/>
    </row>
    <row r="27" spans="1:13" ht="12.75" customHeight="1">
      <c r="A27" s="61" t="s">
        <v>2039</v>
      </c>
      <c r="B27" s="63">
        <v>4728</v>
      </c>
      <c r="C27" s="63">
        <v>3130</v>
      </c>
      <c r="D27" s="63">
        <v>2964</v>
      </c>
      <c r="E27" s="63">
        <v>3599</v>
      </c>
      <c r="F27" s="63">
        <v>3929</v>
      </c>
      <c r="G27" s="63">
        <v>3926</v>
      </c>
      <c r="H27" s="63">
        <v>858</v>
      </c>
      <c r="I27" s="63">
        <v>1940</v>
      </c>
      <c r="J27" s="63">
        <v>1594</v>
      </c>
      <c r="K27" s="64">
        <f t="shared" si="1"/>
        <v>9185</v>
      </c>
      <c r="L27" s="64">
        <f t="shared" si="1"/>
        <v>8999</v>
      </c>
      <c r="M27" s="64">
        <f t="shared" si="1"/>
        <v>8484</v>
      </c>
    </row>
    <row r="28" spans="1:13" ht="12.75" customHeight="1">
      <c r="A28" s="61" t="s">
        <v>2040</v>
      </c>
      <c r="B28" s="63">
        <v>66962</v>
      </c>
      <c r="C28" s="63">
        <v>61937</v>
      </c>
      <c r="D28" s="63">
        <v>61840</v>
      </c>
      <c r="E28" s="63">
        <v>15793</v>
      </c>
      <c r="F28" s="63">
        <v>27448</v>
      </c>
      <c r="G28" s="63">
        <v>26783</v>
      </c>
      <c r="H28" s="63">
        <v>4364</v>
      </c>
      <c r="I28" s="63">
        <v>6608</v>
      </c>
      <c r="J28" s="63">
        <v>6954</v>
      </c>
      <c r="K28" s="64">
        <f t="shared" si="1"/>
        <v>87119</v>
      </c>
      <c r="L28" s="64">
        <f t="shared" si="1"/>
        <v>95993</v>
      </c>
      <c r="M28" s="64">
        <f t="shared" si="1"/>
        <v>95577</v>
      </c>
    </row>
    <row r="29" spans="1:13" ht="12.75" customHeight="1">
      <c r="A29" s="61" t="s">
        <v>2041</v>
      </c>
      <c r="B29" s="63">
        <v>3110</v>
      </c>
      <c r="C29" s="63">
        <v>2618</v>
      </c>
      <c r="D29" s="63">
        <v>2355</v>
      </c>
      <c r="E29" s="63">
        <v>872</v>
      </c>
      <c r="F29" s="63">
        <v>842</v>
      </c>
      <c r="G29" s="63">
        <v>542</v>
      </c>
      <c r="H29" s="63">
        <v>980</v>
      </c>
      <c r="I29" s="63">
        <v>634</v>
      </c>
      <c r="J29" s="63">
        <v>511</v>
      </c>
      <c r="K29" s="64">
        <f t="shared" si="1"/>
        <v>4962</v>
      </c>
      <c r="L29" s="64">
        <f t="shared" si="1"/>
        <v>4094</v>
      </c>
      <c r="M29" s="64">
        <f t="shared" si="1"/>
        <v>3408</v>
      </c>
    </row>
    <row r="30" spans="1:13" ht="12.75" customHeight="1">
      <c r="A30" s="65" t="s">
        <v>2042</v>
      </c>
      <c r="B30" s="64">
        <f aca="true" t="shared" si="3" ref="B30:J30">SUM(B27:B29)</f>
        <v>74800</v>
      </c>
      <c r="C30" s="64">
        <f t="shared" si="3"/>
        <v>67685</v>
      </c>
      <c r="D30" s="64">
        <f t="shared" si="3"/>
        <v>67159</v>
      </c>
      <c r="E30" s="64">
        <f t="shared" si="3"/>
        <v>20264</v>
      </c>
      <c r="F30" s="64">
        <f t="shared" si="3"/>
        <v>32219</v>
      </c>
      <c r="G30" s="64">
        <f t="shared" si="3"/>
        <v>31251</v>
      </c>
      <c r="H30" s="64">
        <f t="shared" si="3"/>
        <v>6202</v>
      </c>
      <c r="I30" s="64">
        <f t="shared" si="3"/>
        <v>9182</v>
      </c>
      <c r="J30" s="64">
        <f t="shared" si="3"/>
        <v>9059</v>
      </c>
      <c r="K30" s="64">
        <f t="shared" si="1"/>
        <v>101266</v>
      </c>
      <c r="L30" s="64">
        <f t="shared" si="1"/>
        <v>109086</v>
      </c>
      <c r="M30" s="64">
        <f t="shared" si="1"/>
        <v>107469</v>
      </c>
    </row>
    <row r="31" spans="1:13" ht="12.75" customHeight="1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s="88" customFormat="1" ht="12.75" customHeight="1">
      <c r="A32" s="65" t="s">
        <v>571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2.75" customHeight="1">
      <c r="A33" s="61" t="s">
        <v>572</v>
      </c>
      <c r="B33" s="63">
        <v>90448</v>
      </c>
      <c r="C33" s="63">
        <v>88454</v>
      </c>
      <c r="D33" s="63">
        <v>88454</v>
      </c>
      <c r="E33" s="63">
        <v>21027</v>
      </c>
      <c r="F33" s="63">
        <v>33166</v>
      </c>
      <c r="G33" s="63">
        <v>33031</v>
      </c>
      <c r="H33" s="63"/>
      <c r="I33" s="63">
        <v>2875</v>
      </c>
      <c r="J33" s="63">
        <v>2855</v>
      </c>
      <c r="K33" s="64">
        <f t="shared" si="1"/>
        <v>111475</v>
      </c>
      <c r="L33" s="64">
        <f t="shared" si="1"/>
        <v>124495</v>
      </c>
      <c r="M33" s="64">
        <f t="shared" si="1"/>
        <v>124340</v>
      </c>
    </row>
    <row r="34" spans="1:13" ht="12.75" customHeight="1">
      <c r="A34" s="61" t="s">
        <v>573</v>
      </c>
      <c r="B34" s="63">
        <v>7257</v>
      </c>
      <c r="C34" s="63">
        <v>8008</v>
      </c>
      <c r="D34" s="63">
        <v>7968</v>
      </c>
      <c r="E34" s="63">
        <v>2607</v>
      </c>
      <c r="F34" s="63">
        <v>3680</v>
      </c>
      <c r="G34" s="63">
        <v>3469</v>
      </c>
      <c r="H34" s="63">
        <v>2225</v>
      </c>
      <c r="I34" s="63">
        <v>1895</v>
      </c>
      <c r="J34" s="63">
        <v>1886</v>
      </c>
      <c r="K34" s="64">
        <f t="shared" si="1"/>
        <v>12089</v>
      </c>
      <c r="L34" s="64">
        <f t="shared" si="1"/>
        <v>13583</v>
      </c>
      <c r="M34" s="64">
        <f t="shared" si="1"/>
        <v>13323</v>
      </c>
    </row>
    <row r="35" spans="1:13" ht="12.75" customHeight="1">
      <c r="A35" s="61" t="s">
        <v>574</v>
      </c>
      <c r="B35" s="63">
        <v>21702</v>
      </c>
      <c r="C35" s="63">
        <v>20876</v>
      </c>
      <c r="D35" s="63">
        <v>20877</v>
      </c>
      <c r="E35" s="63">
        <v>4346</v>
      </c>
      <c r="F35" s="63">
        <v>7112</v>
      </c>
      <c r="G35" s="63">
        <v>7111</v>
      </c>
      <c r="H35" s="63"/>
      <c r="I35" s="63">
        <v>736</v>
      </c>
      <c r="J35" s="63">
        <v>736</v>
      </c>
      <c r="K35" s="64">
        <f t="shared" si="1"/>
        <v>26048</v>
      </c>
      <c r="L35" s="64">
        <f t="shared" si="1"/>
        <v>28724</v>
      </c>
      <c r="M35" s="64">
        <f t="shared" si="1"/>
        <v>28724</v>
      </c>
    </row>
    <row r="36" spans="1:13" ht="12.75" customHeight="1">
      <c r="A36" s="61" t="s">
        <v>523</v>
      </c>
      <c r="B36" s="63">
        <v>13772</v>
      </c>
      <c r="C36" s="63">
        <v>11085</v>
      </c>
      <c r="D36" s="63">
        <v>11086</v>
      </c>
      <c r="E36" s="63">
        <v>2761</v>
      </c>
      <c r="F36" s="63">
        <v>4400</v>
      </c>
      <c r="G36" s="63">
        <v>4397</v>
      </c>
      <c r="H36" s="63"/>
      <c r="I36" s="63">
        <v>649</v>
      </c>
      <c r="J36" s="63">
        <v>648</v>
      </c>
      <c r="K36" s="64">
        <f t="shared" si="1"/>
        <v>16533</v>
      </c>
      <c r="L36" s="64">
        <f t="shared" si="1"/>
        <v>16134</v>
      </c>
      <c r="M36" s="64">
        <f t="shared" si="1"/>
        <v>16131</v>
      </c>
    </row>
    <row r="37" spans="1:13" ht="12.75" customHeight="1">
      <c r="A37" s="65" t="s">
        <v>575</v>
      </c>
      <c r="B37" s="64">
        <f>SUM(B33:B36)</f>
        <v>133179</v>
      </c>
      <c r="C37" s="64">
        <f aca="true" t="shared" si="4" ref="C37:J37">SUM(C33:C36)</f>
        <v>128423</v>
      </c>
      <c r="D37" s="64">
        <f t="shared" si="4"/>
        <v>128385</v>
      </c>
      <c r="E37" s="64">
        <f t="shared" si="4"/>
        <v>30741</v>
      </c>
      <c r="F37" s="64">
        <f t="shared" si="4"/>
        <v>48358</v>
      </c>
      <c r="G37" s="64">
        <f t="shared" si="4"/>
        <v>48008</v>
      </c>
      <c r="H37" s="64">
        <f t="shared" si="4"/>
        <v>2225</v>
      </c>
      <c r="I37" s="64">
        <f t="shared" si="4"/>
        <v>6155</v>
      </c>
      <c r="J37" s="64">
        <f t="shared" si="4"/>
        <v>6125</v>
      </c>
      <c r="K37" s="64">
        <f t="shared" si="1"/>
        <v>166145</v>
      </c>
      <c r="L37" s="64">
        <f t="shared" si="1"/>
        <v>182936</v>
      </c>
      <c r="M37" s="64">
        <f t="shared" si="1"/>
        <v>182518</v>
      </c>
    </row>
    <row r="38" spans="1:13" ht="12.75">
      <c r="A38" s="61"/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64"/>
      <c r="M38" s="64"/>
    </row>
    <row r="39" spans="1:13" s="88" customFormat="1" ht="12.75" customHeight="1">
      <c r="A39" s="65" t="s">
        <v>576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2.75" customHeight="1">
      <c r="A40" s="61" t="s">
        <v>577</v>
      </c>
      <c r="B40" s="63">
        <v>56019</v>
      </c>
      <c r="C40" s="63">
        <v>55419</v>
      </c>
      <c r="D40" s="63">
        <v>54959</v>
      </c>
      <c r="E40" s="63">
        <v>13502</v>
      </c>
      <c r="F40" s="63">
        <v>21765</v>
      </c>
      <c r="G40" s="63">
        <v>20957</v>
      </c>
      <c r="H40" s="63">
        <v>360</v>
      </c>
      <c r="I40" s="63">
        <v>1955</v>
      </c>
      <c r="J40" s="63">
        <v>1808</v>
      </c>
      <c r="K40" s="64">
        <f t="shared" si="1"/>
        <v>69881</v>
      </c>
      <c r="L40" s="64">
        <f t="shared" si="1"/>
        <v>79139</v>
      </c>
      <c r="M40" s="64">
        <f t="shared" si="1"/>
        <v>77724</v>
      </c>
    </row>
    <row r="41" spans="1:13" ht="12.75" customHeight="1">
      <c r="A41" s="65" t="s">
        <v>578</v>
      </c>
      <c r="B41" s="64">
        <f aca="true" t="shared" si="5" ref="B41:J41">SUM(B40)</f>
        <v>56019</v>
      </c>
      <c r="C41" s="64">
        <f t="shared" si="5"/>
        <v>55419</v>
      </c>
      <c r="D41" s="64">
        <f t="shared" si="5"/>
        <v>54959</v>
      </c>
      <c r="E41" s="64">
        <f t="shared" si="5"/>
        <v>13502</v>
      </c>
      <c r="F41" s="64">
        <f t="shared" si="5"/>
        <v>21765</v>
      </c>
      <c r="G41" s="64">
        <f t="shared" si="5"/>
        <v>20957</v>
      </c>
      <c r="H41" s="64">
        <f t="shared" si="5"/>
        <v>360</v>
      </c>
      <c r="I41" s="64">
        <f t="shared" si="5"/>
        <v>1955</v>
      </c>
      <c r="J41" s="64">
        <f t="shared" si="5"/>
        <v>1808</v>
      </c>
      <c r="K41" s="64">
        <f t="shared" si="1"/>
        <v>69881</v>
      </c>
      <c r="L41" s="64">
        <f t="shared" si="1"/>
        <v>79139</v>
      </c>
      <c r="M41" s="64">
        <f t="shared" si="1"/>
        <v>77724</v>
      </c>
    </row>
    <row r="42" spans="1:13" ht="12.75">
      <c r="A42" s="6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88" customFormat="1" ht="12.75" customHeight="1">
      <c r="A43" s="65" t="s">
        <v>165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88" customFormat="1" ht="12.75" customHeight="1">
      <c r="A44" s="61" t="s">
        <v>2306</v>
      </c>
      <c r="B44" s="63">
        <v>453</v>
      </c>
      <c r="C44" s="63">
        <v>478</v>
      </c>
      <c r="D44" s="63">
        <v>478</v>
      </c>
      <c r="E44" s="63">
        <v>123</v>
      </c>
      <c r="F44" s="63">
        <v>205</v>
      </c>
      <c r="G44" s="63">
        <v>200</v>
      </c>
      <c r="H44" s="63">
        <v>13</v>
      </c>
      <c r="I44" s="63">
        <v>13</v>
      </c>
      <c r="J44" s="63">
        <v>2</v>
      </c>
      <c r="K44" s="64">
        <f t="shared" si="1"/>
        <v>589</v>
      </c>
      <c r="L44" s="64">
        <f t="shared" si="1"/>
        <v>696</v>
      </c>
      <c r="M44" s="64">
        <f t="shared" si="1"/>
        <v>680</v>
      </c>
    </row>
    <row r="45" spans="1:13" s="88" customFormat="1" ht="12.75" customHeight="1">
      <c r="A45" s="61" t="s">
        <v>166</v>
      </c>
      <c r="B45" s="63">
        <v>7301</v>
      </c>
      <c r="C45" s="63">
        <v>6097</v>
      </c>
      <c r="D45" s="63">
        <v>5820</v>
      </c>
      <c r="E45" s="63">
        <v>1356</v>
      </c>
      <c r="F45" s="63">
        <v>2323</v>
      </c>
      <c r="G45" s="63">
        <v>2563</v>
      </c>
      <c r="H45" s="63">
        <v>43</v>
      </c>
      <c r="I45" s="63">
        <v>172</v>
      </c>
      <c r="J45" s="63">
        <v>172</v>
      </c>
      <c r="K45" s="64">
        <f t="shared" si="1"/>
        <v>8700</v>
      </c>
      <c r="L45" s="64">
        <f t="shared" si="1"/>
        <v>8592</v>
      </c>
      <c r="M45" s="64">
        <f t="shared" si="1"/>
        <v>8555</v>
      </c>
    </row>
    <row r="46" spans="1:13" ht="12.75" customHeight="1">
      <c r="A46" s="61" t="s">
        <v>579</v>
      </c>
      <c r="B46" s="63">
        <v>32434</v>
      </c>
      <c r="C46" s="63">
        <v>30997</v>
      </c>
      <c r="D46" s="63">
        <v>31204</v>
      </c>
      <c r="E46" s="63">
        <v>11779</v>
      </c>
      <c r="F46" s="63">
        <v>15591</v>
      </c>
      <c r="G46" s="63">
        <v>15065</v>
      </c>
      <c r="H46" s="63">
        <v>279</v>
      </c>
      <c r="I46" s="63">
        <v>1818</v>
      </c>
      <c r="J46" s="63">
        <v>1818</v>
      </c>
      <c r="K46" s="64">
        <f t="shared" si="1"/>
        <v>44492</v>
      </c>
      <c r="L46" s="64">
        <f t="shared" si="1"/>
        <v>48406</v>
      </c>
      <c r="M46" s="64">
        <f t="shared" si="1"/>
        <v>48087</v>
      </c>
    </row>
    <row r="47" spans="1:13" ht="12.75" customHeight="1">
      <c r="A47" s="61" t="s">
        <v>544</v>
      </c>
      <c r="B47" s="63">
        <v>14077</v>
      </c>
      <c r="C47" s="63">
        <v>8418</v>
      </c>
      <c r="D47" s="63">
        <v>8192</v>
      </c>
      <c r="E47" s="63">
        <v>2552</v>
      </c>
      <c r="F47" s="63">
        <v>3542</v>
      </c>
      <c r="G47" s="63">
        <v>3700</v>
      </c>
      <c r="H47" s="63">
        <v>77</v>
      </c>
      <c r="I47" s="63">
        <v>77</v>
      </c>
      <c r="J47" s="63">
        <v>69</v>
      </c>
      <c r="K47" s="64">
        <f t="shared" si="1"/>
        <v>16706</v>
      </c>
      <c r="L47" s="64">
        <f t="shared" si="1"/>
        <v>12037</v>
      </c>
      <c r="M47" s="64">
        <f t="shared" si="1"/>
        <v>11961</v>
      </c>
    </row>
    <row r="48" spans="1:13" ht="12.75" customHeight="1">
      <c r="A48" s="61" t="s">
        <v>580</v>
      </c>
      <c r="B48" s="63"/>
      <c r="C48" s="63">
        <v>3340</v>
      </c>
      <c r="D48" s="63">
        <v>3340</v>
      </c>
      <c r="E48" s="63"/>
      <c r="F48" s="63">
        <v>1641</v>
      </c>
      <c r="G48" s="63">
        <v>1640</v>
      </c>
      <c r="H48" s="63"/>
      <c r="I48" s="63">
        <v>26</v>
      </c>
      <c r="J48" s="63">
        <v>26</v>
      </c>
      <c r="K48" s="64">
        <f t="shared" si="1"/>
        <v>0</v>
      </c>
      <c r="L48" s="64">
        <f t="shared" si="1"/>
        <v>5007</v>
      </c>
      <c r="M48" s="64">
        <f t="shared" si="1"/>
        <v>5006</v>
      </c>
    </row>
    <row r="49" spans="1:13" ht="12.75" customHeight="1">
      <c r="A49" s="61" t="s">
        <v>263</v>
      </c>
      <c r="B49" s="63">
        <v>4051</v>
      </c>
      <c r="C49" s="63">
        <v>3265</v>
      </c>
      <c r="D49" s="63">
        <v>3226</v>
      </c>
      <c r="E49" s="63">
        <v>1437</v>
      </c>
      <c r="F49" s="63">
        <v>1581</v>
      </c>
      <c r="G49" s="63">
        <v>1481</v>
      </c>
      <c r="H49" s="63">
        <v>24</v>
      </c>
      <c r="I49" s="63">
        <v>71</v>
      </c>
      <c r="J49" s="63">
        <v>71</v>
      </c>
      <c r="K49" s="64">
        <f t="shared" si="1"/>
        <v>5512</v>
      </c>
      <c r="L49" s="64">
        <f t="shared" si="1"/>
        <v>4917</v>
      </c>
      <c r="M49" s="64">
        <f t="shared" si="1"/>
        <v>4778</v>
      </c>
    </row>
    <row r="50" spans="1:13" ht="12.75" customHeight="1">
      <c r="A50" s="61" t="s">
        <v>137</v>
      </c>
      <c r="B50" s="63">
        <v>5301</v>
      </c>
      <c r="C50" s="63">
        <v>4870</v>
      </c>
      <c r="D50" s="63">
        <v>4867</v>
      </c>
      <c r="E50" s="63">
        <v>1352</v>
      </c>
      <c r="F50" s="63">
        <v>2073</v>
      </c>
      <c r="G50" s="63">
        <v>1907</v>
      </c>
      <c r="H50" s="63">
        <v>55</v>
      </c>
      <c r="I50" s="63">
        <v>131</v>
      </c>
      <c r="J50" s="63">
        <v>131</v>
      </c>
      <c r="K50" s="64">
        <f t="shared" si="1"/>
        <v>6708</v>
      </c>
      <c r="L50" s="64">
        <f t="shared" si="1"/>
        <v>7074</v>
      </c>
      <c r="M50" s="64">
        <f t="shared" si="1"/>
        <v>6905</v>
      </c>
    </row>
    <row r="51" spans="1:13" ht="12.75" customHeight="1">
      <c r="A51" s="61" t="s">
        <v>545</v>
      </c>
      <c r="B51" s="63">
        <v>5828</v>
      </c>
      <c r="C51" s="63">
        <v>5661</v>
      </c>
      <c r="D51" s="63">
        <v>5553</v>
      </c>
      <c r="E51" s="63">
        <v>1069</v>
      </c>
      <c r="F51" s="63">
        <v>1944</v>
      </c>
      <c r="G51" s="63">
        <v>2031</v>
      </c>
      <c r="H51" s="63">
        <v>153</v>
      </c>
      <c r="I51" s="63">
        <v>219</v>
      </c>
      <c r="J51" s="63">
        <v>219</v>
      </c>
      <c r="K51" s="64">
        <f t="shared" si="1"/>
        <v>7050</v>
      </c>
      <c r="L51" s="64">
        <f t="shared" si="1"/>
        <v>7824</v>
      </c>
      <c r="M51" s="64">
        <f t="shared" si="1"/>
        <v>7803</v>
      </c>
    </row>
    <row r="52" spans="1:13" ht="12.75" customHeight="1">
      <c r="A52" s="61" t="s">
        <v>581</v>
      </c>
      <c r="B52" s="63">
        <v>7217</v>
      </c>
      <c r="C52" s="63">
        <v>6153</v>
      </c>
      <c r="D52" s="63">
        <v>6145</v>
      </c>
      <c r="E52" s="63">
        <v>1115</v>
      </c>
      <c r="F52" s="63">
        <v>1868</v>
      </c>
      <c r="G52" s="63">
        <v>1827</v>
      </c>
      <c r="H52" s="63">
        <v>43</v>
      </c>
      <c r="I52" s="63">
        <v>81</v>
      </c>
      <c r="J52" s="63">
        <v>82</v>
      </c>
      <c r="K52" s="64">
        <f t="shared" si="1"/>
        <v>8375</v>
      </c>
      <c r="L52" s="64">
        <f t="shared" si="1"/>
        <v>8102</v>
      </c>
      <c r="M52" s="64">
        <f t="shared" si="1"/>
        <v>8054</v>
      </c>
    </row>
    <row r="53" spans="1:13" ht="12.75" customHeight="1">
      <c r="A53" s="65" t="s">
        <v>582</v>
      </c>
      <c r="B53" s="64">
        <f>SUM(B44:B52)</f>
        <v>76662</v>
      </c>
      <c r="C53" s="64">
        <f aca="true" t="shared" si="6" ref="C53:J53">SUM(C44:C52)</f>
        <v>69279</v>
      </c>
      <c r="D53" s="64">
        <f t="shared" si="6"/>
        <v>68825</v>
      </c>
      <c r="E53" s="64">
        <f t="shared" si="6"/>
        <v>20783</v>
      </c>
      <c r="F53" s="64">
        <f t="shared" si="6"/>
        <v>30768</v>
      </c>
      <c r="G53" s="64">
        <f t="shared" si="6"/>
        <v>30414</v>
      </c>
      <c r="H53" s="64">
        <f t="shared" si="6"/>
        <v>687</v>
      </c>
      <c r="I53" s="64">
        <f t="shared" si="6"/>
        <v>2608</v>
      </c>
      <c r="J53" s="64">
        <f t="shared" si="6"/>
        <v>2590</v>
      </c>
      <c r="K53" s="64">
        <f t="shared" si="1"/>
        <v>98132</v>
      </c>
      <c r="L53" s="64">
        <f t="shared" si="1"/>
        <v>102655</v>
      </c>
      <c r="M53" s="64">
        <f>SUM(M44:M52)</f>
        <v>101829</v>
      </c>
    </row>
    <row r="54" spans="1:13" ht="10.5" customHeight="1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4"/>
      <c r="L54" s="64"/>
      <c r="M54" s="64"/>
    </row>
    <row r="55" spans="1:13" s="88" customFormat="1" ht="12.75" customHeight="1">
      <c r="A55" s="65" t="s">
        <v>2018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12.75" customHeight="1">
      <c r="A56" s="61" t="s">
        <v>583</v>
      </c>
      <c r="B56" s="63">
        <v>9499</v>
      </c>
      <c r="C56" s="63">
        <v>8665</v>
      </c>
      <c r="D56" s="63">
        <v>8447</v>
      </c>
      <c r="E56" s="63">
        <v>1861</v>
      </c>
      <c r="F56" s="63">
        <v>3546</v>
      </c>
      <c r="G56" s="63">
        <v>3377</v>
      </c>
      <c r="H56" s="63">
        <v>2070</v>
      </c>
      <c r="I56" s="63">
        <v>1499</v>
      </c>
      <c r="J56" s="63">
        <v>1156</v>
      </c>
      <c r="K56" s="64">
        <f t="shared" si="1"/>
        <v>13430</v>
      </c>
      <c r="L56" s="64">
        <f t="shared" si="1"/>
        <v>13710</v>
      </c>
      <c r="M56" s="64">
        <f t="shared" si="1"/>
        <v>12980</v>
      </c>
    </row>
    <row r="57" spans="1:13" ht="12.75" customHeight="1">
      <c r="A57" s="61" t="s">
        <v>584</v>
      </c>
      <c r="B57" s="63">
        <v>5611</v>
      </c>
      <c r="C57" s="63">
        <v>5720</v>
      </c>
      <c r="D57" s="63">
        <v>5720</v>
      </c>
      <c r="E57" s="63">
        <v>1209</v>
      </c>
      <c r="F57" s="63">
        <v>1562</v>
      </c>
      <c r="G57" s="63">
        <v>1388</v>
      </c>
      <c r="H57" s="63">
        <v>150</v>
      </c>
      <c r="I57" s="63">
        <v>387</v>
      </c>
      <c r="J57" s="63">
        <v>387</v>
      </c>
      <c r="K57" s="64">
        <f t="shared" si="1"/>
        <v>6970</v>
      </c>
      <c r="L57" s="64">
        <f t="shared" si="1"/>
        <v>7669</v>
      </c>
      <c r="M57" s="64">
        <f t="shared" si="1"/>
        <v>7495</v>
      </c>
    </row>
    <row r="58" spans="1:13" ht="12.75" customHeight="1">
      <c r="A58" s="61" t="s">
        <v>585</v>
      </c>
      <c r="B58" s="63">
        <v>5920</v>
      </c>
      <c r="C58" s="63">
        <v>5394</v>
      </c>
      <c r="D58" s="63">
        <v>5188</v>
      </c>
      <c r="E58" s="63">
        <v>1761</v>
      </c>
      <c r="F58" s="63">
        <v>2322</v>
      </c>
      <c r="G58" s="63">
        <v>2288</v>
      </c>
      <c r="H58" s="63">
        <v>280</v>
      </c>
      <c r="I58" s="63">
        <v>376</v>
      </c>
      <c r="J58" s="63">
        <v>376</v>
      </c>
      <c r="K58" s="64">
        <f t="shared" si="1"/>
        <v>7961</v>
      </c>
      <c r="L58" s="64">
        <f t="shared" si="1"/>
        <v>8092</v>
      </c>
      <c r="M58" s="64">
        <f t="shared" si="1"/>
        <v>7852</v>
      </c>
    </row>
    <row r="59" spans="1:13" ht="12.75" customHeight="1">
      <c r="A59" s="61" t="s">
        <v>586</v>
      </c>
      <c r="B59" s="63">
        <v>5095</v>
      </c>
      <c r="C59" s="63">
        <v>5108</v>
      </c>
      <c r="D59" s="63">
        <v>5108</v>
      </c>
      <c r="E59" s="63">
        <v>856</v>
      </c>
      <c r="F59" s="63">
        <v>1838</v>
      </c>
      <c r="G59" s="63">
        <v>1801</v>
      </c>
      <c r="H59" s="63"/>
      <c r="I59" s="63">
        <v>40</v>
      </c>
      <c r="J59" s="63">
        <v>40</v>
      </c>
      <c r="K59" s="64">
        <f t="shared" si="1"/>
        <v>5951</v>
      </c>
      <c r="L59" s="64">
        <f t="shared" si="1"/>
        <v>6986</v>
      </c>
      <c r="M59" s="64">
        <f t="shared" si="1"/>
        <v>6949</v>
      </c>
    </row>
    <row r="60" spans="1:13" ht="12.75" customHeight="1">
      <c r="A60" s="65" t="s">
        <v>587</v>
      </c>
      <c r="B60" s="64">
        <f>SUM(B56:B59)</f>
        <v>26125</v>
      </c>
      <c r="C60" s="64">
        <f aca="true" t="shared" si="7" ref="C60:J60">SUM(C56:C59)</f>
        <v>24887</v>
      </c>
      <c r="D60" s="64">
        <f t="shared" si="7"/>
        <v>24463</v>
      </c>
      <c r="E60" s="64">
        <f t="shared" si="7"/>
        <v>5687</v>
      </c>
      <c r="F60" s="64">
        <f t="shared" si="7"/>
        <v>9268</v>
      </c>
      <c r="G60" s="64">
        <f t="shared" si="7"/>
        <v>8854</v>
      </c>
      <c r="H60" s="64">
        <f t="shared" si="7"/>
        <v>2500</v>
      </c>
      <c r="I60" s="64">
        <f t="shared" si="7"/>
        <v>2302</v>
      </c>
      <c r="J60" s="64">
        <f t="shared" si="7"/>
        <v>1959</v>
      </c>
      <c r="K60" s="64">
        <f t="shared" si="1"/>
        <v>34312</v>
      </c>
      <c r="L60" s="64">
        <f t="shared" si="1"/>
        <v>36457</v>
      </c>
      <c r="M60" s="64">
        <f t="shared" si="1"/>
        <v>35276</v>
      </c>
    </row>
    <row r="61" spans="1:13" ht="12.75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4"/>
      <c r="L61" s="64"/>
      <c r="M61" s="64"/>
    </row>
    <row r="62" spans="1:13" ht="12.75" customHeight="1">
      <c r="A62" s="65" t="s">
        <v>588</v>
      </c>
      <c r="B62" s="64">
        <f>B24+B30+B37+B41+B53+B60</f>
        <v>478896</v>
      </c>
      <c r="C62" s="64">
        <f aca="true" t="shared" si="8" ref="C62:J62">C24+C30+C37+C41+C53+C60</f>
        <v>449342</v>
      </c>
      <c r="D62" s="64">
        <f t="shared" si="8"/>
        <v>445291</v>
      </c>
      <c r="E62" s="64">
        <f t="shared" si="8"/>
        <v>122562</v>
      </c>
      <c r="F62" s="64">
        <f t="shared" si="8"/>
        <v>191902</v>
      </c>
      <c r="G62" s="64">
        <f t="shared" si="8"/>
        <v>189136</v>
      </c>
      <c r="H62" s="64">
        <f t="shared" si="8"/>
        <v>17053</v>
      </c>
      <c r="I62" s="64">
        <f t="shared" si="8"/>
        <v>35903</v>
      </c>
      <c r="J62" s="64">
        <f t="shared" si="8"/>
        <v>35242</v>
      </c>
      <c r="K62" s="64">
        <f t="shared" si="1"/>
        <v>618511</v>
      </c>
      <c r="L62" s="64">
        <f t="shared" si="1"/>
        <v>677147</v>
      </c>
      <c r="M62" s="64">
        <f t="shared" si="1"/>
        <v>669669</v>
      </c>
    </row>
    <row r="63" spans="2:13" ht="12.7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2"/>
      <c r="L63" s="123"/>
      <c r="M63" s="162"/>
    </row>
    <row r="64" spans="1:13" ht="12.75" customHeight="1">
      <c r="A64" s="61"/>
      <c r="B64" s="162"/>
      <c r="C64" s="162"/>
      <c r="D64" s="162"/>
      <c r="E64" s="162"/>
      <c r="F64" s="162"/>
      <c r="G64" s="162"/>
      <c r="H64" s="162"/>
      <c r="I64" s="162"/>
      <c r="J64" s="162"/>
      <c r="K64" s="161"/>
      <c r="L64" s="162"/>
      <c r="M64" s="162"/>
    </row>
    <row r="65" spans="2:13" ht="12.75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2:13" ht="12.75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  <row r="67" spans="2:13" ht="12.75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</row>
    <row r="68" spans="2:13" ht="12.75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2:13" ht="12.75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</row>
    <row r="70" spans="2:13" ht="12.75" customHeight="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</row>
    <row r="71" spans="2:13" ht="12.75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</row>
    <row r="72" spans="2:13" ht="12.75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</row>
    <row r="73" spans="2:13" ht="12.75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</row>
    <row r="74" spans="2:13" ht="12.75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</row>
    <row r="75" spans="2:13" ht="12.75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</row>
    <row r="76" spans="2:13" ht="12.75" customHeight="1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</row>
    <row r="77" spans="2:13" ht="12.75" customHeight="1"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</row>
    <row r="78" spans="1:13" ht="12.75" customHeight="1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</row>
    <row r="79" spans="1:13" ht="12.75" customHeight="1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</row>
    <row r="80" spans="1:13" ht="12.75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</row>
    <row r="81" spans="1:13" ht="12.7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</row>
    <row r="82" spans="1:13" ht="12.75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</row>
    <row r="83" spans="1:13" ht="12.7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</row>
    <row r="84" spans="1:13" ht="12.75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</row>
    <row r="85" spans="1:13" ht="12.75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</row>
    <row r="86" spans="1:13" ht="12.75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</row>
    <row r="87" spans="1:13" ht="12.7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</row>
    <row r="88" spans="1:13" ht="12.7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</row>
    <row r="89" spans="1:13" ht="12.7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</row>
    <row r="90" spans="1:13" ht="12.75" customHeight="1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13" ht="12.75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</row>
    <row r="92" spans="1:13" ht="12.75" customHeight="1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</row>
    <row r="93" spans="1:13" ht="12.75" customHeight="1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</row>
    <row r="94" spans="1:13" ht="12.75" customHeight="1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</row>
    <row r="95" spans="1:13" ht="12.75" customHeight="1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</row>
    <row r="96" spans="1:13" ht="12.75" customHeight="1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</row>
    <row r="97" spans="1:13" ht="12.75" customHeight="1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</row>
    <row r="98" spans="1:13" ht="12.75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</row>
    <row r="99" spans="1:13" ht="12.75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</row>
    <row r="100" spans="1:13" ht="12.75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</row>
    <row r="101" spans="1:13" ht="12.7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</row>
    <row r="102" spans="1:13" ht="12.75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</row>
    <row r="103" spans="1:13" ht="12.75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</row>
    <row r="104" spans="1:13" ht="12.75" customHeight="1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</row>
    <row r="105" spans="1:13" ht="12.75" customHeight="1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</row>
    <row r="106" spans="1:13" ht="12.75" customHeigh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ht="12.75" customHeight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</row>
    <row r="108" spans="1:13" ht="12.75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</row>
    <row r="109" spans="1:13" ht="12.75" customHeight="1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</row>
    <row r="110" spans="1:13" ht="12.75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</row>
    <row r="111" spans="1:13" ht="12.75" customHeigh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</row>
    <row r="112" spans="1:13" ht="12.75" customHeight="1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</row>
    <row r="113" spans="1:13" ht="12.75" customHeight="1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</row>
    <row r="114" spans="1:13" ht="12.75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</row>
    <row r="115" spans="1:13" ht="12.75" customHeight="1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</row>
    <row r="116" spans="1:13" ht="12.75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</row>
    <row r="117" spans="1:13" ht="12.75" customHeight="1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</row>
    <row r="118" spans="1:13" ht="12.75" customHeight="1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</row>
    <row r="119" spans="1:13" ht="12.75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</row>
    <row r="120" spans="1:13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</row>
    <row r="121" spans="1:13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</row>
    <row r="122" spans="1:13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</row>
    <row r="123" spans="1:13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</row>
    <row r="124" spans="1:13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</row>
    <row r="125" spans="1:13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</row>
    <row r="126" spans="1:13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</row>
    <row r="127" spans="1:13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</row>
    <row r="128" spans="1:13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</row>
    <row r="129" spans="1:13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3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</row>
    <row r="131" spans="1:13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</row>
    <row r="132" spans="1:13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</row>
    <row r="133" spans="1:13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</row>
    <row r="134" spans="1:13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</row>
    <row r="135" spans="1:13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</row>
    <row r="136" spans="1:13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</row>
    <row r="137" spans="1:13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1:13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</row>
    <row r="139" spans="1:13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</row>
    <row r="140" spans="1:13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</row>
    <row r="141" spans="1:13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</row>
    <row r="142" spans="1:13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</row>
    <row r="143" spans="1:13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</row>
    <row r="144" spans="1:13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1:13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</row>
    <row r="146" spans="1:13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</row>
    <row r="147" spans="1:13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1:13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1:13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1:13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1:13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1:13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1:13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1:13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3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</row>
    <row r="156" spans="1:13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</row>
    <row r="157" spans="1:13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</row>
    <row r="160" spans="1:13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</row>
    <row r="161" spans="1:13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</row>
    <row r="162" spans="1:13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</row>
    <row r="163" spans="1:13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</row>
    <row r="164" spans="1:13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</row>
    <row r="165" spans="1:13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</row>
    <row r="166" spans="1:13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</row>
    <row r="167" spans="1:13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</row>
    <row r="168" spans="1:13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1:13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</row>
    <row r="170" spans="1:13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</row>
    <row r="171" spans="1:13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</row>
    <row r="172" spans="1:13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</row>
    <row r="173" spans="1:13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</row>
    <row r="174" spans="1:13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</row>
    <row r="175" spans="1:13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</row>
    <row r="176" spans="1:13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</row>
    <row r="177" spans="1:13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</row>
    <row r="178" spans="1:13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</row>
    <row r="179" spans="1:13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</row>
    <row r="180" spans="1:13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</row>
    <row r="181" spans="1:13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</row>
    <row r="182" spans="1:13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</row>
    <row r="183" spans="1:13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</row>
    <row r="184" spans="1:13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</row>
    <row r="185" spans="1:13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</row>
    <row r="186" spans="1:13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</row>
    <row r="187" spans="1:13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</row>
    <row r="188" spans="1:13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</row>
    <row r="189" spans="1:13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</row>
    <row r="190" spans="1:13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</row>
    <row r="191" spans="1:13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</row>
    <row r="192" spans="1:13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</row>
    <row r="193" spans="1:13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</row>
    <row r="194" spans="1:13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</row>
    <row r="195" spans="1:13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</row>
    <row r="196" spans="1:13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</row>
    <row r="197" spans="1:13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</row>
    <row r="198" spans="1:13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</row>
    <row r="199" spans="1:13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</row>
    <row r="200" spans="1:13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</row>
    <row r="201" spans="1:13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</row>
    <row r="202" spans="1:13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</row>
    <row r="203" spans="1:13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</row>
    <row r="204" spans="1:13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</row>
    <row r="205" spans="1:13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</row>
    <row r="206" spans="1:13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</row>
    <row r="207" spans="1:13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</row>
    <row r="208" spans="1:13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</row>
    <row r="209" spans="1:13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</row>
    <row r="210" spans="1:13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</row>
    <row r="211" spans="1:13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</row>
    <row r="212" spans="1:13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</row>
    <row r="213" spans="1:13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</row>
    <row r="214" spans="1:13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</row>
    <row r="215" spans="1:13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</row>
    <row r="216" spans="1:13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</row>
    <row r="217" spans="1:13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</row>
    <row r="218" spans="1:13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</row>
    <row r="219" spans="1:13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</row>
    <row r="220" spans="1:13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</row>
    <row r="221" spans="1:13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</row>
    <row r="222" spans="1:13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</row>
    <row r="223" spans="1:13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</row>
    <row r="224" spans="1:13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</row>
    <row r="225" spans="1:13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</row>
    <row r="226" spans="1:13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</row>
    <row r="227" spans="1:13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</row>
    <row r="228" spans="1:13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</row>
    <row r="229" spans="1:13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</row>
    <row r="230" spans="1:13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</row>
    <row r="231" spans="1:13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</row>
    <row r="232" spans="1:13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</row>
    <row r="233" spans="1:13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</row>
    <row r="234" spans="1:13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</row>
    <row r="235" spans="1:13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</row>
    <row r="236" spans="1:13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</row>
    <row r="237" spans="1:13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</row>
    <row r="238" spans="1:13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</row>
    <row r="239" spans="1:13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</row>
    <row r="240" spans="1:13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</row>
    <row r="241" spans="1:13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</row>
    <row r="242" spans="1:13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</row>
    <row r="243" spans="1:13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</row>
    <row r="244" spans="1:13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</row>
    <row r="245" spans="1:13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</row>
    <row r="246" spans="1:13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</row>
    <row r="247" spans="1:13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</row>
    <row r="248" spans="1:13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</row>
    <row r="249" spans="1:13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</row>
    <row r="250" spans="1:13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</row>
    <row r="251" spans="1:13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</row>
    <row r="252" spans="1:13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</row>
    <row r="253" spans="1:13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</row>
    <row r="254" spans="1:13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</row>
    <row r="255" spans="1:13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</row>
    <row r="256" spans="1:13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</row>
    <row r="257" spans="1:13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</row>
    <row r="258" spans="1:13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</row>
    <row r="259" spans="1:13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</row>
    <row r="260" spans="1:13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</row>
    <row r="261" spans="1:13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</row>
    <row r="262" spans="1:13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</row>
    <row r="263" spans="1:13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</row>
    <row r="264" spans="1:13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</row>
    <row r="265" spans="1:13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</row>
    <row r="266" spans="1:13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</row>
    <row r="267" spans="1:13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</row>
    <row r="268" spans="1:13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</row>
    <row r="269" spans="1:13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</row>
    <row r="270" spans="1:13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</row>
    <row r="271" spans="1:13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</row>
    <row r="272" spans="1:13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</row>
    <row r="273" spans="1:13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</row>
    <row r="274" spans="1:13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</row>
    <row r="275" spans="1:13" ht="12.7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</row>
    <row r="276" spans="1:13" ht="12.7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</row>
    <row r="277" spans="1:13" ht="12.7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</row>
    <row r="278" spans="1:13" ht="12.75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</row>
    <row r="279" spans="1:13" ht="12.75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</row>
    <row r="280" spans="1:13" ht="12.75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</row>
    <row r="281" spans="1:13" ht="12.75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</row>
    <row r="282" spans="1:13" ht="12.75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</row>
    <row r="283" spans="1:13" ht="12.7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</row>
    <row r="284" spans="1:13" ht="12.75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</row>
    <row r="285" spans="1:13" ht="12.7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</row>
    <row r="286" spans="1:13" ht="12.75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</row>
    <row r="287" spans="1:13" ht="12.75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</row>
    <row r="288" spans="1:13" ht="12.75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</row>
    <row r="289" spans="1:13" ht="12.75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</row>
    <row r="290" spans="1:13" ht="12.7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</row>
    <row r="291" spans="1:13" ht="12.75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</row>
    <row r="292" spans="1:13" ht="12.7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</row>
    <row r="293" spans="1:13" ht="12.75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</row>
    <row r="294" spans="1:13" ht="12.75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</row>
    <row r="295" spans="1:13" ht="12.75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</row>
    <row r="296" spans="1:13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</row>
    <row r="297" spans="1:13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</row>
    <row r="298" spans="1:13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</row>
    <row r="299" spans="1:13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</row>
    <row r="300" spans="1:13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</row>
    <row r="301" spans="1:13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</row>
    <row r="302" spans="1:13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</row>
    <row r="303" spans="1:13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</row>
    <row r="304" spans="1:13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</row>
    <row r="305" spans="1:13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</row>
    <row r="306" spans="1:13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</row>
    <row r="307" spans="1:13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</row>
    <row r="308" spans="1:13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</row>
    <row r="309" spans="1:13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</row>
    <row r="310" spans="1:13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</row>
    <row r="311" spans="1:13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</row>
    <row r="312" spans="1:13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</row>
    <row r="313" spans="1:13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</row>
    <row r="314" spans="1:13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</row>
    <row r="315" spans="1:13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</row>
    <row r="316" spans="1:13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</row>
    <row r="317" spans="1:13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</row>
    <row r="318" spans="1:13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</row>
    <row r="319" spans="1:13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</row>
    <row r="320" spans="1:13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</row>
    <row r="321" spans="1:13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</row>
    <row r="322" spans="1:13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</row>
    <row r="323" spans="1:13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</row>
    <row r="324" spans="1:13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</row>
    <row r="325" spans="1:13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</row>
    <row r="326" spans="1:13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</row>
    <row r="327" spans="1:13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</row>
    <row r="328" spans="1:13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</row>
    <row r="329" spans="1:13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</row>
    <row r="330" spans="1:13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</row>
    <row r="331" spans="1:13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</row>
    <row r="332" spans="1:13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</row>
    <row r="333" spans="1:13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</row>
    <row r="334" spans="1:13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</row>
    <row r="335" spans="1:13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</row>
    <row r="336" spans="1:13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</row>
    <row r="337" spans="1:13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</row>
    <row r="338" spans="1:13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</row>
    <row r="339" spans="1:13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</row>
    <row r="340" spans="1:13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</row>
    <row r="341" spans="1:13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</row>
    <row r="342" spans="1:13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</row>
    <row r="343" spans="1:13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</row>
    <row r="344" spans="1:13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</row>
    <row r="345" spans="1:13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</row>
    <row r="346" spans="1:13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</row>
    <row r="347" spans="1:13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</row>
    <row r="348" spans="1:13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</row>
    <row r="349" spans="1:13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</row>
    <row r="350" spans="1:13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</row>
    <row r="351" spans="1:13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</row>
    <row r="352" spans="1:13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</row>
    <row r="353" spans="1:13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</row>
    <row r="354" spans="1:13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</row>
    <row r="355" spans="1:13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</row>
    <row r="356" spans="1:13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</row>
    <row r="357" spans="1:13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</row>
    <row r="358" spans="1:13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</row>
    <row r="359" spans="1:13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</row>
    <row r="360" spans="1:13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</row>
    <row r="361" spans="1:13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</row>
    <row r="362" spans="1:13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</row>
    <row r="363" spans="1:13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</row>
    <row r="364" spans="1:13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</row>
    <row r="365" spans="1:13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</row>
    <row r="366" spans="1:13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</row>
    <row r="367" spans="1:13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</row>
    <row r="368" spans="1:13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</row>
    <row r="369" spans="1:13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</row>
    <row r="370" spans="1:13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</row>
    <row r="371" spans="1:13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</row>
    <row r="372" spans="1:13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</row>
    <row r="373" spans="1:13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</row>
    <row r="374" spans="1:13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</row>
    <row r="375" spans="1:13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</row>
    <row r="376" spans="1:13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</row>
    <row r="377" spans="1:13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</row>
    <row r="378" spans="1:13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</row>
    <row r="379" spans="1:13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</row>
    <row r="380" spans="1:13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</row>
    <row r="381" spans="1:13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</row>
    <row r="382" spans="1:13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</row>
    <row r="383" spans="1:13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</row>
    <row r="384" spans="1:13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</row>
    <row r="385" spans="1:13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</row>
    <row r="386" spans="1:13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</row>
    <row r="387" spans="1:13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</row>
    <row r="388" spans="1:13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</row>
    <row r="389" spans="1:13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</row>
    <row r="390" spans="1:13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</row>
    <row r="391" spans="1:13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</row>
    <row r="392" spans="1:13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</row>
    <row r="393" spans="1:13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</row>
    <row r="394" spans="1:13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</row>
    <row r="395" spans="1:13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</row>
    <row r="396" spans="1:13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</row>
    <row r="397" spans="1:13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</row>
    <row r="398" spans="1:13" ht="12.7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</row>
    <row r="399" spans="1:13" ht="12.7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</row>
    <row r="400" spans="1:13" ht="12.7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</row>
    <row r="401" spans="1:13" ht="12.7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</row>
    <row r="402" spans="1:13" ht="12.7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</row>
    <row r="403" spans="1:13" ht="12.7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</row>
    <row r="404" spans="1:13" ht="12.7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</row>
    <row r="405" spans="1:13" ht="12.7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</row>
    <row r="406" spans="1:13" ht="12.7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</row>
    <row r="407" spans="1:13" ht="12.7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</row>
    <row r="408" spans="1:13" ht="12.7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</row>
    <row r="409" spans="1:13" ht="12.7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</row>
    <row r="410" spans="1:13" ht="12.7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</row>
    <row r="411" spans="1:13" ht="12.7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</row>
    <row r="412" spans="1:13" ht="12.7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</row>
    <row r="413" spans="1:13" ht="12.7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</row>
    <row r="414" spans="1:13" ht="12.7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</row>
    <row r="415" spans="1:13" ht="12.7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</row>
    <row r="416" spans="1:13" ht="12.7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</row>
    <row r="417" spans="1:13" ht="12.7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</row>
    <row r="418" spans="1:13" ht="12.7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</row>
    <row r="419" spans="1:13" ht="12.7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</row>
    <row r="420" spans="1:13" ht="12.7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</row>
    <row r="421" spans="1:13" ht="12.75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</row>
    <row r="422" spans="1:13" ht="12.75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</row>
    <row r="423" spans="1:13" ht="12.75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</row>
    <row r="424" spans="1:13" ht="12.75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</row>
    <row r="425" spans="1:13" ht="12.75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</row>
    <row r="426" spans="1:13" ht="12.75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</row>
    <row r="427" spans="1:13" ht="12.75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</row>
    <row r="428" spans="1:13" ht="12.75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</row>
    <row r="429" spans="1:13" ht="12.75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</row>
    <row r="430" spans="1:13" ht="12.75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</row>
    <row r="431" spans="1:13" ht="12.75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</row>
    <row r="432" spans="1:13" ht="12.75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</row>
    <row r="433" spans="1:13" ht="12.75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</row>
    <row r="434" spans="1:13" ht="12.75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</row>
    <row r="435" spans="1:13" ht="12.75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</row>
    <row r="436" spans="1:13" ht="12.75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</row>
    <row r="437" spans="1:13" ht="12.75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</row>
    <row r="438" spans="1:13" ht="12.75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</row>
    <row r="439" spans="1:13" ht="12.75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</row>
    <row r="440" spans="1:13" ht="12.75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</row>
    <row r="441" spans="1:13" ht="12.75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</row>
    <row r="442" spans="1:13" ht="12.75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</row>
    <row r="443" spans="1:13" ht="12.75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</row>
    <row r="444" spans="1:13" ht="12.75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</row>
    <row r="445" spans="1:13" ht="12.75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</row>
    <row r="446" spans="1:13" ht="12.75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</row>
    <row r="447" spans="1:13" ht="12.75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</row>
    <row r="448" spans="1:13" ht="12.75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</row>
    <row r="449" spans="1:13" ht="12.75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</row>
    <row r="450" spans="1:13" ht="12.75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</row>
    <row r="451" spans="1:13" ht="12.75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</row>
    <row r="452" spans="1:13" ht="12.75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</row>
    <row r="453" spans="1:13" ht="12.7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</row>
    <row r="454" spans="1:13" ht="12.7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</row>
    <row r="455" spans="1:13" ht="12.7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</row>
    <row r="456" spans="1:13" ht="12.7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</row>
    <row r="457" spans="1:13" ht="12.7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</row>
    <row r="458" spans="1:13" ht="12.7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</row>
    <row r="459" spans="1:13" ht="12.7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</row>
    <row r="460" spans="1:13" ht="12.7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</row>
    <row r="461" spans="1:13" ht="12.7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</row>
    <row r="462" spans="1:13" ht="12.7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</row>
    <row r="463" spans="1:13" ht="12.7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</row>
    <row r="464" spans="1:13" ht="12.75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</row>
    <row r="465" spans="1:13" ht="12.75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</row>
    <row r="466" spans="1:13" ht="12.75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</row>
    <row r="467" spans="1:13" ht="12.75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</row>
    <row r="468" spans="1:13" ht="12.75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</row>
    <row r="469" spans="1:13" ht="12.75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</row>
    <row r="470" spans="1:13" ht="12.75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</row>
    <row r="471" spans="1:13" ht="12.75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</row>
    <row r="472" spans="1:13" ht="12.75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</row>
    <row r="473" spans="1:13" ht="12.75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</row>
    <row r="474" spans="1:13" ht="12.75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</row>
    <row r="475" spans="1:13" ht="12.75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</row>
    <row r="476" spans="1:13" ht="12.75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</row>
    <row r="477" spans="1:13" ht="12.75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</row>
    <row r="478" spans="1:13" ht="12.75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</row>
    <row r="479" spans="1:13" ht="12.75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</row>
    <row r="480" spans="1:13" ht="12.75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</row>
    <row r="481" spans="1:13" ht="12.75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</row>
    <row r="482" spans="1:13" ht="12.75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</row>
    <row r="483" spans="1:13" ht="12.75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</row>
    <row r="484" spans="1:13" ht="12.75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</row>
    <row r="485" spans="1:13" ht="12.75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</row>
    <row r="486" spans="1:13" ht="12.75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</row>
    <row r="487" spans="1:13" ht="12.75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</row>
    <row r="488" spans="1:13" ht="12.75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</row>
    <row r="489" spans="1:13" ht="12.75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</row>
    <row r="490" spans="1:13" ht="12.75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</row>
    <row r="491" spans="1:13" ht="12.75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</row>
    <row r="492" spans="1:13" ht="12.75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</row>
    <row r="493" spans="1:13" ht="12.75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</row>
    <row r="494" spans="1:13" ht="12.75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</row>
    <row r="495" spans="1:13" ht="12.75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</row>
    <row r="496" spans="1:13" ht="12.75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</row>
    <row r="497" spans="1:13" ht="12.75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</row>
    <row r="498" spans="1:13" ht="12.75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</row>
    <row r="499" spans="1:13" ht="12.75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</row>
    <row r="500" spans="1:13" ht="12.75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</row>
    <row r="501" spans="1:13" ht="12.75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</row>
    <row r="502" spans="1:13" ht="12.75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</row>
    <row r="503" spans="1:13" ht="12.75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</row>
    <row r="504" spans="1:13" ht="12.75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</row>
    <row r="505" spans="1:13" ht="12.75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</row>
    <row r="506" spans="1:13" ht="12.75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</row>
    <row r="507" spans="1:13" ht="12.75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</row>
    <row r="508" spans="1:13" ht="12.75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</row>
    <row r="509" spans="1:13" ht="12.75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</row>
    <row r="510" spans="1:13" ht="12.75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</row>
    <row r="511" spans="1:13" ht="12.75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</row>
    <row r="512" spans="1:13" ht="12.75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</row>
    <row r="513" spans="1:13" ht="12.75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</row>
    <row r="514" spans="1:13" ht="12.75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</row>
    <row r="515" spans="1:13" ht="12.75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</row>
    <row r="516" spans="1:13" ht="12.75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</row>
    <row r="517" spans="1:13" ht="12.75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</row>
    <row r="518" spans="1:13" ht="12.75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</row>
    <row r="519" spans="1:13" ht="12.75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</row>
    <row r="520" spans="1:13" ht="12.75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</row>
    <row r="521" spans="1:13" ht="12.75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</row>
    <row r="522" spans="1:13" ht="12.75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</row>
    <row r="523" spans="1:13" ht="12.75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</row>
    <row r="524" spans="1:13" ht="12.75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</row>
    <row r="525" spans="1:13" ht="12.75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</row>
    <row r="526" spans="1:13" ht="12.75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</row>
    <row r="527" spans="1:13" ht="12.75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</row>
    <row r="528" spans="1:13" ht="12.75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</row>
    <row r="529" spans="1:13" ht="12.75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</row>
    <row r="530" spans="1:13" ht="12.75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</row>
    <row r="531" spans="1:13" ht="12.75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</row>
    <row r="532" spans="1:13" ht="12.75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</row>
    <row r="533" spans="1:13" ht="12.75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</row>
    <row r="534" spans="1:13" ht="12.75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</row>
    <row r="535" spans="1:13" ht="12.75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</row>
    <row r="536" spans="1:13" ht="12.75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</row>
    <row r="537" spans="1:13" ht="12.75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</row>
    <row r="538" spans="1:13" ht="12.75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</row>
    <row r="539" spans="1:13" ht="12.7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</row>
    <row r="540" spans="1:13" ht="12.75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</row>
    <row r="541" spans="1:13" ht="12.75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</row>
    <row r="542" spans="1:13" ht="12.75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</row>
    <row r="543" spans="1:13" ht="12.75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</row>
    <row r="544" spans="1:13" ht="12.75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</row>
    <row r="545" spans="1:13" ht="12.75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</row>
    <row r="546" spans="1:13" ht="12.75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</row>
    <row r="547" spans="1:13" ht="12.75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</row>
    <row r="548" spans="1:13" ht="12.75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</row>
    <row r="549" spans="1:13" ht="12.75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</row>
    <row r="550" spans="1:13" ht="12.75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</row>
    <row r="551" spans="1:13" ht="12.75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</row>
    <row r="552" spans="1:13" ht="12.75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</row>
    <row r="553" spans="1:13" ht="12.75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</row>
    <row r="554" spans="1:13" ht="12.75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</row>
    <row r="555" spans="1:13" ht="12.75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</row>
    <row r="556" spans="1:13" ht="12.75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</row>
    <row r="557" spans="1:13" ht="12.75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</row>
    <row r="558" spans="1:13" ht="12.75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</row>
    <row r="559" spans="1:13" ht="12.75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</row>
    <row r="560" spans="1:13" ht="12.75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</row>
    <row r="561" spans="1:13" ht="12.75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</row>
    <row r="562" spans="1:13" ht="12.75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</row>
    <row r="563" spans="1:13" ht="12.75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</row>
    <row r="564" spans="1:13" ht="12.75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</row>
    <row r="565" spans="1:13" ht="12.75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</row>
    <row r="566" spans="1:13" ht="12.75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</row>
    <row r="567" spans="1:13" ht="12.75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</row>
    <row r="568" spans="1:13" ht="12.75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</row>
    <row r="569" spans="1:13" ht="12.75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</row>
    <row r="570" spans="1:13" ht="12.75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</row>
    <row r="571" spans="1:13" ht="12.75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</row>
    <row r="572" spans="1:13" ht="12.75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</row>
    <row r="573" spans="1:13" ht="12.75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</row>
    <row r="574" spans="1:13" ht="12.75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</row>
    <row r="575" spans="1:13" ht="12.75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</row>
    <row r="576" spans="1:13" ht="12.75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</row>
    <row r="577" spans="1:13" ht="12.75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</row>
    <row r="578" spans="1:13" ht="12.75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</row>
    <row r="579" spans="1:13" ht="12.75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</row>
    <row r="580" spans="1:13" ht="12.75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</row>
    <row r="581" spans="1:13" ht="12.75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</row>
    <row r="582" spans="1:13" ht="12.75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</row>
    <row r="583" spans="1:13" ht="12.75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</row>
    <row r="584" spans="1:13" ht="12.75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</row>
    <row r="585" spans="1:13" ht="12.75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</row>
    <row r="586" spans="1:13" ht="12.75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</row>
    <row r="587" spans="1:13" ht="12.75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</row>
    <row r="588" spans="1:13" ht="12.75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</row>
    <row r="589" spans="1:13" ht="12.75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</row>
    <row r="590" spans="1:13" ht="12.75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</row>
    <row r="591" spans="1:13" ht="12.75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</row>
    <row r="592" spans="1:13" ht="12.75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</row>
    <row r="593" spans="1:13" ht="12.75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</row>
    <row r="594" spans="1:13" ht="12.75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</row>
    <row r="595" spans="1:13" ht="12.75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</row>
    <row r="596" spans="1:13" ht="12.75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</row>
    <row r="597" spans="1:13" ht="12.75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</row>
    <row r="598" spans="1:13" ht="12.75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</row>
    <row r="599" spans="1:13" ht="12.75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</row>
    <row r="600" spans="1:13" ht="12.75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</row>
    <row r="601" spans="1:13" ht="12.75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</row>
    <row r="602" spans="1:13" ht="12.75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</row>
    <row r="603" spans="1:13" ht="12.75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</row>
    <row r="604" spans="1:13" ht="12.75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</row>
    <row r="605" spans="1:13" ht="12.75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</row>
    <row r="606" spans="1:13" ht="12.75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</row>
    <row r="607" spans="1:13" ht="12.75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</row>
    <row r="608" spans="1:13" ht="12.75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</row>
    <row r="609" spans="1:13" ht="12.75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</row>
    <row r="610" spans="1:13" ht="12.75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</row>
    <row r="611" spans="1:13" ht="12.75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</row>
    <row r="612" spans="1:13" ht="12.75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</row>
    <row r="613" spans="1:13" ht="12.75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</row>
    <row r="614" spans="1:13" ht="12.75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</row>
    <row r="615" spans="1:13" ht="12.75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</row>
    <row r="616" spans="1:13" ht="12.75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</row>
    <row r="617" spans="1:13" ht="12.75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</row>
    <row r="618" spans="1:13" ht="12.75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</row>
    <row r="619" spans="1:13" ht="12.75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</row>
    <row r="620" spans="1:13" ht="12.75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</row>
    <row r="621" spans="1:13" ht="12.75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</row>
    <row r="622" spans="1:13" ht="12.75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</row>
    <row r="623" spans="1:13" ht="12.75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</row>
    <row r="624" spans="1:13" ht="12.75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</row>
    <row r="625" spans="1:13" ht="12.75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</row>
    <row r="626" spans="1:13" ht="12.75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</row>
    <row r="627" spans="1:13" ht="12.75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</row>
    <row r="628" spans="1:13" ht="12.75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</row>
    <row r="629" spans="1:13" ht="12.75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</row>
    <row r="630" spans="1:13" ht="12.75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</row>
    <row r="631" spans="1:13" ht="12.75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</row>
    <row r="632" spans="1:13" ht="12.75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</row>
    <row r="633" spans="1:13" ht="12.75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</row>
    <row r="634" spans="1:13" ht="12.75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</row>
    <row r="635" spans="1:13" ht="12.75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</row>
    <row r="636" spans="1:13" ht="12.75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</row>
    <row r="637" spans="1:13" ht="12.75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</row>
    <row r="638" spans="1:13" ht="12.75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</row>
    <row r="639" spans="1:13" ht="12.75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</row>
    <row r="640" spans="1:13" ht="12.75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</row>
    <row r="641" spans="1:13" ht="12.75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</row>
    <row r="642" spans="1:13" ht="12.75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</row>
    <row r="643" spans="1:13" ht="12.75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</row>
    <row r="644" spans="1:13" ht="12.75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</row>
    <row r="645" spans="1:13" ht="12.75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</row>
    <row r="646" spans="1:13" ht="12.75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</row>
    <row r="647" spans="1:13" ht="12.75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</row>
    <row r="648" spans="1:13" ht="12.75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</row>
    <row r="649" spans="1:13" ht="12.75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</row>
    <row r="650" spans="1:13" ht="12.75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</row>
    <row r="651" spans="1:13" ht="12.75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</row>
    <row r="652" spans="1:13" ht="12.75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</row>
    <row r="653" spans="1:13" ht="12.75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</row>
    <row r="654" spans="1:13" ht="12.75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</row>
    <row r="655" spans="1:13" ht="12.75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</row>
    <row r="656" spans="1:13" ht="12.75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</row>
    <row r="657" spans="1:13" ht="12.75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</row>
    <row r="658" spans="1:13" ht="12.75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</row>
    <row r="659" spans="1:13" ht="12.75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</row>
    <row r="660" spans="1:13" ht="12.75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</row>
    <row r="661" spans="1:13" ht="12.75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</row>
    <row r="662" spans="1:13" ht="12.75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</row>
    <row r="663" spans="1:13" ht="12.75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</row>
    <row r="664" spans="1:13" ht="12.75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</row>
    <row r="665" spans="1:13" ht="12.75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</row>
    <row r="666" spans="1:13" ht="12.75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</row>
    <row r="667" spans="1:13" ht="12.75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</row>
    <row r="668" spans="1:13" ht="12.75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</row>
    <row r="669" spans="1:13" ht="12.75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</row>
    <row r="670" spans="1:13" ht="12.75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</row>
    <row r="671" spans="1:13" ht="12.75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</row>
    <row r="672" spans="1:13" ht="12.75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</row>
    <row r="673" spans="1:13" ht="12.75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</row>
    <row r="674" spans="1:13" ht="12.75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</row>
    <row r="675" spans="1:13" ht="12.75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</row>
    <row r="676" spans="1:13" ht="12.75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</row>
    <row r="677" spans="1:13" ht="12.75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</row>
    <row r="678" spans="1:13" ht="12.75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</row>
    <row r="679" spans="1:13" ht="12.75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</row>
    <row r="680" spans="1:13" ht="12.75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</row>
    <row r="681" spans="1:13" ht="12.75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</row>
    <row r="682" spans="1:13" ht="12.75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</row>
    <row r="683" spans="1:13" ht="12.75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</row>
    <row r="684" spans="1:13" ht="12.75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</row>
    <row r="685" spans="1:13" ht="12.75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</row>
    <row r="686" spans="1:13" ht="12.75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</row>
    <row r="687" spans="1:13" ht="12.75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</row>
    <row r="688" spans="1:13" ht="12.75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</row>
    <row r="689" spans="1:13" ht="12.75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</row>
    <row r="690" spans="1:13" ht="12.75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</row>
    <row r="691" spans="1:13" ht="12.75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</row>
    <row r="692" spans="1:13" ht="12.75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</row>
    <row r="693" spans="1:13" ht="12.75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</row>
    <row r="694" spans="1:13" ht="12.75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</row>
    <row r="695" spans="1:13" ht="12.75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</row>
    <row r="696" spans="1:13" ht="12.75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</row>
    <row r="697" spans="1:13" ht="12.75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</row>
    <row r="698" spans="1:13" ht="12.75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</row>
    <row r="699" spans="1:13" ht="12.75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</row>
    <row r="700" spans="1:13" ht="12.75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</row>
    <row r="701" spans="1:13" ht="12.75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</row>
    <row r="702" spans="1:13" ht="12.75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</row>
    <row r="703" spans="1:13" ht="12.75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</row>
    <row r="704" spans="1:13" ht="12.75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</row>
    <row r="705" spans="1:13" ht="12.75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</row>
    <row r="706" spans="1:13" ht="12.75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</row>
    <row r="707" spans="1:13" ht="12.75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</row>
    <row r="708" spans="1:13" ht="12.75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</row>
    <row r="709" spans="1:13" ht="12.75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</row>
    <row r="710" spans="1:13" ht="12.75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</row>
    <row r="711" spans="1:13" ht="12.75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</row>
    <row r="712" spans="1:13" ht="12.75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</row>
    <row r="713" spans="1:13" ht="12.75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</row>
    <row r="714" spans="1:13" ht="12.75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</row>
    <row r="715" spans="1:13" ht="12.75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</row>
    <row r="716" spans="1:13" ht="12.75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</row>
    <row r="717" spans="1:13" ht="12.75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</row>
    <row r="718" spans="1:13" ht="12.75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</row>
    <row r="719" spans="1:13" ht="12.75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</row>
    <row r="720" spans="1:13" ht="12.75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</row>
    <row r="721" spans="1:13" ht="12.75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</row>
    <row r="722" spans="1:13" ht="12.75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</row>
    <row r="723" spans="1:13" ht="12.75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</row>
    <row r="724" spans="1:13" ht="12.75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</row>
    <row r="725" spans="1:13" ht="12.75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</row>
    <row r="726" spans="1:13" ht="12.75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</row>
    <row r="727" spans="1:13" ht="12.75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</row>
    <row r="728" spans="1:13" ht="12.75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</row>
    <row r="729" spans="1:13" ht="12.75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</row>
    <row r="730" spans="1:13" ht="12.75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</row>
    <row r="731" spans="1:13" ht="12.75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</row>
    <row r="732" spans="1:13" ht="12.75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</row>
    <row r="733" spans="1:13" ht="12.75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</row>
    <row r="734" spans="1:13" ht="12.75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</row>
    <row r="735" spans="1:13" ht="12.75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</row>
    <row r="736" spans="1:13" ht="12.75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</row>
    <row r="737" spans="1:13" ht="12.75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</row>
    <row r="738" spans="1:13" ht="12.75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</row>
    <row r="739" spans="1:13" ht="12.75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</row>
    <row r="740" spans="1:13" ht="12.75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</row>
    <row r="741" spans="1:13" ht="12.75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</row>
    <row r="742" spans="1:13" ht="12.75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</row>
    <row r="743" spans="1:13" ht="12.75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</row>
    <row r="744" spans="1:13" ht="12.75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</row>
    <row r="745" spans="1:13" ht="12.75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</row>
    <row r="746" spans="1:13" ht="12.75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</row>
    <row r="747" spans="1:13" ht="12.75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</row>
    <row r="748" spans="1:13" ht="12.75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</row>
    <row r="749" spans="1:13" ht="12.75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</row>
    <row r="750" spans="1:13" ht="12.75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</row>
    <row r="751" spans="1:13" ht="12.75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</row>
    <row r="752" spans="1:13" ht="12.75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</row>
    <row r="753" spans="1:13" ht="12.75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</row>
    <row r="754" spans="1:13" ht="12.75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</row>
    <row r="755" spans="1:13" ht="12.75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</row>
    <row r="756" spans="1:13" ht="12.75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</row>
    <row r="757" spans="1:13" ht="12.75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</row>
    <row r="758" spans="1:13" ht="12.75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</row>
    <row r="759" spans="1:13" ht="12.75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</row>
    <row r="760" spans="1:13" ht="12.75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</row>
    <row r="761" spans="1:13" ht="12.75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</row>
    <row r="762" spans="1:13" ht="12.75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</row>
    <row r="763" spans="1:13" ht="12.75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</row>
    <row r="764" spans="1:13" ht="12.75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</row>
    <row r="765" spans="1:13" ht="12.75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</row>
    <row r="766" spans="1:13" ht="12.75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</row>
    <row r="767" spans="1:13" ht="12.75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</row>
    <row r="768" spans="1:13" ht="12.75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</row>
    <row r="769" spans="1:13" ht="12.75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</row>
    <row r="770" spans="1:13" ht="12.75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</row>
    <row r="771" spans="1:13" ht="12.75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</row>
    <row r="772" spans="1:13" ht="12.75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</row>
    <row r="773" spans="1:13" ht="12.75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</row>
    <row r="774" spans="1:13" ht="12.75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</row>
    <row r="775" spans="1:13" ht="12.75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</row>
    <row r="776" spans="1:13" ht="12.75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</row>
    <row r="777" spans="1:13" ht="12.75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</row>
    <row r="778" spans="1:13" ht="12.75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</row>
    <row r="779" spans="1:13" ht="12.75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</row>
    <row r="780" spans="1:13" ht="12.75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</row>
    <row r="781" spans="1:13" ht="12.75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</row>
    <row r="782" spans="1:13" ht="12.75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</row>
    <row r="783" spans="1:13" ht="12.75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</row>
    <row r="784" spans="1:13" ht="12.75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</row>
    <row r="785" spans="1:13" ht="12.75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</row>
    <row r="786" spans="1:13" ht="12.75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</row>
    <row r="787" spans="1:13" ht="12.75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</row>
    <row r="788" spans="1:13" ht="12.75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</row>
    <row r="789" spans="1:13" ht="12.75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</row>
    <row r="790" spans="1:13" ht="12.75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</row>
    <row r="791" spans="1:13" ht="12.75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</row>
    <row r="792" spans="1:13" ht="12.75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</row>
    <row r="793" spans="1:13" ht="12.75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</row>
    <row r="794" spans="1:13" ht="12.75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</row>
    <row r="795" spans="1:13" ht="12.75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</row>
    <row r="796" spans="1:13" ht="12.75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</row>
    <row r="797" spans="1:13" ht="12.75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</row>
    <row r="798" spans="1:13" ht="12.75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</row>
    <row r="799" spans="1:13" ht="12.75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</row>
    <row r="800" spans="1:13" ht="12.75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</row>
    <row r="801" spans="1:13" ht="12.75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</row>
    <row r="802" spans="1:13" ht="12.75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</row>
    <row r="803" spans="1:13" ht="12.75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</row>
    <row r="804" spans="1:13" ht="12.75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</row>
    <row r="805" spans="1:13" ht="12.75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</row>
    <row r="806" spans="1:13" ht="12.75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</row>
    <row r="807" spans="1:13" ht="12.75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</row>
    <row r="808" spans="1:13" ht="12.75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</row>
    <row r="809" spans="1:13" ht="12.75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</row>
    <row r="810" spans="1:13" ht="12.75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</row>
    <row r="811" spans="1:13" ht="12.75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</row>
    <row r="812" spans="1:13" ht="12.75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</row>
    <row r="813" spans="1:13" ht="12.75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</row>
    <row r="814" spans="1:13" ht="12.75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</row>
    <row r="815" spans="1:13" ht="12.75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</row>
    <row r="816" spans="1:13" ht="12.75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</row>
    <row r="817" spans="1:13" ht="12.75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</row>
    <row r="818" spans="1:13" ht="12.75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</row>
    <row r="819" spans="1:13" ht="12.75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</row>
    <row r="820" spans="1:13" ht="12.75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</row>
    <row r="821" spans="1:13" ht="12.75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</row>
    <row r="822" spans="1:13" ht="12.75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</row>
    <row r="823" spans="1:13" ht="12.75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</row>
    <row r="824" spans="1:13" ht="12.75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</row>
    <row r="825" spans="1:13" ht="12.75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</row>
    <row r="826" spans="1:13" ht="12.75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</row>
    <row r="827" spans="1:13" ht="12.75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</row>
    <row r="828" spans="1:13" ht="12.75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</row>
    <row r="829" spans="1:13" ht="12.75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</row>
    <row r="830" spans="1:13" ht="12.75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</row>
    <row r="831" spans="1:13" ht="12.75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</row>
    <row r="832" spans="1:13" ht="12.75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</row>
    <row r="833" spans="1:13" ht="12.75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</row>
    <row r="834" spans="1:13" ht="12.75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</row>
    <row r="835" spans="1:13" ht="12.75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</row>
    <row r="836" spans="1:13" ht="12.75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</row>
    <row r="837" spans="1:13" ht="12.75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</row>
    <row r="838" spans="1:13" ht="12.75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</row>
    <row r="839" spans="1:13" ht="12.75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</row>
    <row r="840" spans="1:13" ht="12.75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</row>
    <row r="841" spans="1:13" ht="12.75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</row>
    <row r="842" spans="1:13" ht="12.75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</row>
    <row r="843" spans="1:13" ht="12.75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</row>
    <row r="844" spans="1:13" ht="12.75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</row>
    <row r="845" spans="1:13" ht="12.75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</row>
    <row r="846" spans="1:13" ht="12.75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</row>
    <row r="847" spans="1:13" ht="12.75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</row>
    <row r="848" spans="1:13" ht="12.75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</row>
    <row r="849" spans="1:13" ht="12.75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</row>
    <row r="850" spans="1:13" ht="12.75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</row>
    <row r="851" spans="1:13" ht="12.75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</row>
    <row r="852" spans="1:13" ht="12.75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</row>
    <row r="853" spans="1:13" ht="12.75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</row>
    <row r="854" spans="1:13" ht="12.75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</row>
    <row r="855" spans="1:13" ht="12.75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</row>
  </sheetData>
  <mergeCells count="10">
    <mergeCell ref="A5:M5"/>
    <mergeCell ref="K7:M7"/>
    <mergeCell ref="A7:A8"/>
    <mergeCell ref="B7:D7"/>
    <mergeCell ref="E7:G7"/>
    <mergeCell ref="H7:J7"/>
    <mergeCell ref="I1:M1"/>
    <mergeCell ref="A2:M2"/>
    <mergeCell ref="A3:M3"/>
    <mergeCell ref="A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0"/>
  </sheetPr>
  <dimension ref="A1:E25"/>
  <sheetViews>
    <sheetView workbookViewId="0" topLeftCell="A1">
      <selection activeCell="B18" sqref="B18"/>
    </sheetView>
  </sheetViews>
  <sheetFormatPr defaultColWidth="9.140625" defaultRowHeight="12.75"/>
  <cols>
    <col min="1" max="1" width="36.00390625" style="1" customWidth="1"/>
    <col min="2" max="5" width="13.421875" style="1" customWidth="1"/>
    <col min="6" max="16384" width="9.140625" style="1" customWidth="1"/>
  </cols>
  <sheetData>
    <row r="1" spans="1:5" ht="15.75">
      <c r="A1" s="788" t="s">
        <v>2181</v>
      </c>
      <c r="B1" s="788"/>
      <c r="C1" s="788"/>
      <c r="D1" s="788"/>
      <c r="E1" s="788"/>
    </row>
    <row r="2" spans="1:5" ht="15.75">
      <c r="A2" s="667" t="s">
        <v>1965</v>
      </c>
      <c r="B2" s="667"/>
      <c r="C2" s="667"/>
      <c r="D2" s="667"/>
      <c r="E2" s="667"/>
    </row>
    <row r="3" spans="1:5" ht="15.75">
      <c r="A3" s="667" t="s">
        <v>2182</v>
      </c>
      <c r="B3" s="667"/>
      <c r="C3" s="667"/>
      <c r="D3" s="667"/>
      <c r="E3" s="667"/>
    </row>
    <row r="4" spans="1:5" ht="15.75">
      <c r="A4" s="667" t="s">
        <v>1691</v>
      </c>
      <c r="B4" s="667"/>
      <c r="C4" s="667"/>
      <c r="D4" s="667"/>
      <c r="E4" s="667"/>
    </row>
    <row r="5" spans="1:5" ht="15.75">
      <c r="A5" s="667" t="s">
        <v>2557</v>
      </c>
      <c r="B5" s="667"/>
      <c r="C5" s="667"/>
      <c r="D5" s="667"/>
      <c r="E5" s="667"/>
    </row>
    <row r="6" ht="27.75" customHeight="1"/>
    <row r="7" spans="1:5" ht="31.5">
      <c r="A7" s="555" t="s">
        <v>1792</v>
      </c>
      <c r="B7" s="556" t="s">
        <v>2185</v>
      </c>
      <c r="C7" s="556" t="s">
        <v>2184</v>
      </c>
      <c r="D7" s="556" t="s">
        <v>2186</v>
      </c>
      <c r="E7" s="555" t="s">
        <v>1123</v>
      </c>
    </row>
    <row r="8" spans="1:5" ht="15.75">
      <c r="A8" s="289"/>
      <c r="B8" s="418"/>
      <c r="C8" s="418"/>
      <c r="D8" s="418"/>
      <c r="E8" s="289"/>
    </row>
    <row r="9" spans="1:5" ht="15.75">
      <c r="A9" s="1" t="s">
        <v>2183</v>
      </c>
      <c r="B9" s="8">
        <v>807407</v>
      </c>
      <c r="C9" s="8">
        <v>-13479</v>
      </c>
      <c r="D9" s="8">
        <v>848520</v>
      </c>
      <c r="E9" s="8">
        <f>D9-(B9+C9)</f>
        <v>54592</v>
      </c>
    </row>
    <row r="10" spans="1:5" ht="15.75">
      <c r="A10" s="1" t="s">
        <v>802</v>
      </c>
      <c r="B10" s="8">
        <v>1108</v>
      </c>
      <c r="C10" s="8">
        <v>4241</v>
      </c>
      <c r="D10" s="8">
        <v>2606</v>
      </c>
      <c r="E10" s="8">
        <f>D10-(B10+C10)</f>
        <v>-2743</v>
      </c>
    </row>
    <row r="11" spans="1:5" ht="31.5">
      <c r="A11" s="90" t="s">
        <v>2187</v>
      </c>
      <c r="B11" s="8"/>
      <c r="C11" s="8"/>
      <c r="D11" s="8"/>
      <c r="E11" s="8">
        <v>472</v>
      </c>
    </row>
    <row r="12" spans="1:5" ht="31.5">
      <c r="A12" s="91" t="s">
        <v>2188</v>
      </c>
      <c r="B12" s="12"/>
      <c r="C12" s="12"/>
      <c r="D12" s="12"/>
      <c r="E12" s="12">
        <f>SUM(E9:E11)</f>
        <v>52321</v>
      </c>
    </row>
    <row r="13" spans="2:5" ht="15.75">
      <c r="B13" s="8"/>
      <c r="C13" s="8"/>
      <c r="D13" s="8"/>
      <c r="E13" s="8"/>
    </row>
    <row r="14" spans="1:5" ht="31.5">
      <c r="A14" s="91" t="s">
        <v>2189</v>
      </c>
      <c r="B14" s="8"/>
      <c r="C14" s="8">
        <v>55636</v>
      </c>
      <c r="D14" s="8">
        <v>54164</v>
      </c>
      <c r="E14" s="12">
        <f>D14-(B14+C14)</f>
        <v>-1472</v>
      </c>
    </row>
    <row r="15" spans="2:5" ht="15.75">
      <c r="B15" s="8"/>
      <c r="C15" s="8"/>
      <c r="D15" s="8"/>
      <c r="E15" s="8"/>
    </row>
    <row r="16" spans="2:5" ht="15.75">
      <c r="B16" s="8"/>
      <c r="C16" s="8"/>
      <c r="D16" s="8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8"/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</sheetData>
  <mergeCells count="5">
    <mergeCell ref="A5:E5"/>
    <mergeCell ref="A1:E1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0"/>
  </sheetPr>
  <dimension ref="A1:Q131"/>
  <sheetViews>
    <sheetView tabSelected="1" workbookViewId="0" topLeftCell="A10">
      <selection activeCell="G30" sqref="G30"/>
    </sheetView>
  </sheetViews>
  <sheetFormatPr defaultColWidth="9.140625" defaultRowHeight="12.75"/>
  <cols>
    <col min="1" max="1" width="4.421875" style="1" customWidth="1"/>
    <col min="2" max="2" width="58.57421875" style="1" customWidth="1"/>
    <col min="3" max="3" width="12.421875" style="1" customWidth="1"/>
    <col min="4" max="4" width="12.421875" style="1" bestFit="1" customWidth="1"/>
    <col min="5" max="5" width="8.28125" style="1" customWidth="1"/>
    <col min="6" max="6" width="12.00390625" style="1" bestFit="1" customWidth="1"/>
    <col min="7" max="8" width="12.421875" style="1" bestFit="1" customWidth="1"/>
    <col min="9" max="10" width="11.421875" style="1" customWidth="1"/>
    <col min="11" max="16384" width="9.140625" style="1" customWidth="1"/>
  </cols>
  <sheetData>
    <row r="1" spans="1:10" ht="15.75">
      <c r="A1" s="531"/>
      <c r="B1" s="14"/>
      <c r="C1" s="14"/>
      <c r="D1" s="14"/>
      <c r="E1" s="14"/>
      <c r="F1" s="14"/>
      <c r="G1" s="660" t="s">
        <v>1411</v>
      </c>
      <c r="H1" s="660"/>
      <c r="I1" s="660"/>
      <c r="J1" s="660"/>
    </row>
    <row r="2" spans="1:10" ht="15.75">
      <c r="A2" s="661" t="s">
        <v>1797</v>
      </c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5.75">
      <c r="A3" s="661" t="s">
        <v>888</v>
      </c>
      <c r="B3" s="661"/>
      <c r="C3" s="661"/>
      <c r="D3" s="661"/>
      <c r="E3" s="661"/>
      <c r="F3" s="661"/>
      <c r="G3" s="661"/>
      <c r="H3" s="661"/>
      <c r="I3" s="661"/>
      <c r="J3" s="661"/>
    </row>
    <row r="4" spans="1:10" ht="15.75">
      <c r="A4" s="661" t="s">
        <v>1942</v>
      </c>
      <c r="B4" s="661"/>
      <c r="C4" s="661"/>
      <c r="D4" s="661"/>
      <c r="E4" s="661"/>
      <c r="F4" s="661"/>
      <c r="G4" s="661"/>
      <c r="H4" s="661"/>
      <c r="I4" s="661"/>
      <c r="J4" s="661"/>
    </row>
    <row r="5" spans="1:8" ht="15.75">
      <c r="A5" s="3"/>
      <c r="B5" s="3"/>
      <c r="C5" s="3"/>
      <c r="D5" s="3"/>
      <c r="E5" s="790"/>
      <c r="F5" s="790"/>
      <c r="G5" s="790"/>
      <c r="H5" s="790"/>
    </row>
    <row r="6" spans="1:10" ht="39" customHeight="1">
      <c r="A6" s="791" t="s">
        <v>2516</v>
      </c>
      <c r="B6" s="676" t="s">
        <v>1792</v>
      </c>
      <c r="C6" s="681" t="s">
        <v>1553</v>
      </c>
      <c r="D6" s="681"/>
      <c r="E6" s="681" t="s">
        <v>1554</v>
      </c>
      <c r="F6" s="681"/>
      <c r="G6" s="675" t="s">
        <v>1555</v>
      </c>
      <c r="H6" s="675"/>
      <c r="I6" s="675" t="s">
        <v>1123</v>
      </c>
      <c r="J6" s="675"/>
    </row>
    <row r="7" spans="1:10" ht="15" customHeight="1">
      <c r="A7" s="791"/>
      <c r="B7" s="676"/>
      <c r="C7" s="789" t="s">
        <v>1943</v>
      </c>
      <c r="D7" s="681" t="s">
        <v>1556</v>
      </c>
      <c r="E7" s="681" t="s">
        <v>1557</v>
      </c>
      <c r="F7" s="681" t="s">
        <v>1556</v>
      </c>
      <c r="G7" s="681" t="s">
        <v>1558</v>
      </c>
      <c r="H7" s="681" t="s">
        <v>1556</v>
      </c>
      <c r="I7" s="681" t="s">
        <v>1558</v>
      </c>
      <c r="J7" s="681" t="s">
        <v>1556</v>
      </c>
    </row>
    <row r="8" spans="1:10" ht="25.5" customHeight="1">
      <c r="A8" s="791"/>
      <c r="B8" s="676"/>
      <c r="C8" s="789"/>
      <c r="D8" s="681"/>
      <c r="E8" s="681"/>
      <c r="F8" s="681"/>
      <c r="G8" s="681"/>
      <c r="H8" s="681"/>
      <c r="I8" s="681"/>
      <c r="J8" s="681"/>
    </row>
    <row r="9" spans="1:17" s="14" customFormat="1" ht="13.5" customHeight="1">
      <c r="A9" s="14" t="s">
        <v>1918</v>
      </c>
      <c r="B9" s="14" t="s">
        <v>1944</v>
      </c>
      <c r="C9" s="54">
        <v>4953</v>
      </c>
      <c r="D9" s="54">
        <v>7082790</v>
      </c>
      <c r="E9" s="54"/>
      <c r="F9" s="54"/>
      <c r="G9" s="54">
        <f>C9+E9</f>
        <v>4953</v>
      </c>
      <c r="H9" s="54">
        <f>D9+F9</f>
        <v>7082790</v>
      </c>
      <c r="I9" s="54">
        <f>C9-G9</f>
        <v>0</v>
      </c>
      <c r="J9" s="54">
        <f>D9-H9</f>
        <v>0</v>
      </c>
      <c r="K9" s="54"/>
      <c r="L9" s="54"/>
      <c r="M9" s="54"/>
      <c r="N9" s="54"/>
      <c r="O9" s="54"/>
      <c r="P9" s="54"/>
      <c r="Q9" s="54"/>
    </row>
    <row r="10" spans="1:17" s="14" customFormat="1" ht="13.5" customHeight="1">
      <c r="A10" s="14" t="s">
        <v>1919</v>
      </c>
      <c r="B10" s="14" t="s">
        <v>2540</v>
      </c>
      <c r="C10" s="54">
        <v>4953</v>
      </c>
      <c r="D10" s="54">
        <v>2550795</v>
      </c>
      <c r="E10" s="54"/>
      <c r="F10" s="54"/>
      <c r="G10" s="54">
        <f aca="true" t="shared" si="0" ref="G10:H79">C10+E10</f>
        <v>4953</v>
      </c>
      <c r="H10" s="54">
        <f t="shared" si="0"/>
        <v>2550795</v>
      </c>
      <c r="I10" s="54">
        <f>C10-G10</f>
        <v>0</v>
      </c>
      <c r="J10" s="54">
        <f>D10-H10</f>
        <v>0</v>
      </c>
      <c r="K10" s="54"/>
      <c r="L10" s="54"/>
      <c r="M10" s="54"/>
      <c r="N10" s="54"/>
      <c r="O10" s="54"/>
      <c r="P10" s="54"/>
      <c r="Q10" s="54"/>
    </row>
    <row r="11" spans="1:17" s="14" customFormat="1" ht="13.5" customHeight="1">
      <c r="A11" s="14" t="s">
        <v>1920</v>
      </c>
      <c r="B11" s="139" t="s">
        <v>125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14" customFormat="1" ht="13.5" customHeight="1">
      <c r="A12" s="14" t="s">
        <v>1921</v>
      </c>
      <c r="B12" s="14" t="s">
        <v>126</v>
      </c>
      <c r="C12" s="54">
        <v>1</v>
      </c>
      <c r="D12" s="54">
        <v>3300000</v>
      </c>
      <c r="E12" s="54"/>
      <c r="F12" s="54"/>
      <c r="G12" s="54">
        <f t="shared" si="0"/>
        <v>1</v>
      </c>
      <c r="H12" s="54">
        <f t="shared" si="0"/>
        <v>3300000</v>
      </c>
      <c r="I12" s="54">
        <f aca="true" t="shared" si="1" ref="I12:J17">C12-G12</f>
        <v>0</v>
      </c>
      <c r="J12" s="54">
        <f t="shared" si="1"/>
        <v>0</v>
      </c>
      <c r="K12" s="54"/>
      <c r="L12" s="54"/>
      <c r="M12" s="54"/>
      <c r="N12" s="54"/>
      <c r="O12" s="54"/>
      <c r="P12" s="54"/>
      <c r="Q12" s="54"/>
    </row>
    <row r="13" spans="1:17" s="14" customFormat="1" ht="13.5" customHeight="1">
      <c r="A13" s="14" t="s">
        <v>1922</v>
      </c>
      <c r="B13" s="14" t="s">
        <v>127</v>
      </c>
      <c r="C13" s="54">
        <v>11979</v>
      </c>
      <c r="D13" s="54">
        <v>6145227</v>
      </c>
      <c r="E13" s="54"/>
      <c r="F13" s="54"/>
      <c r="G13" s="54">
        <f t="shared" si="0"/>
        <v>11979</v>
      </c>
      <c r="H13" s="54">
        <f t="shared" si="0"/>
        <v>6145227</v>
      </c>
      <c r="I13" s="54">
        <f t="shared" si="1"/>
        <v>0</v>
      </c>
      <c r="J13" s="54">
        <f t="shared" si="1"/>
        <v>0</v>
      </c>
      <c r="K13" s="54"/>
      <c r="L13" s="54"/>
      <c r="M13" s="54"/>
      <c r="N13" s="54"/>
      <c r="O13" s="54"/>
      <c r="P13" s="54"/>
      <c r="Q13" s="54"/>
    </row>
    <row r="14" spans="1:17" s="14" customFormat="1" ht="13.5" customHeight="1">
      <c r="A14" s="14" t="s">
        <v>1923</v>
      </c>
      <c r="B14" s="14" t="s">
        <v>128</v>
      </c>
      <c r="C14" s="54">
        <v>4953</v>
      </c>
      <c r="D14" s="54">
        <v>1386840</v>
      </c>
      <c r="E14" s="54"/>
      <c r="F14" s="54"/>
      <c r="G14" s="54">
        <f t="shared" si="0"/>
        <v>4953</v>
      </c>
      <c r="H14" s="54">
        <f t="shared" si="0"/>
        <v>1386840</v>
      </c>
      <c r="I14" s="54">
        <f t="shared" si="1"/>
        <v>0</v>
      </c>
      <c r="J14" s="54">
        <f t="shared" si="1"/>
        <v>0</v>
      </c>
      <c r="K14" s="54"/>
      <c r="L14" s="54"/>
      <c r="M14" s="54"/>
      <c r="N14" s="54"/>
      <c r="O14" s="54"/>
      <c r="P14" s="54"/>
      <c r="Q14" s="54"/>
    </row>
    <row r="15" spans="1:17" s="14" customFormat="1" ht="13.5" customHeight="1">
      <c r="A15" s="14" t="s">
        <v>1924</v>
      </c>
      <c r="B15" s="14" t="s">
        <v>2529</v>
      </c>
      <c r="C15" s="54">
        <v>10702</v>
      </c>
      <c r="D15" s="54">
        <v>535100</v>
      </c>
      <c r="E15" s="54"/>
      <c r="F15" s="54"/>
      <c r="G15" s="54">
        <f t="shared" si="0"/>
        <v>10702</v>
      </c>
      <c r="H15" s="54">
        <f t="shared" si="0"/>
        <v>535100</v>
      </c>
      <c r="I15" s="54">
        <f t="shared" si="1"/>
        <v>0</v>
      </c>
      <c r="J15" s="54">
        <f t="shared" si="1"/>
        <v>0</v>
      </c>
      <c r="K15" s="54"/>
      <c r="L15" s="54"/>
      <c r="M15" s="54"/>
      <c r="N15" s="54"/>
      <c r="O15" s="54"/>
      <c r="P15" s="54"/>
      <c r="Q15" s="54"/>
    </row>
    <row r="16" spans="1:17" s="14" customFormat="1" ht="13.5" customHeight="1">
      <c r="A16" s="14" t="s">
        <v>1925</v>
      </c>
      <c r="B16" s="14" t="s">
        <v>2528</v>
      </c>
      <c r="C16" s="54">
        <v>151</v>
      </c>
      <c r="D16" s="54">
        <v>1162700</v>
      </c>
      <c r="E16" s="54"/>
      <c r="F16" s="54"/>
      <c r="G16" s="54">
        <f t="shared" si="0"/>
        <v>151</v>
      </c>
      <c r="H16" s="54">
        <f t="shared" si="0"/>
        <v>1162700</v>
      </c>
      <c r="I16" s="54">
        <f t="shared" si="1"/>
        <v>0</v>
      </c>
      <c r="J16" s="54">
        <f t="shared" si="1"/>
        <v>0</v>
      </c>
      <c r="K16" s="54"/>
      <c r="L16" s="54"/>
      <c r="M16" s="54"/>
      <c r="N16" s="54"/>
      <c r="O16" s="54"/>
      <c r="P16" s="54"/>
      <c r="Q16" s="54"/>
    </row>
    <row r="17" spans="1:17" s="14" customFormat="1" ht="13.5" customHeight="1">
      <c r="A17" s="14" t="s">
        <v>1926</v>
      </c>
      <c r="B17" s="14" t="s">
        <v>129</v>
      </c>
      <c r="C17" s="54">
        <v>4</v>
      </c>
      <c r="D17" s="54">
        <v>15200</v>
      </c>
      <c r="E17" s="54"/>
      <c r="F17" s="54"/>
      <c r="G17" s="54">
        <f t="shared" si="0"/>
        <v>4</v>
      </c>
      <c r="H17" s="54">
        <f t="shared" si="0"/>
        <v>15200</v>
      </c>
      <c r="I17" s="54">
        <f t="shared" si="1"/>
        <v>0</v>
      </c>
      <c r="J17" s="54">
        <f t="shared" si="1"/>
        <v>0</v>
      </c>
      <c r="K17" s="54"/>
      <c r="L17" s="54"/>
      <c r="M17" s="54"/>
      <c r="N17" s="54"/>
      <c r="O17" s="54"/>
      <c r="P17" s="54"/>
      <c r="Q17" s="54"/>
    </row>
    <row r="18" spans="1:17" s="14" customFormat="1" ht="13.5" customHeight="1">
      <c r="A18" s="14" t="s">
        <v>1927</v>
      </c>
      <c r="B18" s="14" t="s">
        <v>130</v>
      </c>
      <c r="C18" s="95">
        <v>240000000</v>
      </c>
      <c r="D18" s="54">
        <v>480000000</v>
      </c>
      <c r="E18" s="54"/>
      <c r="F18" s="54"/>
      <c r="G18" s="54">
        <v>266519031</v>
      </c>
      <c r="H18" s="54">
        <v>533038062</v>
      </c>
      <c r="I18" s="54">
        <v>26519031</v>
      </c>
      <c r="J18" s="54">
        <v>53038062</v>
      </c>
      <c r="K18" s="54"/>
      <c r="L18" s="54"/>
      <c r="M18" s="54"/>
      <c r="N18" s="54"/>
      <c r="O18" s="54"/>
      <c r="P18" s="54"/>
      <c r="Q18" s="54"/>
    </row>
    <row r="19" spans="1:17" s="14" customFormat="1" ht="13.5" customHeight="1">
      <c r="A19" s="14" t="s">
        <v>1928</v>
      </c>
      <c r="B19" s="14" t="s">
        <v>131</v>
      </c>
      <c r="C19" s="54">
        <v>4953</v>
      </c>
      <c r="D19" s="54">
        <v>23774400</v>
      </c>
      <c r="E19" s="54"/>
      <c r="F19" s="54"/>
      <c r="G19" s="54">
        <f t="shared" si="0"/>
        <v>4953</v>
      </c>
      <c r="H19" s="54">
        <f t="shared" si="0"/>
        <v>23774400</v>
      </c>
      <c r="I19" s="54">
        <f aca="true" t="shared" si="2" ref="I19:J22">C19-G19</f>
        <v>0</v>
      </c>
      <c r="J19" s="54">
        <f t="shared" si="2"/>
        <v>0</v>
      </c>
      <c r="K19" s="54"/>
      <c r="L19" s="54"/>
      <c r="M19" s="54"/>
      <c r="N19" s="54"/>
      <c r="O19" s="54"/>
      <c r="P19" s="54"/>
      <c r="Q19" s="54"/>
    </row>
    <row r="20" spans="1:17" s="14" customFormat="1" ht="13.5" customHeight="1">
      <c r="A20" s="14" t="s">
        <v>1929</v>
      </c>
      <c r="B20" s="14" t="s">
        <v>132</v>
      </c>
      <c r="C20" s="95">
        <v>4953</v>
      </c>
      <c r="D20" s="54">
        <v>5621655</v>
      </c>
      <c r="E20" s="54"/>
      <c r="F20" s="54"/>
      <c r="G20" s="54">
        <f t="shared" si="0"/>
        <v>4953</v>
      </c>
      <c r="H20" s="54">
        <f t="shared" si="0"/>
        <v>5621655</v>
      </c>
      <c r="I20" s="54">
        <f t="shared" si="2"/>
        <v>0</v>
      </c>
      <c r="J20" s="54">
        <f t="shared" si="2"/>
        <v>0</v>
      </c>
      <c r="K20" s="54"/>
      <c r="L20" s="54"/>
      <c r="M20" s="54"/>
      <c r="N20" s="54"/>
      <c r="O20" s="54"/>
      <c r="P20" s="54"/>
      <c r="Q20" s="54"/>
    </row>
    <row r="21" spans="1:17" s="14" customFormat="1" ht="13.5" customHeight="1">
      <c r="A21" s="14" t="s">
        <v>1930</v>
      </c>
      <c r="B21" s="14" t="s">
        <v>1804</v>
      </c>
      <c r="C21" s="54">
        <v>10014</v>
      </c>
      <c r="D21" s="54">
        <v>3955530</v>
      </c>
      <c r="E21" s="54"/>
      <c r="F21" s="55"/>
      <c r="G21" s="54">
        <f t="shared" si="0"/>
        <v>10014</v>
      </c>
      <c r="H21" s="54">
        <f t="shared" si="0"/>
        <v>3955530</v>
      </c>
      <c r="I21" s="54">
        <f t="shared" si="2"/>
        <v>0</v>
      </c>
      <c r="J21" s="54">
        <f t="shared" si="2"/>
        <v>0</v>
      </c>
      <c r="K21" s="54"/>
      <c r="L21" s="54"/>
      <c r="M21" s="54"/>
      <c r="N21" s="54"/>
      <c r="O21" s="54"/>
      <c r="P21" s="54"/>
      <c r="Q21" s="54"/>
    </row>
    <row r="22" spans="1:17" s="14" customFormat="1" ht="13.5" customHeight="1">
      <c r="A22" s="14" t="s">
        <v>1931</v>
      </c>
      <c r="B22" s="14" t="s">
        <v>1805</v>
      </c>
      <c r="C22" s="54">
        <v>10014</v>
      </c>
      <c r="D22" s="54">
        <v>3955530</v>
      </c>
      <c r="E22" s="54"/>
      <c r="F22" s="55"/>
      <c r="G22" s="54">
        <f t="shared" si="0"/>
        <v>10014</v>
      </c>
      <c r="H22" s="54">
        <f t="shared" si="0"/>
        <v>3955530</v>
      </c>
      <c r="I22" s="54">
        <f t="shared" si="2"/>
        <v>0</v>
      </c>
      <c r="J22" s="54">
        <f t="shared" si="2"/>
        <v>0</v>
      </c>
      <c r="K22" s="54"/>
      <c r="L22" s="54"/>
      <c r="M22" s="54"/>
      <c r="N22" s="54"/>
      <c r="O22" s="54"/>
      <c r="P22" s="54"/>
      <c r="Q22" s="54"/>
    </row>
    <row r="23" spans="1:17" s="14" customFormat="1" ht="13.5" customHeight="1">
      <c r="A23" s="14" t="s">
        <v>1932</v>
      </c>
      <c r="B23" s="14" t="s">
        <v>2374</v>
      </c>
      <c r="C23" s="95">
        <v>70</v>
      </c>
      <c r="D23" s="54">
        <v>5740000</v>
      </c>
      <c r="E23" s="54">
        <v>-15</v>
      </c>
      <c r="F23" s="54">
        <v>-1230000</v>
      </c>
      <c r="G23" s="54">
        <v>54</v>
      </c>
      <c r="H23" s="54">
        <v>4428000</v>
      </c>
      <c r="I23" s="54">
        <v>-1</v>
      </c>
      <c r="J23" s="54">
        <v>-82000</v>
      </c>
      <c r="K23" s="54"/>
      <c r="L23" s="54"/>
      <c r="M23" s="54"/>
      <c r="N23" s="54"/>
      <c r="O23" s="54"/>
      <c r="P23" s="54"/>
      <c r="Q23" s="54"/>
    </row>
    <row r="24" spans="1:17" s="14" customFormat="1" ht="13.5" customHeight="1">
      <c r="A24" s="14" t="s">
        <v>1933</v>
      </c>
      <c r="B24" s="14" t="s">
        <v>1559</v>
      </c>
      <c r="C24" s="95"/>
      <c r="D24" s="54"/>
      <c r="E24" s="54"/>
      <c r="F24" s="54"/>
      <c r="G24" s="54">
        <v>1</v>
      </c>
      <c r="H24" s="54">
        <v>92500</v>
      </c>
      <c r="I24" s="54">
        <v>1</v>
      </c>
      <c r="J24" s="54">
        <v>92500</v>
      </c>
      <c r="K24" s="54"/>
      <c r="L24" s="54"/>
      <c r="M24" s="54"/>
      <c r="N24" s="54"/>
      <c r="O24" s="54"/>
      <c r="P24" s="54"/>
      <c r="Q24" s="54"/>
    </row>
    <row r="25" spans="1:17" s="14" customFormat="1" ht="13.5" customHeight="1">
      <c r="A25" s="14" t="s">
        <v>1934</v>
      </c>
      <c r="B25" s="14" t="s">
        <v>2375</v>
      </c>
      <c r="C25" s="95">
        <v>20</v>
      </c>
      <c r="D25" s="54">
        <v>1640000</v>
      </c>
      <c r="E25" s="54">
        <v>-14</v>
      </c>
      <c r="F25" s="54">
        <v>-1148000</v>
      </c>
      <c r="G25" s="54">
        <v>2</v>
      </c>
      <c r="H25" s="54">
        <v>164000</v>
      </c>
      <c r="I25" s="54">
        <v>-4</v>
      </c>
      <c r="J25" s="54">
        <v>-328000</v>
      </c>
      <c r="K25" s="54"/>
      <c r="L25" s="54"/>
      <c r="M25" s="54"/>
      <c r="N25" s="54"/>
      <c r="O25" s="54"/>
      <c r="P25" s="54"/>
      <c r="Q25" s="54"/>
    </row>
    <row r="26" spans="1:17" s="14" customFormat="1" ht="13.5" customHeight="1">
      <c r="A26" s="14" t="s">
        <v>1935</v>
      </c>
      <c r="B26" s="14" t="s">
        <v>1560</v>
      </c>
      <c r="C26" s="95"/>
      <c r="D26" s="54"/>
      <c r="E26" s="54"/>
      <c r="F26" s="54"/>
      <c r="G26" s="54">
        <v>1</v>
      </c>
      <c r="H26" s="54">
        <v>65000</v>
      </c>
      <c r="I26" s="54">
        <f>G26</f>
        <v>1</v>
      </c>
      <c r="J26" s="54">
        <f>H26</f>
        <v>65000</v>
      </c>
      <c r="K26" s="54"/>
      <c r="L26" s="54"/>
      <c r="M26" s="54"/>
      <c r="N26" s="54"/>
      <c r="O26" s="54"/>
      <c r="P26" s="54"/>
      <c r="Q26" s="54"/>
    </row>
    <row r="27" spans="1:17" s="14" customFormat="1" ht="13.5" customHeight="1">
      <c r="A27" s="14" t="s">
        <v>820</v>
      </c>
      <c r="B27" s="139" t="s">
        <v>544</v>
      </c>
      <c r="C27" s="95"/>
      <c r="D27" s="54"/>
      <c r="E27" s="54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14" customFormat="1" ht="13.5" customHeight="1">
      <c r="A28" s="14" t="s">
        <v>821</v>
      </c>
      <c r="B28" s="14" t="s">
        <v>1561</v>
      </c>
      <c r="C28" s="95">
        <v>13</v>
      </c>
      <c r="D28" s="54">
        <v>2470000</v>
      </c>
      <c r="E28" s="54"/>
      <c r="F28" s="55"/>
      <c r="G28" s="54">
        <v>14</v>
      </c>
      <c r="H28" s="54">
        <v>2660000</v>
      </c>
      <c r="I28" s="54">
        <v>1</v>
      </c>
      <c r="J28" s="54">
        <v>190000</v>
      </c>
      <c r="K28" s="54"/>
      <c r="L28" s="54"/>
      <c r="M28" s="54"/>
      <c r="N28" s="54"/>
      <c r="O28" s="54"/>
      <c r="P28" s="54"/>
      <c r="Q28" s="54"/>
    </row>
    <row r="29" spans="1:17" s="14" customFormat="1" ht="13.5" customHeight="1">
      <c r="A29" s="14" t="s">
        <v>822</v>
      </c>
      <c r="B29" s="14" t="s">
        <v>1562</v>
      </c>
      <c r="C29" s="95">
        <v>10</v>
      </c>
      <c r="D29" s="54">
        <v>2750000</v>
      </c>
      <c r="E29" s="54">
        <v>-8</v>
      </c>
      <c r="F29" s="54">
        <v>-2200000</v>
      </c>
      <c r="G29" s="54">
        <v>0</v>
      </c>
      <c r="H29" s="54">
        <v>0</v>
      </c>
      <c r="I29" s="54">
        <v>-2</v>
      </c>
      <c r="J29" s="54">
        <v>-550000</v>
      </c>
      <c r="K29" s="54"/>
      <c r="L29" s="54"/>
      <c r="M29" s="54"/>
      <c r="N29" s="54"/>
      <c r="O29" s="54"/>
      <c r="P29" s="54"/>
      <c r="Q29" s="54"/>
    </row>
    <row r="30" spans="1:17" s="14" customFormat="1" ht="13.5" customHeight="1">
      <c r="A30" s="14" t="s">
        <v>823</v>
      </c>
      <c r="B30" s="14" t="s">
        <v>1563</v>
      </c>
      <c r="C30" s="95">
        <v>16</v>
      </c>
      <c r="D30" s="54">
        <v>2779200</v>
      </c>
      <c r="E30" s="54">
        <v>-4</v>
      </c>
      <c r="F30" s="54">
        <v>-694800</v>
      </c>
      <c r="G30" s="54">
        <f t="shared" si="0"/>
        <v>12</v>
      </c>
      <c r="H30" s="54">
        <f t="shared" si="0"/>
        <v>2084400</v>
      </c>
      <c r="I30" s="54">
        <v>0</v>
      </c>
      <c r="J30" s="54">
        <v>0</v>
      </c>
      <c r="K30" s="54"/>
      <c r="L30" s="54"/>
      <c r="M30" s="54"/>
      <c r="N30" s="54"/>
      <c r="O30" s="54"/>
      <c r="P30" s="54"/>
      <c r="Q30" s="54"/>
    </row>
    <row r="31" spans="1:17" s="14" customFormat="1" ht="13.5" customHeight="1">
      <c r="A31" s="14" t="s">
        <v>1380</v>
      </c>
      <c r="B31" s="14" t="s">
        <v>1197</v>
      </c>
      <c r="C31" s="95">
        <v>71</v>
      </c>
      <c r="D31" s="54">
        <v>1065000</v>
      </c>
      <c r="E31" s="54">
        <v>5</v>
      </c>
      <c r="F31" s="54">
        <v>75000</v>
      </c>
      <c r="G31" s="54">
        <v>71</v>
      </c>
      <c r="H31" s="54">
        <v>1065000</v>
      </c>
      <c r="I31" s="54">
        <v>-5</v>
      </c>
      <c r="J31" s="54">
        <v>-75000</v>
      </c>
      <c r="K31" s="54"/>
      <c r="L31" s="54"/>
      <c r="M31" s="54"/>
      <c r="N31" s="54"/>
      <c r="O31" s="54"/>
      <c r="P31" s="54"/>
      <c r="Q31" s="54"/>
    </row>
    <row r="32" spans="1:17" s="14" customFormat="1" ht="13.5" customHeight="1">
      <c r="A32" s="14" t="s">
        <v>1383</v>
      </c>
      <c r="B32" s="14" t="s">
        <v>138</v>
      </c>
      <c r="C32" s="54">
        <v>25</v>
      </c>
      <c r="D32" s="54">
        <v>3750000</v>
      </c>
      <c r="E32" s="54"/>
      <c r="F32" s="55"/>
      <c r="G32" s="54">
        <f t="shared" si="0"/>
        <v>25</v>
      </c>
      <c r="H32" s="54">
        <f t="shared" si="0"/>
        <v>3750000</v>
      </c>
      <c r="I32" s="54">
        <f>C32-G32</f>
        <v>0</v>
      </c>
      <c r="J32" s="54">
        <f>D32-H32</f>
        <v>0</v>
      </c>
      <c r="K32" s="54"/>
      <c r="L32" s="54"/>
      <c r="M32" s="54"/>
      <c r="N32" s="54"/>
      <c r="O32" s="54"/>
      <c r="P32" s="54"/>
      <c r="Q32" s="54"/>
    </row>
    <row r="33" spans="1:17" s="14" customFormat="1" ht="13.5" customHeight="1">
      <c r="A33" s="14" t="s">
        <v>1386</v>
      </c>
      <c r="B33" s="14" t="s">
        <v>1956</v>
      </c>
      <c r="C33" s="54">
        <v>57</v>
      </c>
      <c r="D33" s="54">
        <v>39900000</v>
      </c>
      <c r="E33" s="54">
        <v>-2</v>
      </c>
      <c r="F33" s="54">
        <v>-1400000</v>
      </c>
      <c r="G33" s="54">
        <v>54</v>
      </c>
      <c r="H33" s="54">
        <v>37800000</v>
      </c>
      <c r="I33" s="54">
        <v>-1</v>
      </c>
      <c r="J33" s="54">
        <v>-700000</v>
      </c>
      <c r="K33" s="54"/>
      <c r="L33" s="54"/>
      <c r="M33" s="54"/>
      <c r="N33" s="54"/>
      <c r="O33" s="54"/>
      <c r="P33" s="54"/>
      <c r="Q33" s="54"/>
    </row>
    <row r="34" spans="1:17" s="14" customFormat="1" ht="13.5" customHeight="1">
      <c r="A34" s="14" t="s">
        <v>1389</v>
      </c>
      <c r="B34" s="14" t="s">
        <v>1198</v>
      </c>
      <c r="C34" s="54">
        <v>10</v>
      </c>
      <c r="D34" s="54">
        <v>7000000</v>
      </c>
      <c r="E34" s="54">
        <v>-8</v>
      </c>
      <c r="F34" s="54">
        <v>-5600000</v>
      </c>
      <c r="G34" s="54">
        <v>3</v>
      </c>
      <c r="H34" s="54">
        <v>2100000</v>
      </c>
      <c r="I34" s="54">
        <v>1</v>
      </c>
      <c r="J34" s="54">
        <v>700000</v>
      </c>
      <c r="K34" s="54"/>
      <c r="L34" s="54"/>
      <c r="M34" s="54"/>
      <c r="N34" s="54"/>
      <c r="O34" s="54"/>
      <c r="P34" s="54"/>
      <c r="Q34" s="54"/>
    </row>
    <row r="35" spans="1:17" s="14" customFormat="1" ht="13.5" customHeight="1">
      <c r="A35" s="14" t="s">
        <v>1392</v>
      </c>
      <c r="B35" s="14" t="s">
        <v>1019</v>
      </c>
      <c r="C35" s="54">
        <v>149</v>
      </c>
      <c r="D35" s="54">
        <v>24140000</v>
      </c>
      <c r="E35" s="54"/>
      <c r="F35" s="54"/>
      <c r="G35" s="54">
        <f t="shared" si="0"/>
        <v>149</v>
      </c>
      <c r="H35" s="54">
        <f t="shared" si="0"/>
        <v>24140000</v>
      </c>
      <c r="I35" s="54">
        <f>C35-G35</f>
        <v>0</v>
      </c>
      <c r="J35" s="54">
        <f>D35-H35</f>
        <v>0</v>
      </c>
      <c r="K35" s="54"/>
      <c r="L35" s="54"/>
      <c r="M35" s="54"/>
      <c r="N35" s="54"/>
      <c r="O35" s="54"/>
      <c r="P35" s="54"/>
      <c r="Q35" s="54"/>
    </row>
    <row r="36" spans="1:17" s="14" customFormat="1" ht="13.5" customHeight="1">
      <c r="A36" s="14" t="s">
        <v>1395</v>
      </c>
      <c r="B36" s="14" t="s">
        <v>1020</v>
      </c>
      <c r="C36" s="54">
        <v>135</v>
      </c>
      <c r="D36" s="54">
        <v>10965000</v>
      </c>
      <c r="E36" s="54">
        <v>13</v>
      </c>
      <c r="F36" s="54">
        <v>1020000</v>
      </c>
      <c r="G36" s="54">
        <v>154</v>
      </c>
      <c r="H36" s="54">
        <v>12495000</v>
      </c>
      <c r="I36" s="54">
        <v>6</v>
      </c>
      <c r="J36" s="54">
        <v>510000</v>
      </c>
      <c r="K36" s="54"/>
      <c r="L36" s="54"/>
      <c r="M36" s="54"/>
      <c r="N36" s="54"/>
      <c r="O36" s="54"/>
      <c r="P36" s="54"/>
      <c r="Q36" s="54"/>
    </row>
    <row r="37" spans="1:17" s="14" customFormat="1" ht="13.5" customHeight="1">
      <c r="A37" s="14" t="s">
        <v>687</v>
      </c>
      <c r="B37" s="14" t="s">
        <v>1006</v>
      </c>
      <c r="C37" s="54">
        <v>43</v>
      </c>
      <c r="D37" s="54">
        <v>4250000</v>
      </c>
      <c r="E37" s="54"/>
      <c r="F37" s="54"/>
      <c r="G37" s="54">
        <f t="shared" si="0"/>
        <v>43</v>
      </c>
      <c r="H37" s="54">
        <f t="shared" si="0"/>
        <v>4250000</v>
      </c>
      <c r="I37" s="54">
        <f aca="true" t="shared" si="3" ref="I37:J42">C37-G37</f>
        <v>0</v>
      </c>
      <c r="J37" s="54">
        <f t="shared" si="3"/>
        <v>0</v>
      </c>
      <c r="K37" s="54"/>
      <c r="L37" s="54"/>
      <c r="M37" s="54"/>
      <c r="N37" s="54"/>
      <c r="O37" s="54"/>
      <c r="P37" s="54"/>
      <c r="Q37" s="54"/>
    </row>
    <row r="38" spans="1:17" s="14" customFormat="1" ht="13.5" customHeight="1">
      <c r="A38" s="14" t="s">
        <v>1397</v>
      </c>
      <c r="B38" s="14" t="s">
        <v>1007</v>
      </c>
      <c r="C38" s="54">
        <v>80</v>
      </c>
      <c r="D38" s="54">
        <v>9690000</v>
      </c>
      <c r="E38" s="54"/>
      <c r="F38" s="54"/>
      <c r="G38" s="54">
        <f t="shared" si="0"/>
        <v>80</v>
      </c>
      <c r="H38" s="54">
        <f t="shared" si="0"/>
        <v>9690000</v>
      </c>
      <c r="I38" s="54">
        <f t="shared" si="3"/>
        <v>0</v>
      </c>
      <c r="J38" s="54">
        <f t="shared" si="3"/>
        <v>0</v>
      </c>
      <c r="K38" s="54"/>
      <c r="L38" s="54"/>
      <c r="M38" s="54"/>
      <c r="N38" s="54"/>
      <c r="O38" s="54"/>
      <c r="P38" s="54"/>
      <c r="Q38" s="54"/>
    </row>
    <row r="39" spans="1:17" s="14" customFormat="1" ht="13.5" customHeight="1">
      <c r="A39" s="14" t="s">
        <v>1400</v>
      </c>
      <c r="B39" s="14" t="s">
        <v>1008</v>
      </c>
      <c r="C39" s="54">
        <v>39</v>
      </c>
      <c r="D39" s="54">
        <v>5780000</v>
      </c>
      <c r="E39" s="54"/>
      <c r="F39" s="54"/>
      <c r="G39" s="54">
        <f t="shared" si="0"/>
        <v>39</v>
      </c>
      <c r="H39" s="54">
        <f t="shared" si="0"/>
        <v>5780000</v>
      </c>
      <c r="I39" s="54">
        <f t="shared" si="3"/>
        <v>0</v>
      </c>
      <c r="J39" s="54">
        <f t="shared" si="3"/>
        <v>0</v>
      </c>
      <c r="K39" s="54"/>
      <c r="L39" s="54"/>
      <c r="M39" s="54"/>
      <c r="N39" s="54"/>
      <c r="O39" s="54"/>
      <c r="P39" s="54"/>
      <c r="Q39" s="54"/>
    </row>
    <row r="40" spans="1:17" s="14" customFormat="1" ht="13.5" customHeight="1">
      <c r="A40" s="14" t="s">
        <v>1403</v>
      </c>
      <c r="B40" s="14" t="s">
        <v>1011</v>
      </c>
      <c r="C40" s="54">
        <v>45</v>
      </c>
      <c r="D40" s="54">
        <v>5100000</v>
      </c>
      <c r="E40" s="54"/>
      <c r="F40" s="54"/>
      <c r="G40" s="54">
        <f t="shared" si="0"/>
        <v>45</v>
      </c>
      <c r="H40" s="54">
        <f t="shared" si="0"/>
        <v>5100000</v>
      </c>
      <c r="I40" s="54">
        <f t="shared" si="3"/>
        <v>0</v>
      </c>
      <c r="J40" s="54">
        <f t="shared" si="3"/>
        <v>0</v>
      </c>
      <c r="K40" s="54"/>
      <c r="L40" s="54"/>
      <c r="M40" s="54"/>
      <c r="N40" s="54"/>
      <c r="O40" s="54"/>
      <c r="P40" s="54"/>
      <c r="Q40" s="54"/>
    </row>
    <row r="41" spans="1:17" s="14" customFormat="1" ht="13.5" customHeight="1">
      <c r="A41" s="14" t="s">
        <v>1405</v>
      </c>
      <c r="B41" s="14" t="s">
        <v>1012</v>
      </c>
      <c r="C41" s="54">
        <v>49</v>
      </c>
      <c r="D41" s="54">
        <v>6460000</v>
      </c>
      <c r="E41" s="54"/>
      <c r="F41" s="54"/>
      <c r="G41" s="54">
        <f t="shared" si="0"/>
        <v>49</v>
      </c>
      <c r="H41" s="54">
        <f t="shared" si="0"/>
        <v>6460000</v>
      </c>
      <c r="I41" s="54">
        <f t="shared" si="3"/>
        <v>0</v>
      </c>
      <c r="J41" s="54">
        <f t="shared" si="3"/>
        <v>0</v>
      </c>
      <c r="K41" s="54"/>
      <c r="L41" s="54"/>
      <c r="M41" s="54"/>
      <c r="N41" s="54"/>
      <c r="O41" s="54"/>
      <c r="P41" s="54"/>
      <c r="Q41" s="54"/>
    </row>
    <row r="42" spans="1:17" s="14" customFormat="1" ht="13.5" customHeight="1">
      <c r="A42" s="14" t="s">
        <v>1406</v>
      </c>
      <c r="B42" s="14" t="s">
        <v>1013</v>
      </c>
      <c r="C42" s="54">
        <v>98</v>
      </c>
      <c r="D42" s="54">
        <v>14620000</v>
      </c>
      <c r="E42" s="54"/>
      <c r="F42" s="54"/>
      <c r="G42" s="54">
        <f t="shared" si="0"/>
        <v>98</v>
      </c>
      <c r="H42" s="54">
        <f t="shared" si="0"/>
        <v>14620000</v>
      </c>
      <c r="I42" s="54">
        <f t="shared" si="3"/>
        <v>0</v>
      </c>
      <c r="J42" s="54">
        <f t="shared" si="3"/>
        <v>0</v>
      </c>
      <c r="K42" s="54"/>
      <c r="L42" s="54"/>
      <c r="M42" s="54"/>
      <c r="N42" s="54"/>
      <c r="O42" s="54"/>
      <c r="P42" s="54"/>
      <c r="Q42" s="54"/>
    </row>
    <row r="43" spans="1:17" s="14" customFormat="1" ht="13.5" customHeight="1">
      <c r="A43" s="14" t="s">
        <v>1417</v>
      </c>
      <c r="B43" s="14" t="s">
        <v>1009</v>
      </c>
      <c r="C43" s="54">
        <v>94</v>
      </c>
      <c r="D43" s="54">
        <v>4590000</v>
      </c>
      <c r="E43" s="54">
        <v>4</v>
      </c>
      <c r="F43" s="54">
        <v>170000</v>
      </c>
      <c r="G43" s="54">
        <v>103</v>
      </c>
      <c r="H43" s="54">
        <v>5015000</v>
      </c>
      <c r="I43" s="54">
        <v>5</v>
      </c>
      <c r="J43" s="54">
        <v>255000</v>
      </c>
      <c r="K43" s="54"/>
      <c r="L43" s="54"/>
      <c r="M43" s="54"/>
      <c r="N43" s="54"/>
      <c r="O43" s="54"/>
      <c r="P43" s="54"/>
      <c r="Q43" s="54"/>
    </row>
    <row r="44" spans="1:17" s="14" customFormat="1" ht="13.5" customHeight="1">
      <c r="A44" s="14" t="s">
        <v>1428</v>
      </c>
      <c r="B44" s="14" t="s">
        <v>1010</v>
      </c>
      <c r="C44" s="54">
        <v>39</v>
      </c>
      <c r="D44" s="54">
        <v>2380000</v>
      </c>
      <c r="E44" s="54"/>
      <c r="F44" s="54"/>
      <c r="G44" s="54">
        <v>40</v>
      </c>
      <c r="H44" s="54">
        <v>2465000</v>
      </c>
      <c r="I44" s="54">
        <v>1</v>
      </c>
      <c r="J44" s="54">
        <v>85000</v>
      </c>
      <c r="K44" s="54"/>
      <c r="L44" s="54"/>
      <c r="M44" s="54"/>
      <c r="N44" s="54"/>
      <c r="O44" s="54"/>
      <c r="P44" s="54"/>
      <c r="Q44" s="54"/>
    </row>
    <row r="45" spans="1:17" s="14" customFormat="1" ht="13.5" customHeight="1">
      <c r="A45" s="14" t="s">
        <v>1432</v>
      </c>
      <c r="B45" s="14" t="s">
        <v>396</v>
      </c>
      <c r="C45" s="54">
        <v>41</v>
      </c>
      <c r="D45" s="54">
        <v>3060000</v>
      </c>
      <c r="E45" s="54">
        <v>-3</v>
      </c>
      <c r="F45" s="54">
        <v>-255000</v>
      </c>
      <c r="G45" s="54">
        <f t="shared" si="0"/>
        <v>38</v>
      </c>
      <c r="H45" s="54">
        <f t="shared" si="0"/>
        <v>2805000</v>
      </c>
      <c r="I45" s="54">
        <v>0</v>
      </c>
      <c r="J45" s="54">
        <v>0</v>
      </c>
      <c r="K45" s="54"/>
      <c r="L45" s="54"/>
      <c r="M45" s="54"/>
      <c r="N45" s="54"/>
      <c r="O45" s="54"/>
      <c r="P45" s="54"/>
      <c r="Q45" s="54"/>
    </row>
    <row r="46" spans="1:17" s="14" customFormat="1" ht="13.5" customHeight="1">
      <c r="A46" s="14" t="s">
        <v>688</v>
      </c>
      <c r="B46" s="14" t="s">
        <v>1014</v>
      </c>
      <c r="C46" s="54">
        <v>84</v>
      </c>
      <c r="D46" s="54">
        <v>4845000</v>
      </c>
      <c r="E46" s="54">
        <v>2</v>
      </c>
      <c r="F46" s="54">
        <v>85000</v>
      </c>
      <c r="G46" s="54">
        <f t="shared" si="0"/>
        <v>86</v>
      </c>
      <c r="H46" s="54">
        <f t="shared" si="0"/>
        <v>4930000</v>
      </c>
      <c r="I46" s="54">
        <v>0</v>
      </c>
      <c r="J46" s="54">
        <v>0</v>
      </c>
      <c r="K46" s="54"/>
      <c r="L46" s="54"/>
      <c r="M46" s="54"/>
      <c r="N46" s="54"/>
      <c r="O46" s="54"/>
      <c r="P46" s="54"/>
      <c r="Q46" s="54"/>
    </row>
    <row r="47" spans="1:17" s="14" customFormat="1" ht="13.5" customHeight="1">
      <c r="A47" s="14" t="s">
        <v>689</v>
      </c>
      <c r="B47" s="14" t="s">
        <v>397</v>
      </c>
      <c r="C47" s="54">
        <v>97</v>
      </c>
      <c r="D47" s="54">
        <v>7225000</v>
      </c>
      <c r="E47" s="54">
        <v>-2</v>
      </c>
      <c r="F47" s="54">
        <v>-85000</v>
      </c>
      <c r="G47" s="54">
        <f>C47+E47</f>
        <v>95</v>
      </c>
      <c r="H47" s="54">
        <f t="shared" si="0"/>
        <v>7140000</v>
      </c>
      <c r="I47" s="54">
        <v>0</v>
      </c>
      <c r="J47" s="54">
        <v>0</v>
      </c>
      <c r="K47" s="54"/>
      <c r="L47" s="54"/>
      <c r="M47" s="54"/>
      <c r="N47" s="54"/>
      <c r="O47" s="54"/>
      <c r="P47" s="54"/>
      <c r="Q47" s="54"/>
    </row>
    <row r="48" spans="1:17" s="14" customFormat="1" ht="13.5" customHeight="1">
      <c r="A48" s="14" t="s">
        <v>690</v>
      </c>
      <c r="B48" s="14" t="s">
        <v>1199</v>
      </c>
      <c r="C48" s="95">
        <v>56</v>
      </c>
      <c r="D48" s="54">
        <v>7990000</v>
      </c>
      <c r="E48" s="54"/>
      <c r="F48" s="54"/>
      <c r="G48" s="54">
        <f>C48+E48</f>
        <v>56</v>
      </c>
      <c r="H48" s="54">
        <f>D48+F48</f>
        <v>7990000</v>
      </c>
      <c r="I48" s="54">
        <f aca="true" t="shared" si="4" ref="I48:J50">C48-G48</f>
        <v>0</v>
      </c>
      <c r="J48" s="54">
        <f t="shared" si="4"/>
        <v>0</v>
      </c>
      <c r="K48" s="54"/>
      <c r="L48" s="54"/>
      <c r="M48" s="54"/>
      <c r="N48" s="54"/>
      <c r="O48" s="54"/>
      <c r="P48" s="54"/>
      <c r="Q48" s="54"/>
    </row>
    <row r="49" spans="1:17" s="14" customFormat="1" ht="13.5" customHeight="1">
      <c r="A49" s="14" t="s">
        <v>691</v>
      </c>
      <c r="B49" s="14" t="s">
        <v>402</v>
      </c>
      <c r="C49" s="54">
        <v>47</v>
      </c>
      <c r="D49" s="54">
        <v>7140000</v>
      </c>
      <c r="E49" s="54"/>
      <c r="F49" s="54"/>
      <c r="G49" s="54">
        <f>C49+E49</f>
        <v>47</v>
      </c>
      <c r="H49" s="54">
        <f>D49+F49</f>
        <v>7140000</v>
      </c>
      <c r="I49" s="54">
        <f t="shared" si="4"/>
        <v>0</v>
      </c>
      <c r="J49" s="54">
        <f t="shared" si="4"/>
        <v>0</v>
      </c>
      <c r="K49" s="54"/>
      <c r="L49" s="54"/>
      <c r="M49" s="54"/>
      <c r="N49" s="54"/>
      <c r="O49" s="54"/>
      <c r="P49" s="54"/>
      <c r="Q49" s="54"/>
    </row>
    <row r="50" spans="1:17" s="14" customFormat="1" ht="13.5" customHeight="1">
      <c r="A50" s="14" t="s">
        <v>692</v>
      </c>
      <c r="B50" s="14" t="s">
        <v>403</v>
      </c>
      <c r="C50" s="54">
        <v>105</v>
      </c>
      <c r="D50" s="54">
        <v>18870000</v>
      </c>
      <c r="E50" s="54"/>
      <c r="F50" s="54"/>
      <c r="G50" s="54">
        <f>C50+E50</f>
        <v>105</v>
      </c>
      <c r="H50" s="54">
        <f>D50+F50</f>
        <v>18870000</v>
      </c>
      <c r="I50" s="54">
        <f t="shared" si="4"/>
        <v>0</v>
      </c>
      <c r="J50" s="54">
        <f t="shared" si="4"/>
        <v>0</v>
      </c>
      <c r="K50" s="54"/>
      <c r="L50" s="54"/>
      <c r="M50" s="54"/>
      <c r="N50" s="54"/>
      <c r="O50" s="54"/>
      <c r="P50" s="54"/>
      <c r="Q50" s="54"/>
    </row>
    <row r="51" spans="1:17" s="14" customFormat="1" ht="13.5" customHeight="1">
      <c r="A51" s="14" t="s">
        <v>693</v>
      </c>
      <c r="B51" s="14" t="s">
        <v>1003</v>
      </c>
      <c r="C51" s="54">
        <v>112</v>
      </c>
      <c r="D51" s="54">
        <v>7905000</v>
      </c>
      <c r="E51" s="54"/>
      <c r="F51" s="54"/>
      <c r="G51" s="54">
        <v>113</v>
      </c>
      <c r="H51" s="54">
        <v>7990000</v>
      </c>
      <c r="I51" s="54">
        <v>1</v>
      </c>
      <c r="J51" s="54">
        <v>85000</v>
      </c>
      <c r="K51" s="54"/>
      <c r="L51" s="54"/>
      <c r="M51" s="54"/>
      <c r="N51" s="54"/>
      <c r="O51" s="54"/>
      <c r="P51" s="54"/>
      <c r="Q51" s="54"/>
    </row>
    <row r="52" spans="1:17" s="14" customFormat="1" ht="13.5" customHeight="1">
      <c r="A52" s="14" t="s">
        <v>694</v>
      </c>
      <c r="B52" s="14" t="s">
        <v>389</v>
      </c>
      <c r="C52" s="54">
        <v>125</v>
      </c>
      <c r="D52" s="54">
        <v>11305000</v>
      </c>
      <c r="E52" s="54"/>
      <c r="F52" s="54"/>
      <c r="G52" s="54">
        <v>128</v>
      </c>
      <c r="H52" s="54">
        <v>11560000</v>
      </c>
      <c r="I52" s="54">
        <v>3</v>
      </c>
      <c r="J52" s="54">
        <v>255000</v>
      </c>
      <c r="K52" s="54"/>
      <c r="L52" s="54"/>
      <c r="M52" s="54"/>
      <c r="N52" s="54"/>
      <c r="O52" s="54"/>
      <c r="P52" s="54"/>
      <c r="Q52" s="54"/>
    </row>
    <row r="53" spans="1:17" s="14" customFormat="1" ht="13.5" customHeight="1">
      <c r="A53" s="14" t="s">
        <v>695</v>
      </c>
      <c r="B53" s="14" t="s">
        <v>1004</v>
      </c>
      <c r="C53" s="54">
        <v>15</v>
      </c>
      <c r="D53" s="54">
        <v>1870000</v>
      </c>
      <c r="E53" s="54"/>
      <c r="F53" s="54"/>
      <c r="G53" s="54">
        <f>C53+E53</f>
        <v>15</v>
      </c>
      <c r="H53" s="54">
        <f>D53+F53</f>
        <v>1870000</v>
      </c>
      <c r="I53" s="54">
        <f>C53-G53</f>
        <v>0</v>
      </c>
      <c r="J53" s="54">
        <f>D53-H53</f>
        <v>0</v>
      </c>
      <c r="K53" s="54"/>
      <c r="L53" s="54"/>
      <c r="M53" s="54"/>
      <c r="N53" s="54"/>
      <c r="O53" s="54"/>
      <c r="P53" s="54"/>
      <c r="Q53" s="54"/>
    </row>
    <row r="54" spans="1:17" s="14" customFormat="1" ht="13.5" customHeight="1">
      <c r="A54" s="14" t="s">
        <v>2384</v>
      </c>
      <c r="B54" s="14" t="s">
        <v>1005</v>
      </c>
      <c r="C54" s="54">
        <v>17</v>
      </c>
      <c r="D54" s="54">
        <v>1020000</v>
      </c>
      <c r="E54" s="54">
        <v>-17</v>
      </c>
      <c r="F54" s="54">
        <v>-1020000</v>
      </c>
      <c r="G54" s="54">
        <f>C54+E54</f>
        <v>0</v>
      </c>
      <c r="H54" s="54">
        <f>D54+F54</f>
        <v>0</v>
      </c>
      <c r="I54" s="54">
        <v>0</v>
      </c>
      <c r="J54" s="54">
        <v>0</v>
      </c>
      <c r="K54" s="54"/>
      <c r="L54" s="54"/>
      <c r="M54" s="54"/>
      <c r="N54" s="54"/>
      <c r="O54" s="54"/>
      <c r="P54" s="54"/>
      <c r="Q54" s="54"/>
    </row>
    <row r="55" spans="1:17" s="14" customFormat="1" ht="13.5" customHeight="1">
      <c r="A55" s="14" t="s">
        <v>2385</v>
      </c>
      <c r="B55" s="14" t="s">
        <v>1166</v>
      </c>
      <c r="C55" s="54">
        <v>57</v>
      </c>
      <c r="D55" s="54">
        <v>3990000</v>
      </c>
      <c r="E55" s="54">
        <v>-2</v>
      </c>
      <c r="F55" s="54">
        <v>-140000</v>
      </c>
      <c r="G55" s="54">
        <f t="shared" si="0"/>
        <v>55</v>
      </c>
      <c r="H55" s="54">
        <f t="shared" si="0"/>
        <v>3850000</v>
      </c>
      <c r="I55" s="54">
        <v>0</v>
      </c>
      <c r="J55" s="54">
        <v>0</v>
      </c>
      <c r="K55" s="54"/>
      <c r="L55" s="54"/>
      <c r="M55" s="54"/>
      <c r="N55" s="54"/>
      <c r="O55" s="54"/>
      <c r="P55" s="54"/>
      <c r="Q55" s="54"/>
    </row>
    <row r="56" spans="1:17" s="14" customFormat="1" ht="13.5" customHeight="1">
      <c r="A56" s="14" t="s">
        <v>2386</v>
      </c>
      <c r="B56" s="14" t="s">
        <v>1167</v>
      </c>
      <c r="C56" s="54">
        <v>28</v>
      </c>
      <c r="D56" s="54">
        <v>746667</v>
      </c>
      <c r="E56" s="54"/>
      <c r="F56" s="54"/>
      <c r="G56" s="54">
        <f t="shared" si="0"/>
        <v>28</v>
      </c>
      <c r="H56" s="54">
        <f t="shared" si="0"/>
        <v>746667</v>
      </c>
      <c r="I56" s="54">
        <f>C56-G56</f>
        <v>0</v>
      </c>
      <c r="J56" s="54">
        <f>D56-H56</f>
        <v>0</v>
      </c>
      <c r="K56" s="54"/>
      <c r="L56" s="54"/>
      <c r="M56" s="54"/>
      <c r="N56" s="54"/>
      <c r="O56" s="54"/>
      <c r="P56" s="54"/>
      <c r="Q56" s="54"/>
    </row>
    <row r="57" spans="1:17" s="14" customFormat="1" ht="13.5" customHeight="1">
      <c r="A57" s="14" t="s">
        <v>2387</v>
      </c>
      <c r="B57" s="14" t="s">
        <v>1015</v>
      </c>
      <c r="C57" s="54">
        <v>67</v>
      </c>
      <c r="D57" s="54">
        <v>1190000</v>
      </c>
      <c r="E57" s="308">
        <v>-1</v>
      </c>
      <c r="F57" s="308"/>
      <c r="G57" s="54">
        <f>C57+E57</f>
        <v>66</v>
      </c>
      <c r="H57" s="54">
        <f t="shared" si="0"/>
        <v>1190000</v>
      </c>
      <c r="I57" s="54">
        <v>0</v>
      </c>
      <c r="J57" s="54">
        <f>D57-H57</f>
        <v>0</v>
      </c>
      <c r="K57" s="54"/>
      <c r="L57" s="54"/>
      <c r="M57" s="54"/>
      <c r="N57" s="54"/>
      <c r="O57" s="54"/>
      <c r="P57" s="54"/>
      <c r="Q57" s="54"/>
    </row>
    <row r="58" spans="1:17" s="14" customFormat="1" ht="13.5" customHeight="1">
      <c r="A58" s="14" t="s">
        <v>2388</v>
      </c>
      <c r="B58" s="14" t="s">
        <v>1016</v>
      </c>
      <c r="C58" s="54">
        <v>28</v>
      </c>
      <c r="D58" s="54">
        <v>170000</v>
      </c>
      <c r="E58" s="54"/>
      <c r="F58" s="54"/>
      <c r="G58" s="54">
        <v>41</v>
      </c>
      <c r="H58" s="54">
        <v>255000</v>
      </c>
      <c r="I58" s="54">
        <v>13</v>
      </c>
      <c r="J58" s="54">
        <v>85000</v>
      </c>
      <c r="K58" s="54"/>
      <c r="L58" s="54"/>
      <c r="M58" s="54"/>
      <c r="N58" s="54"/>
      <c r="O58" s="54"/>
      <c r="P58" s="54"/>
      <c r="Q58" s="54"/>
    </row>
    <row r="59" spans="1:17" s="14" customFormat="1" ht="13.5" customHeight="1">
      <c r="A59" s="14" t="s">
        <v>2389</v>
      </c>
      <c r="B59" s="14" t="s">
        <v>394</v>
      </c>
      <c r="C59" s="54">
        <v>22</v>
      </c>
      <c r="D59" s="54">
        <v>4664000</v>
      </c>
      <c r="E59" s="54"/>
      <c r="F59" s="55"/>
      <c r="G59" s="54">
        <f t="shared" si="0"/>
        <v>22</v>
      </c>
      <c r="H59" s="54">
        <f t="shared" si="0"/>
        <v>4664000</v>
      </c>
      <c r="I59" s="54">
        <f>C59-G59</f>
        <v>0</v>
      </c>
      <c r="J59" s="54">
        <f>D59-H59</f>
        <v>0</v>
      </c>
      <c r="K59" s="54"/>
      <c r="L59" s="54"/>
      <c r="M59" s="54"/>
      <c r="N59" s="54"/>
      <c r="O59" s="54"/>
      <c r="P59" s="54"/>
      <c r="Q59" s="54"/>
    </row>
    <row r="60" spans="1:17" s="14" customFormat="1" ht="13.5" customHeight="1">
      <c r="A60" s="14" t="s">
        <v>2390</v>
      </c>
      <c r="B60" s="14" t="s">
        <v>395</v>
      </c>
      <c r="C60" s="54">
        <v>22</v>
      </c>
      <c r="D60" s="54">
        <v>935000</v>
      </c>
      <c r="E60" s="54"/>
      <c r="F60" s="55"/>
      <c r="G60" s="54">
        <v>29</v>
      </c>
      <c r="H60" s="54">
        <v>1275000</v>
      </c>
      <c r="I60" s="54">
        <v>7</v>
      </c>
      <c r="J60" s="54">
        <v>340000</v>
      </c>
      <c r="K60" s="54"/>
      <c r="L60" s="54"/>
      <c r="M60" s="54"/>
      <c r="N60" s="54"/>
      <c r="O60" s="54"/>
      <c r="P60" s="54"/>
      <c r="Q60" s="54"/>
    </row>
    <row r="61" spans="1:17" s="14" customFormat="1" ht="13.5" customHeight="1">
      <c r="A61" s="14" t="s">
        <v>2391</v>
      </c>
      <c r="B61" s="14" t="s">
        <v>1957</v>
      </c>
      <c r="C61" s="54">
        <v>207</v>
      </c>
      <c r="D61" s="54">
        <v>3174000</v>
      </c>
      <c r="E61" s="54">
        <v>-7</v>
      </c>
      <c r="F61" s="54">
        <v>-107333</v>
      </c>
      <c r="G61" s="54">
        <v>167</v>
      </c>
      <c r="H61" s="54">
        <v>2560667</v>
      </c>
      <c r="I61" s="54">
        <v>-33</v>
      </c>
      <c r="J61" s="54">
        <v>-506000</v>
      </c>
      <c r="K61" s="54"/>
      <c r="L61" s="54"/>
      <c r="M61" s="54"/>
      <c r="N61" s="54"/>
      <c r="O61" s="54"/>
      <c r="P61" s="54"/>
      <c r="Q61" s="54"/>
    </row>
    <row r="62" spans="1:17" s="14" customFormat="1" ht="13.5" customHeight="1">
      <c r="A62" s="14" t="s">
        <v>2392</v>
      </c>
      <c r="B62" s="14" t="s">
        <v>1017</v>
      </c>
      <c r="C62" s="54">
        <v>173</v>
      </c>
      <c r="D62" s="54">
        <v>1445000</v>
      </c>
      <c r="E62" s="54"/>
      <c r="F62" s="54"/>
      <c r="G62" s="54">
        <v>207</v>
      </c>
      <c r="H62" s="54">
        <v>1700000</v>
      </c>
      <c r="I62" s="54">
        <v>34</v>
      </c>
      <c r="J62" s="54">
        <v>255000</v>
      </c>
      <c r="K62" s="54"/>
      <c r="L62" s="54"/>
      <c r="M62" s="54"/>
      <c r="N62" s="54"/>
      <c r="O62" s="54"/>
      <c r="P62" s="54"/>
      <c r="Q62" s="54"/>
    </row>
    <row r="63" spans="1:17" s="14" customFormat="1" ht="13.5" customHeight="1">
      <c r="A63" s="14" t="s">
        <v>2393</v>
      </c>
      <c r="B63" s="14" t="s">
        <v>1018</v>
      </c>
      <c r="C63" s="54">
        <v>46</v>
      </c>
      <c r="D63" s="54">
        <v>255000</v>
      </c>
      <c r="E63" s="54">
        <v>-21</v>
      </c>
      <c r="F63" s="54">
        <v>-85000</v>
      </c>
      <c r="G63" s="54">
        <v>32</v>
      </c>
      <c r="H63" s="54">
        <v>170000</v>
      </c>
      <c r="I63" s="54">
        <v>7</v>
      </c>
      <c r="J63" s="54">
        <v>0</v>
      </c>
      <c r="K63" s="54"/>
      <c r="L63" s="54"/>
      <c r="M63" s="54"/>
      <c r="N63" s="54"/>
      <c r="O63" s="54"/>
      <c r="P63" s="54"/>
      <c r="Q63" s="54"/>
    </row>
    <row r="64" spans="1:17" s="14" customFormat="1" ht="13.5" customHeight="1">
      <c r="A64" s="14" t="s">
        <v>2394</v>
      </c>
      <c r="B64" s="14" t="s">
        <v>390</v>
      </c>
      <c r="C64" s="54">
        <v>12</v>
      </c>
      <c r="D64" s="54">
        <v>896000</v>
      </c>
      <c r="E64" s="54"/>
      <c r="F64" s="54"/>
      <c r="G64" s="54">
        <f t="shared" si="0"/>
        <v>12</v>
      </c>
      <c r="H64" s="54">
        <f t="shared" si="0"/>
        <v>896000</v>
      </c>
      <c r="I64" s="54">
        <f>C64-G64</f>
        <v>0</v>
      </c>
      <c r="J64" s="54">
        <f>D64-H64</f>
        <v>0</v>
      </c>
      <c r="K64" s="54"/>
      <c r="L64" s="54"/>
      <c r="M64" s="54"/>
      <c r="N64" s="54"/>
      <c r="O64" s="54"/>
      <c r="P64" s="54"/>
      <c r="Q64" s="54"/>
    </row>
    <row r="65" spans="1:17" s="14" customFormat="1" ht="13.5" customHeight="1">
      <c r="A65" s="14" t="s">
        <v>2395</v>
      </c>
      <c r="B65" s="14" t="s">
        <v>391</v>
      </c>
      <c r="C65" s="54">
        <v>14</v>
      </c>
      <c r="D65" s="54">
        <v>522667</v>
      </c>
      <c r="E65" s="54">
        <v>-14</v>
      </c>
      <c r="F65" s="54">
        <v>-522667</v>
      </c>
      <c r="G65" s="54">
        <f t="shared" si="0"/>
        <v>0</v>
      </c>
      <c r="H65" s="54">
        <f t="shared" si="0"/>
        <v>0</v>
      </c>
      <c r="I65" s="54">
        <v>0</v>
      </c>
      <c r="J65" s="54">
        <v>0</v>
      </c>
      <c r="K65" s="54"/>
      <c r="L65" s="54"/>
      <c r="M65" s="54"/>
      <c r="N65" s="54"/>
      <c r="O65" s="54"/>
      <c r="P65" s="54"/>
      <c r="Q65" s="54"/>
    </row>
    <row r="66" spans="1:17" s="14" customFormat="1" ht="13.5" customHeight="1">
      <c r="A66" s="14" t="s">
        <v>2396</v>
      </c>
      <c r="B66" s="14" t="s">
        <v>1027</v>
      </c>
      <c r="C66" s="54">
        <v>3</v>
      </c>
      <c r="D66" s="54">
        <v>44800</v>
      </c>
      <c r="E66" s="54"/>
      <c r="F66" s="54"/>
      <c r="G66" s="54">
        <f t="shared" si="0"/>
        <v>3</v>
      </c>
      <c r="H66" s="54">
        <f t="shared" si="0"/>
        <v>44800</v>
      </c>
      <c r="I66" s="54">
        <f>C66-G66</f>
        <v>0</v>
      </c>
      <c r="J66" s="54">
        <f>D66-H66</f>
        <v>0</v>
      </c>
      <c r="K66" s="54"/>
      <c r="L66" s="54"/>
      <c r="M66" s="54"/>
      <c r="N66" s="54"/>
      <c r="O66" s="54"/>
      <c r="P66" s="54"/>
      <c r="Q66" s="54"/>
    </row>
    <row r="67" spans="1:17" s="14" customFormat="1" ht="13.5" customHeight="1">
      <c r="A67" s="14" t="s">
        <v>2397</v>
      </c>
      <c r="B67" s="14" t="s">
        <v>1028</v>
      </c>
      <c r="C67" s="54">
        <v>3</v>
      </c>
      <c r="D67" s="54">
        <v>22400</v>
      </c>
      <c r="E67" s="54">
        <v>-3</v>
      </c>
      <c r="F67" s="54">
        <v>-22400</v>
      </c>
      <c r="G67" s="54">
        <f t="shared" si="0"/>
        <v>0</v>
      </c>
      <c r="H67" s="54">
        <f t="shared" si="0"/>
        <v>0</v>
      </c>
      <c r="I67" s="54">
        <v>0</v>
      </c>
      <c r="J67" s="54">
        <v>0</v>
      </c>
      <c r="K67" s="54"/>
      <c r="L67" s="54"/>
      <c r="M67" s="54"/>
      <c r="N67" s="54"/>
      <c r="O67" s="54"/>
      <c r="P67" s="54"/>
      <c r="Q67" s="54"/>
    </row>
    <row r="68" spans="1:17" s="14" customFormat="1" ht="13.5" customHeight="1">
      <c r="A68" s="14" t="s">
        <v>2398</v>
      </c>
      <c r="B68" s="14" t="s">
        <v>2372</v>
      </c>
      <c r="C68" s="95">
        <v>2</v>
      </c>
      <c r="D68" s="54">
        <v>512000</v>
      </c>
      <c r="E68" s="54"/>
      <c r="F68" s="54"/>
      <c r="G68" s="54">
        <f t="shared" si="0"/>
        <v>2</v>
      </c>
      <c r="H68" s="54">
        <f t="shared" si="0"/>
        <v>512000</v>
      </c>
      <c r="I68" s="54">
        <f aca="true" t="shared" si="5" ref="I68:J70">C68-G68</f>
        <v>0</v>
      </c>
      <c r="J68" s="54">
        <f t="shared" si="5"/>
        <v>0</v>
      </c>
      <c r="K68" s="54"/>
      <c r="L68" s="54"/>
      <c r="M68" s="54"/>
      <c r="N68" s="54"/>
      <c r="O68" s="54"/>
      <c r="P68" s="54"/>
      <c r="Q68" s="54"/>
    </row>
    <row r="69" spans="1:17" s="14" customFormat="1" ht="13.5" customHeight="1">
      <c r="A69" s="14" t="s">
        <v>2399</v>
      </c>
      <c r="B69" s="14" t="s">
        <v>2373</v>
      </c>
      <c r="C69" s="95">
        <v>1</v>
      </c>
      <c r="D69" s="54">
        <v>128000</v>
      </c>
      <c r="E69" s="54"/>
      <c r="F69" s="54"/>
      <c r="G69" s="54">
        <f t="shared" si="0"/>
        <v>1</v>
      </c>
      <c r="H69" s="54">
        <f t="shared" si="0"/>
        <v>128000</v>
      </c>
      <c r="I69" s="54">
        <f t="shared" si="5"/>
        <v>0</v>
      </c>
      <c r="J69" s="54">
        <f t="shared" si="5"/>
        <v>0</v>
      </c>
      <c r="K69" s="54"/>
      <c r="L69" s="54"/>
      <c r="M69" s="54"/>
      <c r="N69" s="54"/>
      <c r="O69" s="54"/>
      <c r="P69" s="54"/>
      <c r="Q69" s="54"/>
    </row>
    <row r="70" spans="1:17" s="14" customFormat="1" ht="13.5" customHeight="1">
      <c r="A70" s="14" t="s">
        <v>2400</v>
      </c>
      <c r="B70" s="14" t="s">
        <v>1021</v>
      </c>
      <c r="C70" s="54">
        <v>12</v>
      </c>
      <c r="D70" s="54">
        <v>1536000</v>
      </c>
      <c r="E70" s="54"/>
      <c r="F70" s="54"/>
      <c r="G70" s="54">
        <f t="shared" si="0"/>
        <v>12</v>
      </c>
      <c r="H70" s="54">
        <f t="shared" si="0"/>
        <v>1536000</v>
      </c>
      <c r="I70" s="54">
        <f t="shared" si="5"/>
        <v>0</v>
      </c>
      <c r="J70" s="54">
        <f t="shared" si="5"/>
        <v>0</v>
      </c>
      <c r="K70" s="54"/>
      <c r="L70" s="54"/>
      <c r="M70" s="54"/>
      <c r="N70" s="54"/>
      <c r="O70" s="54"/>
      <c r="P70" s="54"/>
      <c r="Q70" s="54"/>
    </row>
    <row r="71" spans="1:17" s="14" customFormat="1" ht="13.5" customHeight="1">
      <c r="A71" s="14" t="s">
        <v>2401</v>
      </c>
      <c r="B71" s="14" t="s">
        <v>1022</v>
      </c>
      <c r="C71" s="54">
        <v>8</v>
      </c>
      <c r="D71" s="54">
        <v>512000</v>
      </c>
      <c r="E71" s="54">
        <v>1</v>
      </c>
      <c r="F71" s="54">
        <v>64000</v>
      </c>
      <c r="G71" s="54">
        <v>13</v>
      </c>
      <c r="H71" s="54">
        <v>832000</v>
      </c>
      <c r="I71" s="54">
        <v>4</v>
      </c>
      <c r="J71" s="54">
        <v>256000</v>
      </c>
      <c r="K71" s="54"/>
      <c r="L71" s="54"/>
      <c r="M71" s="54"/>
      <c r="N71" s="54"/>
      <c r="O71" s="54"/>
      <c r="P71" s="54"/>
      <c r="Q71" s="54"/>
    </row>
    <row r="72" spans="1:17" s="14" customFormat="1" ht="13.5" customHeight="1">
      <c r="A72" s="14" t="s">
        <v>2402</v>
      </c>
      <c r="B72" s="14" t="s">
        <v>1023</v>
      </c>
      <c r="C72" s="54">
        <v>2</v>
      </c>
      <c r="D72" s="54">
        <v>96000</v>
      </c>
      <c r="E72" s="54"/>
      <c r="F72" s="54"/>
      <c r="G72" s="54">
        <f t="shared" si="0"/>
        <v>2</v>
      </c>
      <c r="H72" s="54">
        <f t="shared" si="0"/>
        <v>96000</v>
      </c>
      <c r="I72" s="54">
        <f>C72-G72</f>
        <v>0</v>
      </c>
      <c r="J72" s="54">
        <f>D72-H72</f>
        <v>0</v>
      </c>
      <c r="K72" s="54"/>
      <c r="L72" s="54"/>
      <c r="M72" s="54"/>
      <c r="N72" s="54"/>
      <c r="O72" s="54"/>
      <c r="P72" s="54"/>
      <c r="Q72" s="54"/>
    </row>
    <row r="73" spans="1:17" s="14" customFormat="1" ht="13.5" customHeight="1">
      <c r="A73" s="14" t="s">
        <v>2403</v>
      </c>
      <c r="B73" s="14" t="s">
        <v>392</v>
      </c>
      <c r="C73" s="95">
        <v>28</v>
      </c>
      <c r="D73" s="54">
        <v>1334667</v>
      </c>
      <c r="E73" s="54"/>
      <c r="F73" s="54"/>
      <c r="G73" s="54">
        <f t="shared" si="0"/>
        <v>28</v>
      </c>
      <c r="H73" s="54">
        <f t="shared" si="0"/>
        <v>1334667</v>
      </c>
      <c r="I73" s="54">
        <f>C73-G73</f>
        <v>0</v>
      </c>
      <c r="J73" s="54">
        <f>D73-H73</f>
        <v>0</v>
      </c>
      <c r="K73" s="54"/>
      <c r="L73" s="54"/>
      <c r="M73" s="54"/>
      <c r="N73" s="54"/>
      <c r="O73" s="54"/>
      <c r="P73" s="54"/>
      <c r="Q73" s="54"/>
    </row>
    <row r="74" spans="1:17" s="14" customFormat="1" ht="13.5" customHeight="1">
      <c r="A74" s="14" t="s">
        <v>2404</v>
      </c>
      <c r="B74" s="14" t="s">
        <v>393</v>
      </c>
      <c r="C74" s="95">
        <v>28</v>
      </c>
      <c r="D74" s="54">
        <v>667333</v>
      </c>
      <c r="E74" s="54">
        <v>-1</v>
      </c>
      <c r="F74" s="54">
        <v>-23833</v>
      </c>
      <c r="G74" s="54">
        <f t="shared" si="0"/>
        <v>27</v>
      </c>
      <c r="H74" s="54">
        <f t="shared" si="0"/>
        <v>643500</v>
      </c>
      <c r="I74" s="54">
        <v>0</v>
      </c>
      <c r="J74" s="54">
        <v>0</v>
      </c>
      <c r="K74" s="54"/>
      <c r="L74" s="54"/>
      <c r="M74" s="54"/>
      <c r="N74" s="54"/>
      <c r="O74" s="54"/>
      <c r="P74" s="54"/>
      <c r="Q74" s="54"/>
    </row>
    <row r="75" spans="1:17" s="14" customFormat="1" ht="13.5" customHeight="1">
      <c r="A75" s="14" t="s">
        <v>2405</v>
      </c>
      <c r="B75" s="14" t="s">
        <v>1168</v>
      </c>
      <c r="C75" s="95">
        <v>67</v>
      </c>
      <c r="D75" s="54">
        <v>1139000</v>
      </c>
      <c r="E75" s="54">
        <v>-1</v>
      </c>
      <c r="F75" s="54">
        <v>-17000</v>
      </c>
      <c r="G75" s="54">
        <f t="shared" si="0"/>
        <v>66</v>
      </c>
      <c r="H75" s="54">
        <f t="shared" si="0"/>
        <v>1122000</v>
      </c>
      <c r="I75" s="54">
        <v>0</v>
      </c>
      <c r="J75" s="54">
        <v>0</v>
      </c>
      <c r="K75" s="54"/>
      <c r="L75" s="54"/>
      <c r="M75" s="54"/>
      <c r="N75" s="54"/>
      <c r="O75" s="54"/>
      <c r="P75" s="54"/>
      <c r="Q75" s="54"/>
    </row>
    <row r="76" spans="1:17" s="14" customFormat="1" ht="13.5" customHeight="1">
      <c r="A76" s="14" t="s">
        <v>2406</v>
      </c>
      <c r="B76" s="14" t="s">
        <v>2371</v>
      </c>
      <c r="C76" s="95">
        <v>28</v>
      </c>
      <c r="D76" s="54">
        <v>186667</v>
      </c>
      <c r="E76" s="54"/>
      <c r="F76" s="54"/>
      <c r="G76" s="54">
        <v>41</v>
      </c>
      <c r="H76" s="54">
        <v>273333</v>
      </c>
      <c r="I76" s="54">
        <v>13</v>
      </c>
      <c r="J76" s="54">
        <v>86666</v>
      </c>
      <c r="K76" s="54"/>
      <c r="L76" s="54"/>
      <c r="M76" s="54"/>
      <c r="N76" s="54"/>
      <c r="O76" s="54"/>
      <c r="P76" s="54"/>
      <c r="Q76" s="54"/>
    </row>
    <row r="77" spans="1:17" s="14" customFormat="1" ht="13.5" customHeight="1">
      <c r="A77" s="14" t="s">
        <v>2407</v>
      </c>
      <c r="B77" s="14" t="s">
        <v>1029</v>
      </c>
      <c r="C77" s="95">
        <v>155</v>
      </c>
      <c r="D77" s="54">
        <v>1550000</v>
      </c>
      <c r="E77" s="54"/>
      <c r="F77" s="54"/>
      <c r="G77" s="54">
        <f t="shared" si="0"/>
        <v>155</v>
      </c>
      <c r="H77" s="54">
        <f t="shared" si="0"/>
        <v>1550000</v>
      </c>
      <c r="I77" s="54">
        <f>C77-G77</f>
        <v>0</v>
      </c>
      <c r="J77" s="54">
        <f>D77-H77</f>
        <v>0</v>
      </c>
      <c r="K77" s="54"/>
      <c r="L77" s="54"/>
      <c r="M77" s="54"/>
      <c r="N77" s="54"/>
      <c r="O77" s="54"/>
      <c r="P77" s="54"/>
      <c r="Q77" s="54"/>
    </row>
    <row r="78" spans="1:17" s="14" customFormat="1" ht="13.5" customHeight="1">
      <c r="A78" s="14" t="s">
        <v>2408</v>
      </c>
      <c r="B78" s="14" t="s">
        <v>1030</v>
      </c>
      <c r="C78" s="95">
        <v>170</v>
      </c>
      <c r="D78" s="54">
        <v>1020000</v>
      </c>
      <c r="E78" s="54">
        <v>-8</v>
      </c>
      <c r="F78" s="54">
        <v>-48000</v>
      </c>
      <c r="G78" s="54">
        <f t="shared" si="0"/>
        <v>162</v>
      </c>
      <c r="H78" s="54">
        <f t="shared" si="0"/>
        <v>972000</v>
      </c>
      <c r="I78" s="54">
        <v>0</v>
      </c>
      <c r="J78" s="54">
        <v>0</v>
      </c>
      <c r="K78" s="54"/>
      <c r="L78" s="54"/>
      <c r="M78" s="54"/>
      <c r="N78" s="54"/>
      <c r="O78" s="54"/>
      <c r="P78" s="54"/>
      <c r="Q78" s="54"/>
    </row>
    <row r="79" spans="1:17" s="14" customFormat="1" ht="13.5" customHeight="1">
      <c r="A79" s="14" t="s">
        <v>2409</v>
      </c>
      <c r="B79" s="531" t="s">
        <v>1958</v>
      </c>
      <c r="C79" s="308">
        <v>60</v>
      </c>
      <c r="D79" s="308">
        <v>1800000</v>
      </c>
      <c r="E79" s="308">
        <v>-1</v>
      </c>
      <c r="F79" s="308">
        <v>-30000</v>
      </c>
      <c r="G79" s="54">
        <f t="shared" si="0"/>
        <v>59</v>
      </c>
      <c r="H79" s="54">
        <f t="shared" si="0"/>
        <v>1770000</v>
      </c>
      <c r="I79" s="54">
        <v>0</v>
      </c>
      <c r="J79" s="54">
        <v>0</v>
      </c>
      <c r="K79" s="54"/>
      <c r="L79" s="54"/>
      <c r="M79" s="54"/>
      <c r="N79" s="54"/>
      <c r="O79" s="54"/>
      <c r="P79" s="54"/>
      <c r="Q79" s="54"/>
    </row>
    <row r="80" spans="1:17" s="14" customFormat="1" ht="14.25" customHeight="1">
      <c r="A80" s="14" t="s">
        <v>2410</v>
      </c>
      <c r="B80" s="531" t="s">
        <v>1959</v>
      </c>
      <c r="C80" s="308">
        <v>61</v>
      </c>
      <c r="D80" s="308">
        <v>915000</v>
      </c>
      <c r="E80" s="308">
        <v>-2</v>
      </c>
      <c r="F80" s="308">
        <v>-30000</v>
      </c>
      <c r="G80" s="308">
        <v>61</v>
      </c>
      <c r="H80" s="54">
        <v>915000</v>
      </c>
      <c r="I80" s="54">
        <v>2</v>
      </c>
      <c r="J80" s="54">
        <v>30000</v>
      </c>
      <c r="K80" s="54"/>
      <c r="L80" s="54"/>
      <c r="M80" s="54"/>
      <c r="N80" s="54"/>
      <c r="O80" s="54"/>
      <c r="P80" s="54"/>
      <c r="Q80" s="54"/>
    </row>
    <row r="81" spans="1:17" s="14" customFormat="1" ht="13.5" customHeight="1">
      <c r="A81" s="14" t="s">
        <v>2412</v>
      </c>
      <c r="B81" s="14" t="s">
        <v>1960</v>
      </c>
      <c r="C81" s="95">
        <v>155</v>
      </c>
      <c r="D81" s="54">
        <v>5683333</v>
      </c>
      <c r="E81" s="54">
        <v>-2</v>
      </c>
      <c r="F81" s="54">
        <v>-73333</v>
      </c>
      <c r="G81" s="54">
        <v>154</v>
      </c>
      <c r="H81" s="54">
        <v>5646667</v>
      </c>
      <c r="I81" s="54">
        <f>C81-G81</f>
        <v>1</v>
      </c>
      <c r="J81" s="54">
        <f>D81-H81</f>
        <v>36666</v>
      </c>
      <c r="K81" s="54"/>
      <c r="L81" s="54"/>
      <c r="M81" s="54"/>
      <c r="N81" s="54"/>
      <c r="O81" s="54"/>
      <c r="P81" s="54"/>
      <c r="Q81" s="54"/>
    </row>
    <row r="82" spans="1:17" s="14" customFormat="1" ht="13.5" customHeight="1">
      <c r="A82" s="14" t="s">
        <v>2413</v>
      </c>
      <c r="B82" s="14" t="s">
        <v>1961</v>
      </c>
      <c r="C82" s="95">
        <v>155</v>
      </c>
      <c r="D82" s="54">
        <v>2841667</v>
      </c>
      <c r="E82" s="54">
        <v>-2</v>
      </c>
      <c r="F82" s="54">
        <v>-36667</v>
      </c>
      <c r="G82" s="54">
        <v>154</v>
      </c>
      <c r="H82" s="54">
        <v>2823333</v>
      </c>
      <c r="I82" s="54">
        <f>C82-G82</f>
        <v>1</v>
      </c>
      <c r="J82" s="54">
        <f>D82-H82</f>
        <v>18334</v>
      </c>
      <c r="K82" s="54"/>
      <c r="L82" s="54"/>
      <c r="M82" s="54"/>
      <c r="N82" s="54"/>
      <c r="O82" s="54"/>
      <c r="P82" s="54"/>
      <c r="Q82" s="54"/>
    </row>
    <row r="83" spans="1:17" s="14" customFormat="1" ht="13.5" customHeight="1">
      <c r="A83" s="14" t="s">
        <v>2414</v>
      </c>
      <c r="B83" s="14" t="s">
        <v>1962</v>
      </c>
      <c r="C83" s="54">
        <v>7</v>
      </c>
      <c r="D83" s="54">
        <v>112000</v>
      </c>
      <c r="E83" s="54">
        <v>-3</v>
      </c>
      <c r="F83" s="54">
        <v>-48000</v>
      </c>
      <c r="G83" s="54">
        <v>5</v>
      </c>
      <c r="H83" s="54">
        <v>80000</v>
      </c>
      <c r="I83" s="54">
        <v>1</v>
      </c>
      <c r="J83" s="54">
        <v>16000</v>
      </c>
      <c r="K83" s="54"/>
      <c r="L83" s="54"/>
      <c r="M83" s="54"/>
      <c r="N83" s="54"/>
      <c r="O83" s="54"/>
      <c r="P83" s="54"/>
      <c r="Q83" s="54"/>
    </row>
    <row r="84" spans="1:17" s="14" customFormat="1" ht="13.5" customHeight="1">
      <c r="A84" s="14" t="s">
        <v>2415</v>
      </c>
      <c r="B84" s="14" t="s">
        <v>1963</v>
      </c>
      <c r="C84" s="54">
        <v>156</v>
      </c>
      <c r="D84" s="54">
        <v>1560000</v>
      </c>
      <c r="E84" s="54">
        <v>-6</v>
      </c>
      <c r="F84" s="54">
        <v>-60000</v>
      </c>
      <c r="G84" s="54">
        <v>149</v>
      </c>
      <c r="H84" s="54">
        <v>1490000</v>
      </c>
      <c r="I84" s="54">
        <v>-1</v>
      </c>
      <c r="J84" s="54">
        <v>-10000</v>
      </c>
      <c r="K84" s="54"/>
      <c r="L84" s="54"/>
      <c r="M84" s="54"/>
      <c r="N84" s="54"/>
      <c r="O84" s="54"/>
      <c r="P84" s="54"/>
      <c r="Q84" s="54"/>
    </row>
    <row r="85" spans="1:17" s="14" customFormat="1" ht="13.5" customHeight="1">
      <c r="A85" s="14" t="s">
        <v>2416</v>
      </c>
      <c r="B85" s="14" t="s">
        <v>133</v>
      </c>
      <c r="C85" s="14">
        <v>609</v>
      </c>
      <c r="D85" s="54">
        <v>609000</v>
      </c>
      <c r="E85" s="54">
        <v>-16</v>
      </c>
      <c r="F85" s="54">
        <v>-16000</v>
      </c>
      <c r="G85" s="54">
        <v>603</v>
      </c>
      <c r="H85" s="54">
        <v>603000</v>
      </c>
      <c r="I85" s="54">
        <v>10</v>
      </c>
      <c r="J85" s="54">
        <v>10000</v>
      </c>
      <c r="K85" s="54"/>
      <c r="L85" s="54"/>
      <c r="M85" s="54"/>
      <c r="N85" s="54"/>
      <c r="O85" s="54"/>
      <c r="P85" s="54"/>
      <c r="Q85" s="54"/>
    </row>
    <row r="86" spans="1:17" s="14" customFormat="1" ht="13.5" customHeight="1">
      <c r="A86" s="14" t="s">
        <v>2417</v>
      </c>
      <c r="B86" s="14" t="s">
        <v>1031</v>
      </c>
      <c r="C86" s="14">
        <v>22</v>
      </c>
      <c r="D86" s="54">
        <v>1364000</v>
      </c>
      <c r="G86" s="54">
        <v>29</v>
      </c>
      <c r="H86" s="54">
        <v>1798000</v>
      </c>
      <c r="I86" s="54">
        <v>7</v>
      </c>
      <c r="J86" s="54">
        <v>434000</v>
      </c>
      <c r="K86" s="54"/>
      <c r="L86" s="54"/>
      <c r="M86" s="54"/>
      <c r="N86" s="54"/>
      <c r="O86" s="54"/>
      <c r="P86" s="54"/>
      <c r="Q86" s="54"/>
    </row>
    <row r="87" spans="1:17" s="14" customFormat="1" ht="13.5" customHeight="1">
      <c r="A87" s="14" t="s">
        <v>2418</v>
      </c>
      <c r="B87" s="23" t="s">
        <v>1964</v>
      </c>
      <c r="C87" s="55"/>
      <c r="D87" s="55">
        <f>SUM(D9:D86)</f>
        <v>807407168</v>
      </c>
      <c r="E87" s="55"/>
      <c r="F87" s="55">
        <f>SUM(F9:F86)</f>
        <v>-13479033</v>
      </c>
      <c r="G87" s="55"/>
      <c r="H87" s="55">
        <f>SUM(H9:H86)</f>
        <v>848520363</v>
      </c>
      <c r="I87" s="55"/>
      <c r="J87" s="55">
        <f>SUM(J9:J86)</f>
        <v>54592228</v>
      </c>
      <c r="K87" s="54"/>
      <c r="L87" s="54"/>
      <c r="M87" s="54"/>
      <c r="N87" s="54"/>
      <c r="O87" s="54"/>
      <c r="P87" s="54"/>
      <c r="Q87" s="54"/>
    </row>
    <row r="88" spans="4:17" s="14" customFormat="1" ht="13.5" customHeight="1"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3:17" ht="13.5" customHeight="1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3:17" ht="13.5" customHeight="1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3:17" ht="13.5" customHeight="1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3:17" ht="13.5" customHeight="1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3:17" ht="13.5" customHeight="1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3:17" ht="13.5" customHeight="1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3:17" ht="13.5" customHeight="1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3:17" ht="13.5" customHeight="1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3:17" ht="13.5" customHeight="1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3:17" ht="13.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3:17" ht="13.5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3:17" ht="13.5" customHeight="1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3:17" ht="13.5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3:17" ht="13.5" customHeight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3:17" ht="13.5" customHeight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3:17" ht="13.5" customHeight="1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3:17" ht="13.5" customHeight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3:17" ht="13.5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3:17" ht="13.5" customHeight="1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3:17" ht="13.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3:17" ht="13.5" customHeight="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3:17" ht="13.5" customHeight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3:17" ht="13.5" customHeight="1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3:17" ht="13.5" customHeight="1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3:17" ht="13.5" customHeight="1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3:17" ht="13.5" customHeight="1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3:17" ht="13.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3:17" ht="13.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3:17" ht="13.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3:17" ht="13.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3:17" ht="13.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3:17" ht="13.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3:17" ht="13.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3:17" ht="13.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3:17" ht="13.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3:17" ht="13.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3:17" ht="13.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3:17" ht="13.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3:17" ht="13.5" customHeight="1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3:17" ht="13.5" customHeight="1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3:17" ht="13.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3:17" ht="13.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3:17" ht="13.5" customHeight="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mergeCells count="19">
    <mergeCell ref="E5:H5"/>
    <mergeCell ref="A6:A8"/>
    <mergeCell ref="D7:D8"/>
    <mergeCell ref="E7:E8"/>
    <mergeCell ref="F7:F8"/>
    <mergeCell ref="B6:B8"/>
    <mergeCell ref="C6:D6"/>
    <mergeCell ref="E6:F6"/>
    <mergeCell ref="G6:H6"/>
    <mergeCell ref="G1:J1"/>
    <mergeCell ref="A2:J2"/>
    <mergeCell ref="A3:J3"/>
    <mergeCell ref="A4:J4"/>
    <mergeCell ref="I6:J6"/>
    <mergeCell ref="C7:C8"/>
    <mergeCell ref="H7:H8"/>
    <mergeCell ref="I7:I8"/>
    <mergeCell ref="J7:J8"/>
    <mergeCell ref="G7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50"/>
  </sheetPr>
  <dimension ref="A1:P62"/>
  <sheetViews>
    <sheetView workbookViewId="0" topLeftCell="A1">
      <selection activeCell="E1" sqref="E1:L1"/>
    </sheetView>
  </sheetViews>
  <sheetFormatPr defaultColWidth="9.140625" defaultRowHeight="12.75"/>
  <cols>
    <col min="1" max="1" width="29.57421875" style="1" customWidth="1"/>
    <col min="2" max="2" width="8.28125" style="1" customWidth="1"/>
    <col min="3" max="3" width="10.140625" style="1" customWidth="1"/>
    <col min="4" max="4" width="8.140625" style="1" customWidth="1"/>
    <col min="5" max="5" width="11.421875" style="1" customWidth="1"/>
    <col min="6" max="6" width="8.00390625" style="1" customWidth="1"/>
    <col min="7" max="7" width="10.140625" style="1" customWidth="1"/>
    <col min="8" max="8" width="7.8515625" style="137" customWidth="1"/>
    <col min="9" max="9" width="11.00390625" style="137" customWidth="1"/>
    <col min="10" max="10" width="11.57421875" style="1" customWidth="1"/>
    <col min="11" max="11" width="10.7109375" style="1" customWidth="1"/>
    <col min="12" max="12" width="14.00390625" style="1" customWidth="1"/>
    <col min="13" max="16384" width="9.140625" style="1" customWidth="1"/>
  </cols>
  <sheetData>
    <row r="1" spans="1:12" ht="15" customHeight="1">
      <c r="A1" s="14"/>
      <c r="B1" s="14"/>
      <c r="C1" s="14"/>
      <c r="D1" s="14"/>
      <c r="E1" s="660" t="s">
        <v>1412</v>
      </c>
      <c r="F1" s="660"/>
      <c r="G1" s="660"/>
      <c r="H1" s="660"/>
      <c r="I1" s="660"/>
      <c r="J1" s="660"/>
      <c r="K1" s="660"/>
      <c r="L1" s="660"/>
    </row>
    <row r="2" spans="1:12" ht="15" customHeight="1">
      <c r="A2" s="661" t="s">
        <v>1965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12" ht="15" customHeight="1">
      <c r="A3" s="661" t="s">
        <v>1966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</row>
    <row r="4" spans="1:12" ht="15" customHeight="1">
      <c r="A4" s="661" t="s">
        <v>1967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</row>
    <row r="5" spans="1:12" ht="15" customHeight="1">
      <c r="A5" s="674" t="s">
        <v>1968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</row>
    <row r="6" spans="1:11" ht="13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9" ht="13.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12" ht="24.75" customHeight="1">
      <c r="A8" s="676" t="s">
        <v>1792</v>
      </c>
      <c r="B8" s="681" t="s">
        <v>1553</v>
      </c>
      <c r="C8" s="681"/>
      <c r="D8" s="623" t="s">
        <v>1969</v>
      </c>
      <c r="E8" s="625"/>
      <c r="F8" s="681" t="s">
        <v>1555</v>
      </c>
      <c r="G8" s="681"/>
      <c r="H8" s="681" t="s">
        <v>1123</v>
      </c>
      <c r="I8" s="681"/>
      <c r="J8" s="792" t="s">
        <v>1970</v>
      </c>
      <c r="K8" s="792"/>
      <c r="L8" s="681" t="s">
        <v>1971</v>
      </c>
    </row>
    <row r="9" spans="1:12" ht="15" customHeight="1">
      <c r="A9" s="676"/>
      <c r="B9" s="795" t="s">
        <v>1972</v>
      </c>
      <c r="C9" s="651" t="s">
        <v>1556</v>
      </c>
      <c r="D9" s="793"/>
      <c r="E9" s="794"/>
      <c r="F9" s="681" t="s">
        <v>1557</v>
      </c>
      <c r="G9" s="680" t="s">
        <v>1556</v>
      </c>
      <c r="H9" s="681" t="s">
        <v>1557</v>
      </c>
      <c r="I9" s="680" t="s">
        <v>1556</v>
      </c>
      <c r="J9" s="792" t="s">
        <v>1973</v>
      </c>
      <c r="K9" s="792" t="s">
        <v>1974</v>
      </c>
      <c r="L9" s="681"/>
    </row>
    <row r="10" spans="1:12" ht="38.25" customHeight="1">
      <c r="A10" s="676"/>
      <c r="B10" s="796"/>
      <c r="C10" s="637"/>
      <c r="D10" s="6" t="s">
        <v>1557</v>
      </c>
      <c r="E10" s="57" t="s">
        <v>1556</v>
      </c>
      <c r="F10" s="681"/>
      <c r="G10" s="680"/>
      <c r="H10" s="681"/>
      <c r="I10" s="680"/>
      <c r="J10" s="792"/>
      <c r="K10" s="792"/>
      <c r="L10" s="681"/>
    </row>
    <row r="11" spans="1:11" ht="25.5" customHeight="1">
      <c r="A11" s="43"/>
      <c r="B11" s="532"/>
      <c r="C11" s="18"/>
      <c r="D11" s="18"/>
      <c r="E11" s="17"/>
      <c r="F11" s="18"/>
      <c r="G11" s="17"/>
      <c r="H11" s="18"/>
      <c r="I11" s="17"/>
      <c r="J11" s="533"/>
      <c r="K11" s="86"/>
    </row>
    <row r="12" spans="1:16" ht="15" customHeight="1">
      <c r="A12" s="14" t="s">
        <v>1975</v>
      </c>
      <c r="B12" s="54">
        <v>91</v>
      </c>
      <c r="C12" s="54">
        <v>709800</v>
      </c>
      <c r="D12" s="54">
        <v>-3</v>
      </c>
      <c r="E12" s="54">
        <v>-23400</v>
      </c>
      <c r="F12" s="54">
        <v>88</v>
      </c>
      <c r="G12" s="54">
        <v>686400</v>
      </c>
      <c r="H12" s="54">
        <f>F12-(B12+D12)</f>
        <v>0</v>
      </c>
      <c r="I12" s="54">
        <f aca="true" t="shared" si="0" ref="H12:I16">G12-(C12+E12)</f>
        <v>0</v>
      </c>
      <c r="J12" s="54">
        <f>G12</f>
        <v>686400</v>
      </c>
      <c r="K12" s="376" t="s">
        <v>159</v>
      </c>
      <c r="L12" s="54">
        <f>I12</f>
        <v>0</v>
      </c>
      <c r="M12" s="8"/>
      <c r="N12" s="8"/>
      <c r="O12" s="8"/>
      <c r="P12" s="8"/>
    </row>
    <row r="13" spans="1:16" ht="15" customHeight="1">
      <c r="A13" s="14" t="s">
        <v>1976</v>
      </c>
      <c r="B13" s="54">
        <v>90</v>
      </c>
      <c r="C13" s="54">
        <v>351000</v>
      </c>
      <c r="D13" s="54">
        <v>-1</v>
      </c>
      <c r="E13" s="54">
        <v>-3900</v>
      </c>
      <c r="F13" s="54">
        <v>88</v>
      </c>
      <c r="G13" s="54">
        <v>343200</v>
      </c>
      <c r="H13" s="54">
        <f t="shared" si="0"/>
        <v>-1</v>
      </c>
      <c r="I13" s="54">
        <f t="shared" si="0"/>
        <v>-3900</v>
      </c>
      <c r="J13" s="54">
        <f>G13</f>
        <v>343200</v>
      </c>
      <c r="K13" s="376" t="s">
        <v>159</v>
      </c>
      <c r="L13" s="54">
        <f>I13</f>
        <v>-3900</v>
      </c>
      <c r="M13" s="8"/>
      <c r="N13" s="8"/>
      <c r="O13" s="8"/>
      <c r="P13" s="8"/>
    </row>
    <row r="14" spans="1:16" ht="15" customHeight="1">
      <c r="A14" s="14" t="s">
        <v>1979</v>
      </c>
      <c r="B14" s="54"/>
      <c r="C14" s="54"/>
      <c r="D14" s="54">
        <v>4</v>
      </c>
      <c r="E14" s="54">
        <v>2720000</v>
      </c>
      <c r="F14" s="54">
        <v>0</v>
      </c>
      <c r="G14" s="54">
        <v>0</v>
      </c>
      <c r="H14" s="54">
        <f t="shared" si="0"/>
        <v>-4</v>
      </c>
      <c r="I14" s="54">
        <f t="shared" si="0"/>
        <v>-2720000</v>
      </c>
      <c r="J14" s="54">
        <f>G14</f>
        <v>0</v>
      </c>
      <c r="K14" s="376" t="s">
        <v>159</v>
      </c>
      <c r="L14" s="54">
        <f>I14</f>
        <v>-2720000</v>
      </c>
      <c r="M14" s="8"/>
      <c r="N14" s="8"/>
      <c r="O14" s="8"/>
      <c r="P14" s="8"/>
    </row>
    <row r="15" spans="1:16" ht="15" customHeight="1">
      <c r="A15" s="14" t="s">
        <v>1980</v>
      </c>
      <c r="B15" s="54"/>
      <c r="C15" s="54"/>
      <c r="D15" s="54">
        <v>4</v>
      </c>
      <c r="E15" s="54">
        <v>1360000</v>
      </c>
      <c r="F15" s="54">
        <v>4</v>
      </c>
      <c r="G15" s="54">
        <v>1360000</v>
      </c>
      <c r="H15" s="54">
        <f t="shared" si="0"/>
        <v>0</v>
      </c>
      <c r="I15" s="54">
        <f t="shared" si="0"/>
        <v>0</v>
      </c>
      <c r="J15" s="54">
        <f>G15</f>
        <v>1360000</v>
      </c>
      <c r="K15" s="376" t="s">
        <v>159</v>
      </c>
      <c r="L15" s="54">
        <f>I15</f>
        <v>0</v>
      </c>
      <c r="M15" s="8"/>
      <c r="N15" s="8"/>
      <c r="O15" s="8"/>
      <c r="P15" s="8"/>
    </row>
    <row r="16" spans="1:16" ht="15" customHeight="1">
      <c r="A16" s="14" t="s">
        <v>1977</v>
      </c>
      <c r="B16" s="54">
        <v>5</v>
      </c>
      <c r="C16" s="54">
        <v>47000</v>
      </c>
      <c r="D16" s="54">
        <v>20</v>
      </c>
      <c r="E16" s="54">
        <v>188000</v>
      </c>
      <c r="F16" s="54">
        <v>23</v>
      </c>
      <c r="G16" s="54">
        <v>216200</v>
      </c>
      <c r="H16" s="54">
        <f t="shared" si="0"/>
        <v>-2</v>
      </c>
      <c r="I16" s="54">
        <f t="shared" si="0"/>
        <v>-18800</v>
      </c>
      <c r="J16" s="54">
        <f>G16</f>
        <v>216200</v>
      </c>
      <c r="K16" s="376" t="s">
        <v>159</v>
      </c>
      <c r="L16" s="54">
        <f>I16</f>
        <v>-18800</v>
      </c>
      <c r="M16" s="8"/>
      <c r="N16" s="8"/>
      <c r="O16" s="8"/>
      <c r="P16" s="8"/>
    </row>
    <row r="17" spans="1:16" ht="30.75" customHeight="1">
      <c r="A17" s="212" t="s">
        <v>1978</v>
      </c>
      <c r="B17" s="55"/>
      <c r="C17" s="55">
        <f aca="true" t="shared" si="1" ref="C17:L17">SUM(C12:C16)</f>
        <v>1107800</v>
      </c>
      <c r="D17" s="55"/>
      <c r="E17" s="55">
        <f t="shared" si="1"/>
        <v>4240700</v>
      </c>
      <c r="F17" s="55"/>
      <c r="G17" s="55">
        <f t="shared" si="1"/>
        <v>2605800</v>
      </c>
      <c r="H17" s="55"/>
      <c r="I17" s="55">
        <f t="shared" si="1"/>
        <v>-2742700</v>
      </c>
      <c r="J17" s="55">
        <f t="shared" si="1"/>
        <v>2605800</v>
      </c>
      <c r="K17" s="55">
        <f t="shared" si="1"/>
        <v>0</v>
      </c>
      <c r="L17" s="55">
        <f t="shared" si="1"/>
        <v>-2742700</v>
      </c>
      <c r="M17" s="8"/>
      <c r="N17" s="8"/>
      <c r="O17" s="8"/>
      <c r="P17" s="8"/>
    </row>
    <row r="18" spans="2:9" ht="13.5" customHeight="1">
      <c r="B18" s="8"/>
      <c r="C18" s="8"/>
      <c r="D18" s="8"/>
      <c r="E18" s="8"/>
      <c r="F18" s="8"/>
      <c r="G18" s="8"/>
      <c r="H18" s="8"/>
      <c r="I18" s="1"/>
    </row>
    <row r="19" spans="2:9" ht="13.5" customHeight="1">
      <c r="B19" s="8"/>
      <c r="C19" s="8"/>
      <c r="D19" s="8"/>
      <c r="E19" s="8"/>
      <c r="F19" s="8"/>
      <c r="G19" s="8"/>
      <c r="H19" s="8"/>
      <c r="I19" s="1"/>
    </row>
    <row r="20" spans="2:16" ht="13.5" customHeight="1">
      <c r="B20" s="54"/>
      <c r="C20" s="54"/>
      <c r="D20" s="54"/>
      <c r="E20" s="54"/>
      <c r="F20" s="54"/>
      <c r="G20" s="54"/>
      <c r="H20" s="190"/>
      <c r="I20" s="50"/>
      <c r="J20" s="8"/>
      <c r="K20" s="8"/>
      <c r="L20" s="8"/>
      <c r="M20" s="8"/>
      <c r="N20" s="8"/>
      <c r="O20" s="8"/>
      <c r="P20" s="8"/>
    </row>
    <row r="21" spans="2:16" ht="13.5" customHeight="1">
      <c r="B21" s="54"/>
      <c r="C21" s="54"/>
      <c r="D21" s="54"/>
      <c r="E21" s="54"/>
      <c r="F21" s="54"/>
      <c r="G21" s="54"/>
      <c r="H21" s="190"/>
      <c r="I21" s="50"/>
      <c r="J21" s="8"/>
      <c r="K21" s="8"/>
      <c r="L21" s="8"/>
      <c r="M21" s="8"/>
      <c r="N21" s="8"/>
      <c r="O21" s="8"/>
      <c r="P21" s="8"/>
    </row>
    <row r="22" spans="2:16" ht="13.5" customHeight="1">
      <c r="B22" s="54"/>
      <c r="C22" s="54"/>
      <c r="D22" s="54"/>
      <c r="E22" s="54"/>
      <c r="F22" s="54"/>
      <c r="G22" s="54"/>
      <c r="H22" s="190"/>
      <c r="I22" s="50"/>
      <c r="J22" s="8"/>
      <c r="K22" s="8"/>
      <c r="L22" s="8"/>
      <c r="M22" s="8"/>
      <c r="N22" s="8"/>
      <c r="O22" s="8"/>
      <c r="P22" s="8"/>
    </row>
    <row r="23" spans="2:16" ht="13.5" customHeight="1">
      <c r="B23" s="54"/>
      <c r="C23" s="54"/>
      <c r="D23" s="54"/>
      <c r="E23" s="54"/>
      <c r="F23" s="54"/>
      <c r="G23" s="54"/>
      <c r="H23" s="190"/>
      <c r="I23" s="50"/>
      <c r="J23" s="8"/>
      <c r="K23" s="8"/>
      <c r="L23" s="8"/>
      <c r="M23" s="8"/>
      <c r="N23" s="8"/>
      <c r="O23" s="8"/>
      <c r="P23" s="8"/>
    </row>
    <row r="24" spans="2:16" ht="13.5" customHeight="1">
      <c r="B24" s="54"/>
      <c r="C24" s="54"/>
      <c r="D24" s="54"/>
      <c r="E24" s="54"/>
      <c r="F24" s="54"/>
      <c r="G24" s="54"/>
      <c r="H24" s="190"/>
      <c r="I24" s="50"/>
      <c r="J24" s="8"/>
      <c r="K24" s="8"/>
      <c r="L24" s="8"/>
      <c r="M24" s="8"/>
      <c r="N24" s="8"/>
      <c r="O24" s="8"/>
      <c r="P24" s="8"/>
    </row>
    <row r="25" spans="2:16" ht="13.5" customHeight="1">
      <c r="B25" s="54"/>
      <c r="C25" s="54"/>
      <c r="D25" s="54"/>
      <c r="E25" s="54"/>
      <c r="F25" s="54"/>
      <c r="G25" s="54"/>
      <c r="H25" s="190"/>
      <c r="I25" s="50"/>
      <c r="J25" s="8"/>
      <c r="K25" s="8"/>
      <c r="L25" s="8"/>
      <c r="M25" s="8"/>
      <c r="N25" s="8"/>
      <c r="O25" s="8"/>
      <c r="P25" s="8"/>
    </row>
    <row r="26" spans="2:16" ht="13.5" customHeight="1">
      <c r="B26" s="54"/>
      <c r="C26" s="54"/>
      <c r="D26" s="54"/>
      <c r="E26" s="54"/>
      <c r="F26" s="54"/>
      <c r="G26" s="54"/>
      <c r="H26" s="190"/>
      <c r="I26" s="50"/>
      <c r="J26" s="8"/>
      <c r="K26" s="8"/>
      <c r="L26" s="8"/>
      <c r="M26" s="8"/>
      <c r="N26" s="8"/>
      <c r="O26" s="8"/>
      <c r="P26" s="8"/>
    </row>
    <row r="27" spans="2:16" ht="13.5" customHeight="1">
      <c r="B27" s="54"/>
      <c r="C27" s="54"/>
      <c r="D27" s="54"/>
      <c r="E27" s="54"/>
      <c r="F27" s="54"/>
      <c r="G27" s="54"/>
      <c r="H27" s="190"/>
      <c r="I27" s="50"/>
      <c r="J27" s="8"/>
      <c r="K27" s="8"/>
      <c r="L27" s="8"/>
      <c r="M27" s="8"/>
      <c r="N27" s="8"/>
      <c r="O27" s="8"/>
      <c r="P27" s="8"/>
    </row>
    <row r="28" spans="2:16" ht="13.5" customHeight="1">
      <c r="B28" s="54"/>
      <c r="C28" s="54"/>
      <c r="D28" s="54"/>
      <c r="E28" s="54"/>
      <c r="F28" s="54"/>
      <c r="G28" s="54"/>
      <c r="H28" s="190"/>
      <c r="I28" s="50"/>
      <c r="J28" s="8"/>
      <c r="K28" s="8"/>
      <c r="L28" s="8"/>
      <c r="M28" s="8"/>
      <c r="N28" s="8"/>
      <c r="O28" s="8"/>
      <c r="P28" s="8"/>
    </row>
    <row r="29" spans="2:16" ht="13.5" customHeight="1">
      <c r="B29" s="54"/>
      <c r="C29" s="54"/>
      <c r="D29" s="54"/>
      <c r="E29" s="54"/>
      <c r="F29" s="54"/>
      <c r="G29" s="54"/>
      <c r="H29" s="190"/>
      <c r="I29" s="50"/>
      <c r="J29" s="8"/>
      <c r="K29" s="8"/>
      <c r="L29" s="8"/>
      <c r="M29" s="8"/>
      <c r="N29" s="8"/>
      <c r="O29" s="8"/>
      <c r="P29" s="8"/>
    </row>
    <row r="30" spans="2:16" ht="13.5" customHeight="1">
      <c r="B30" s="54"/>
      <c r="C30" s="54"/>
      <c r="D30" s="54"/>
      <c r="E30" s="54"/>
      <c r="F30" s="54"/>
      <c r="G30" s="54"/>
      <c r="H30" s="190"/>
      <c r="I30" s="50"/>
      <c r="J30" s="8"/>
      <c r="K30" s="8"/>
      <c r="L30" s="8"/>
      <c r="M30" s="8"/>
      <c r="N30" s="8"/>
      <c r="O30" s="8"/>
      <c r="P30" s="8"/>
    </row>
    <row r="31" spans="2:16" ht="13.5" customHeight="1">
      <c r="B31" s="54"/>
      <c r="C31" s="54"/>
      <c r="D31" s="54"/>
      <c r="E31" s="54"/>
      <c r="F31" s="54"/>
      <c r="G31" s="54"/>
      <c r="H31" s="190"/>
      <c r="I31" s="50"/>
      <c r="J31" s="8"/>
      <c r="K31" s="8"/>
      <c r="L31" s="8"/>
      <c r="M31" s="8"/>
      <c r="N31" s="8"/>
      <c r="O31" s="8"/>
      <c r="P31" s="8"/>
    </row>
    <row r="32" spans="2:16" ht="13.5" customHeight="1">
      <c r="B32" s="54"/>
      <c r="C32" s="54"/>
      <c r="D32" s="54"/>
      <c r="E32" s="54"/>
      <c r="F32" s="54"/>
      <c r="G32" s="54"/>
      <c r="H32" s="190"/>
      <c r="I32" s="50"/>
      <c r="J32" s="8"/>
      <c r="K32" s="8"/>
      <c r="L32" s="8"/>
      <c r="M32" s="8"/>
      <c r="N32" s="8"/>
      <c r="O32" s="8"/>
      <c r="P32" s="8"/>
    </row>
    <row r="33" spans="2:16" ht="13.5" customHeight="1">
      <c r="B33" s="54"/>
      <c r="C33" s="54"/>
      <c r="D33" s="54"/>
      <c r="E33" s="54"/>
      <c r="F33" s="54"/>
      <c r="G33" s="54"/>
      <c r="H33" s="190"/>
      <c r="I33" s="50"/>
      <c r="J33" s="8"/>
      <c r="K33" s="8"/>
      <c r="L33" s="8"/>
      <c r="M33" s="8"/>
      <c r="N33" s="8"/>
      <c r="O33" s="8"/>
      <c r="P33" s="8"/>
    </row>
    <row r="34" spans="2:16" ht="13.5" customHeight="1">
      <c r="B34" s="54"/>
      <c r="C34" s="54"/>
      <c r="D34" s="54"/>
      <c r="E34" s="54"/>
      <c r="F34" s="54"/>
      <c r="G34" s="54"/>
      <c r="H34" s="190"/>
      <c r="I34" s="50"/>
      <c r="J34" s="8"/>
      <c r="K34" s="8"/>
      <c r="L34" s="8"/>
      <c r="M34" s="8"/>
      <c r="N34" s="8"/>
      <c r="O34" s="8"/>
      <c r="P34" s="8"/>
    </row>
    <row r="35" spans="2:16" ht="13.5" customHeight="1">
      <c r="B35" s="54"/>
      <c r="C35" s="54"/>
      <c r="D35" s="54"/>
      <c r="E35" s="54"/>
      <c r="F35" s="54"/>
      <c r="G35" s="54"/>
      <c r="H35" s="190"/>
      <c r="I35" s="50"/>
      <c r="J35" s="8"/>
      <c r="K35" s="8"/>
      <c r="L35" s="8"/>
      <c r="M35" s="8"/>
      <c r="N35" s="8"/>
      <c r="O35" s="8"/>
      <c r="P35" s="8"/>
    </row>
    <row r="36" spans="2:16" ht="13.5" customHeight="1">
      <c r="B36" s="54"/>
      <c r="C36" s="54"/>
      <c r="D36" s="54"/>
      <c r="E36" s="54"/>
      <c r="F36" s="54"/>
      <c r="G36" s="54"/>
      <c r="H36" s="190"/>
      <c r="I36" s="50"/>
      <c r="J36" s="8"/>
      <c r="K36" s="8"/>
      <c r="L36" s="8"/>
      <c r="M36" s="8"/>
      <c r="N36" s="8"/>
      <c r="O36" s="8"/>
      <c r="P36" s="8"/>
    </row>
    <row r="37" spans="2:16" ht="13.5" customHeight="1">
      <c r="B37" s="54"/>
      <c r="C37" s="54"/>
      <c r="D37" s="54"/>
      <c r="E37" s="54"/>
      <c r="F37" s="54"/>
      <c r="G37" s="54"/>
      <c r="H37" s="190"/>
      <c r="I37" s="50"/>
      <c r="J37" s="8"/>
      <c r="K37" s="8"/>
      <c r="L37" s="8"/>
      <c r="M37" s="8"/>
      <c r="N37" s="8"/>
      <c r="O37" s="8"/>
      <c r="P37" s="8"/>
    </row>
    <row r="38" spans="2:16" ht="13.5" customHeight="1">
      <c r="B38" s="54"/>
      <c r="C38" s="54"/>
      <c r="D38" s="54"/>
      <c r="E38" s="54"/>
      <c r="F38" s="54"/>
      <c r="G38" s="54"/>
      <c r="H38" s="190"/>
      <c r="I38" s="50"/>
      <c r="J38" s="8"/>
      <c r="K38" s="8"/>
      <c r="L38" s="8"/>
      <c r="M38" s="8"/>
      <c r="N38" s="8"/>
      <c r="O38" s="8"/>
      <c r="P38" s="8"/>
    </row>
    <row r="39" spans="2:16" ht="13.5" customHeight="1">
      <c r="B39" s="54"/>
      <c r="C39" s="54"/>
      <c r="D39" s="54"/>
      <c r="E39" s="54"/>
      <c r="F39" s="54"/>
      <c r="G39" s="54"/>
      <c r="H39" s="190"/>
      <c r="I39" s="50"/>
      <c r="J39" s="8"/>
      <c r="K39" s="8"/>
      <c r="L39" s="8"/>
      <c r="M39" s="8"/>
      <c r="N39" s="8"/>
      <c r="O39" s="8"/>
      <c r="P39" s="8"/>
    </row>
    <row r="40" spans="2:16" ht="13.5" customHeight="1">
      <c r="B40" s="54"/>
      <c r="C40" s="54"/>
      <c r="D40" s="54"/>
      <c r="E40" s="54"/>
      <c r="F40" s="54"/>
      <c r="G40" s="54"/>
      <c r="H40" s="190"/>
      <c r="I40" s="50"/>
      <c r="J40" s="8"/>
      <c r="K40" s="8"/>
      <c r="L40" s="8"/>
      <c r="M40" s="8"/>
      <c r="N40" s="8"/>
      <c r="O40" s="8"/>
      <c r="P40" s="8"/>
    </row>
    <row r="41" spans="2:16" ht="13.5" customHeight="1">
      <c r="B41" s="54"/>
      <c r="C41" s="54"/>
      <c r="D41" s="54"/>
      <c r="E41" s="54"/>
      <c r="F41" s="54"/>
      <c r="G41" s="54"/>
      <c r="H41" s="190"/>
      <c r="I41" s="50"/>
      <c r="J41" s="8"/>
      <c r="K41" s="8"/>
      <c r="L41" s="8"/>
      <c r="M41" s="8"/>
      <c r="N41" s="8"/>
      <c r="O41" s="8"/>
      <c r="P41" s="8"/>
    </row>
    <row r="42" spans="2:16" ht="13.5" customHeight="1">
      <c r="B42" s="54"/>
      <c r="C42" s="54"/>
      <c r="D42" s="54"/>
      <c r="E42" s="54"/>
      <c r="F42" s="54"/>
      <c r="G42" s="54"/>
      <c r="H42" s="190"/>
      <c r="I42" s="50"/>
      <c r="J42" s="8"/>
      <c r="K42" s="8"/>
      <c r="L42" s="8"/>
      <c r="M42" s="8"/>
      <c r="N42" s="8"/>
      <c r="O42" s="8"/>
      <c r="P42" s="8"/>
    </row>
    <row r="43" spans="2:16" ht="13.5" customHeight="1">
      <c r="B43" s="54"/>
      <c r="C43" s="54"/>
      <c r="D43" s="54"/>
      <c r="E43" s="54"/>
      <c r="F43" s="54"/>
      <c r="G43" s="54"/>
      <c r="H43" s="190"/>
      <c r="I43" s="50"/>
      <c r="J43" s="8"/>
      <c r="K43" s="8"/>
      <c r="L43" s="8"/>
      <c r="M43" s="8"/>
      <c r="N43" s="8"/>
      <c r="O43" s="8"/>
      <c r="P43" s="8"/>
    </row>
    <row r="44" spans="2:16" ht="13.5" customHeight="1">
      <c r="B44" s="54"/>
      <c r="C44" s="54"/>
      <c r="D44" s="54"/>
      <c r="E44" s="54"/>
      <c r="F44" s="54"/>
      <c r="G44" s="54"/>
      <c r="H44" s="190"/>
      <c r="I44" s="50"/>
      <c r="J44" s="8"/>
      <c r="K44" s="8"/>
      <c r="L44" s="8"/>
      <c r="M44" s="8"/>
      <c r="N44" s="8"/>
      <c r="O44" s="8"/>
      <c r="P44" s="8"/>
    </row>
    <row r="45" spans="2:16" ht="13.5" customHeight="1">
      <c r="B45" s="54"/>
      <c r="C45" s="54"/>
      <c r="D45" s="54"/>
      <c r="E45" s="54"/>
      <c r="F45" s="54"/>
      <c r="G45" s="54"/>
      <c r="H45" s="190"/>
      <c r="I45" s="50"/>
      <c r="J45" s="8"/>
      <c r="K45" s="8"/>
      <c r="L45" s="8"/>
      <c r="M45" s="8"/>
      <c r="N45" s="8"/>
      <c r="O45" s="8"/>
      <c r="P45" s="8"/>
    </row>
    <row r="46" spans="2:16" ht="13.5" customHeight="1">
      <c r="B46" s="54"/>
      <c r="C46" s="54"/>
      <c r="D46" s="54"/>
      <c r="E46" s="54"/>
      <c r="F46" s="54"/>
      <c r="G46" s="54"/>
      <c r="H46" s="190"/>
      <c r="I46" s="50"/>
      <c r="J46" s="8"/>
      <c r="K46" s="8"/>
      <c r="L46" s="8"/>
      <c r="M46" s="8"/>
      <c r="N46" s="8"/>
      <c r="O46" s="8"/>
      <c r="P46" s="8"/>
    </row>
    <row r="47" spans="2:16" ht="13.5" customHeight="1">
      <c r="B47" s="54"/>
      <c r="C47" s="54"/>
      <c r="D47" s="54"/>
      <c r="E47" s="54"/>
      <c r="F47" s="54"/>
      <c r="G47" s="54"/>
      <c r="H47" s="190"/>
      <c r="I47" s="50"/>
      <c r="J47" s="8"/>
      <c r="K47" s="8"/>
      <c r="L47" s="8"/>
      <c r="M47" s="8"/>
      <c r="N47" s="8"/>
      <c r="O47" s="8"/>
      <c r="P47" s="8"/>
    </row>
    <row r="48" spans="2:16" ht="13.5" customHeight="1">
      <c r="B48" s="54"/>
      <c r="C48" s="54"/>
      <c r="D48" s="54"/>
      <c r="E48" s="54"/>
      <c r="F48" s="54"/>
      <c r="G48" s="54"/>
      <c r="H48" s="190"/>
      <c r="I48" s="50"/>
      <c r="J48" s="8"/>
      <c r="K48" s="8"/>
      <c r="L48" s="8"/>
      <c r="M48" s="8"/>
      <c r="N48" s="8"/>
      <c r="O48" s="8"/>
      <c r="P48" s="8"/>
    </row>
    <row r="49" spans="2:16" ht="13.5" customHeight="1">
      <c r="B49" s="54"/>
      <c r="C49" s="54"/>
      <c r="D49" s="54"/>
      <c r="E49" s="54"/>
      <c r="F49" s="54"/>
      <c r="G49" s="54"/>
      <c r="H49" s="190"/>
      <c r="I49" s="50"/>
      <c r="J49" s="8"/>
      <c r="K49" s="8"/>
      <c r="L49" s="8"/>
      <c r="M49" s="8"/>
      <c r="N49" s="8"/>
      <c r="O49" s="8"/>
      <c r="P49" s="8"/>
    </row>
    <row r="50" spans="2:16" ht="13.5" customHeight="1">
      <c r="B50" s="54"/>
      <c r="C50" s="54"/>
      <c r="D50" s="54"/>
      <c r="E50" s="54"/>
      <c r="F50" s="54"/>
      <c r="G50" s="54"/>
      <c r="H50" s="190"/>
      <c r="I50" s="50"/>
      <c r="J50" s="8"/>
      <c r="K50" s="8"/>
      <c r="L50" s="8"/>
      <c r="M50" s="8"/>
      <c r="N50" s="8"/>
      <c r="O50" s="8"/>
      <c r="P50" s="8"/>
    </row>
    <row r="51" spans="2:16" ht="13.5" customHeight="1">
      <c r="B51" s="54"/>
      <c r="C51" s="54"/>
      <c r="D51" s="54"/>
      <c r="E51" s="54"/>
      <c r="F51" s="54"/>
      <c r="G51" s="54"/>
      <c r="H51" s="190"/>
      <c r="I51" s="50"/>
      <c r="J51" s="8"/>
      <c r="K51" s="8"/>
      <c r="L51" s="8"/>
      <c r="M51" s="8"/>
      <c r="N51" s="8"/>
      <c r="O51" s="8"/>
      <c r="P51" s="8"/>
    </row>
    <row r="52" spans="2:16" ht="13.5" customHeight="1">
      <c r="B52" s="54"/>
      <c r="C52" s="54"/>
      <c r="D52" s="54"/>
      <c r="E52" s="54"/>
      <c r="F52" s="54"/>
      <c r="G52" s="54"/>
      <c r="H52" s="190"/>
      <c r="I52" s="50"/>
      <c r="J52" s="8"/>
      <c r="K52" s="8"/>
      <c r="L52" s="8"/>
      <c r="M52" s="8"/>
      <c r="N52" s="8"/>
      <c r="O52" s="8"/>
      <c r="P52" s="8"/>
    </row>
    <row r="53" spans="2:16" ht="13.5" customHeight="1">
      <c r="B53" s="54"/>
      <c r="C53" s="54"/>
      <c r="D53" s="54"/>
      <c r="E53" s="54"/>
      <c r="F53" s="54"/>
      <c r="G53" s="54"/>
      <c r="H53" s="190"/>
      <c r="I53" s="50"/>
      <c r="J53" s="8"/>
      <c r="K53" s="8"/>
      <c r="L53" s="8"/>
      <c r="M53" s="8"/>
      <c r="N53" s="8"/>
      <c r="O53" s="8"/>
      <c r="P53" s="8"/>
    </row>
    <row r="54" spans="2:16" ht="13.5" customHeight="1">
      <c r="B54" s="54"/>
      <c r="C54" s="54"/>
      <c r="D54" s="54"/>
      <c r="E54" s="54"/>
      <c r="F54" s="54"/>
      <c r="G54" s="54"/>
      <c r="H54" s="190"/>
      <c r="I54" s="50"/>
      <c r="J54" s="8"/>
      <c r="K54" s="8"/>
      <c r="L54" s="8"/>
      <c r="M54" s="8"/>
      <c r="N54" s="8"/>
      <c r="O54" s="8"/>
      <c r="P54" s="8"/>
    </row>
    <row r="55" spans="2:16" ht="13.5" customHeight="1">
      <c r="B55" s="54"/>
      <c r="C55" s="54"/>
      <c r="D55" s="54"/>
      <c r="E55" s="54"/>
      <c r="F55" s="54"/>
      <c r="G55" s="54"/>
      <c r="H55" s="190"/>
      <c r="I55" s="50"/>
      <c r="J55" s="8"/>
      <c r="K55" s="8"/>
      <c r="L55" s="8"/>
      <c r="M55" s="8"/>
      <c r="N55" s="8"/>
      <c r="O55" s="8"/>
      <c r="P55" s="8"/>
    </row>
    <row r="56" spans="2:16" ht="13.5" customHeight="1">
      <c r="B56" s="54"/>
      <c r="C56" s="54"/>
      <c r="D56" s="54"/>
      <c r="E56" s="54"/>
      <c r="F56" s="54"/>
      <c r="G56" s="54"/>
      <c r="H56" s="190"/>
      <c r="I56" s="50"/>
      <c r="J56" s="8"/>
      <c r="K56" s="8"/>
      <c r="L56" s="8"/>
      <c r="M56" s="8"/>
      <c r="N56" s="8"/>
      <c r="O56" s="8"/>
      <c r="P56" s="8"/>
    </row>
    <row r="57" spans="2:16" ht="13.5" customHeight="1">
      <c r="B57" s="54"/>
      <c r="C57" s="54"/>
      <c r="D57" s="54"/>
      <c r="E57" s="54"/>
      <c r="F57" s="54"/>
      <c r="G57" s="54"/>
      <c r="H57" s="190"/>
      <c r="I57" s="50"/>
      <c r="J57" s="8"/>
      <c r="K57" s="8"/>
      <c r="L57" s="8"/>
      <c r="M57" s="8"/>
      <c r="N57" s="8"/>
      <c r="O57" s="8"/>
      <c r="P57" s="8"/>
    </row>
    <row r="58" spans="2:16" ht="13.5" customHeight="1">
      <c r="B58" s="54"/>
      <c r="C58" s="54"/>
      <c r="D58" s="54"/>
      <c r="E58" s="54"/>
      <c r="F58" s="54"/>
      <c r="G58" s="54"/>
      <c r="H58" s="190"/>
      <c r="I58" s="50"/>
      <c r="J58" s="8"/>
      <c r="K58" s="8"/>
      <c r="L58" s="8"/>
      <c r="M58" s="8"/>
      <c r="N58" s="8"/>
      <c r="O58" s="8"/>
      <c r="P58" s="8"/>
    </row>
    <row r="59" spans="2:16" ht="13.5" customHeight="1">
      <c r="B59" s="54"/>
      <c r="C59" s="54"/>
      <c r="D59" s="54"/>
      <c r="E59" s="54"/>
      <c r="F59" s="54"/>
      <c r="G59" s="54"/>
      <c r="H59" s="190"/>
      <c r="I59" s="50"/>
      <c r="J59" s="8"/>
      <c r="K59" s="8"/>
      <c r="L59" s="8"/>
      <c r="M59" s="8"/>
      <c r="N59" s="8"/>
      <c r="O59" s="8"/>
      <c r="P59" s="8"/>
    </row>
    <row r="60" spans="2:16" ht="13.5" customHeight="1">
      <c r="B60" s="54"/>
      <c r="C60" s="54"/>
      <c r="D60" s="54"/>
      <c r="E60" s="54"/>
      <c r="F60" s="54"/>
      <c r="G60" s="54"/>
      <c r="H60" s="190"/>
      <c r="I60" s="50"/>
      <c r="J60" s="8"/>
      <c r="K60" s="8"/>
      <c r="L60" s="8"/>
      <c r="M60" s="8"/>
      <c r="N60" s="8"/>
      <c r="O60" s="8"/>
      <c r="P60" s="8"/>
    </row>
    <row r="61" spans="2:8" ht="13.5" customHeight="1">
      <c r="B61" s="14"/>
      <c r="C61" s="14"/>
      <c r="D61" s="14"/>
      <c r="E61" s="14"/>
      <c r="F61" s="14"/>
      <c r="G61" s="14"/>
      <c r="H61" s="49"/>
    </row>
    <row r="62" spans="2:8" ht="13.5" customHeight="1">
      <c r="B62" s="14"/>
      <c r="C62" s="14"/>
      <c r="D62" s="14"/>
      <c r="E62" s="14"/>
      <c r="F62" s="14"/>
      <c r="G62" s="14"/>
      <c r="H62" s="49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0">
    <mergeCell ref="E1:L1"/>
    <mergeCell ref="A2:L2"/>
    <mergeCell ref="A3:L3"/>
    <mergeCell ref="A4:L4"/>
    <mergeCell ref="A5:L5"/>
    <mergeCell ref="A8:A10"/>
    <mergeCell ref="B8:C8"/>
    <mergeCell ref="D8:E9"/>
    <mergeCell ref="F8:G8"/>
    <mergeCell ref="H8:I8"/>
    <mergeCell ref="J8:K8"/>
    <mergeCell ref="L8:L10"/>
    <mergeCell ref="B9:B10"/>
    <mergeCell ref="C9:C10"/>
    <mergeCell ref="J9:J10"/>
    <mergeCell ref="K9:K10"/>
    <mergeCell ref="F9:F10"/>
    <mergeCell ref="G9:G10"/>
    <mergeCell ref="H9:H10"/>
    <mergeCell ref="I9:I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50"/>
  </sheetPr>
  <dimension ref="A1:C25"/>
  <sheetViews>
    <sheetView workbookViewId="0" topLeftCell="A1">
      <selection activeCell="A1" sqref="A1:C1"/>
    </sheetView>
  </sheetViews>
  <sheetFormatPr defaultColWidth="9.140625" defaultRowHeight="12.75"/>
  <cols>
    <col min="1" max="1" width="52.00390625" style="1" customWidth="1"/>
    <col min="2" max="2" width="15.7109375" style="1" customWidth="1"/>
    <col min="3" max="3" width="18.8515625" style="1" customWidth="1"/>
    <col min="4" max="16384" width="9.140625" style="1" customWidth="1"/>
  </cols>
  <sheetData>
    <row r="1" spans="1:3" ht="15.75">
      <c r="A1" s="788" t="s">
        <v>1413</v>
      </c>
      <c r="B1" s="788"/>
      <c r="C1" s="788"/>
    </row>
    <row r="2" spans="1:3" ht="15.75">
      <c r="A2" s="667" t="s">
        <v>1965</v>
      </c>
      <c r="B2" s="667"/>
      <c r="C2" s="667"/>
    </row>
    <row r="3" spans="1:3" ht="15.75">
      <c r="A3" s="667" t="s">
        <v>2190</v>
      </c>
      <c r="B3" s="667"/>
      <c r="C3" s="667"/>
    </row>
    <row r="4" spans="1:3" ht="15.75">
      <c r="A4" s="667" t="s">
        <v>265</v>
      </c>
      <c r="B4" s="667"/>
      <c r="C4" s="667"/>
    </row>
    <row r="5" ht="27.75" customHeight="1"/>
    <row r="6" spans="1:3" ht="31.5">
      <c r="A6" s="555" t="s">
        <v>1792</v>
      </c>
      <c r="B6" s="555" t="s">
        <v>2191</v>
      </c>
      <c r="C6" s="555" t="s">
        <v>2192</v>
      </c>
    </row>
    <row r="7" spans="1:3" ht="15.75">
      <c r="A7" s="289"/>
      <c r="B7" s="418"/>
      <c r="C7" s="418"/>
    </row>
    <row r="8" spans="1:3" ht="15.75">
      <c r="A8" s="1" t="s">
        <v>2193</v>
      </c>
      <c r="B8" s="8">
        <v>-996</v>
      </c>
      <c r="C8" s="8"/>
    </row>
    <row r="9" spans="1:3" ht="15.75">
      <c r="A9" s="1" t="s">
        <v>2194</v>
      </c>
      <c r="B9" s="8">
        <v>65865</v>
      </c>
      <c r="C9" s="8">
        <v>65865</v>
      </c>
    </row>
    <row r="10" spans="1:3" ht="15.75">
      <c r="A10" s="90" t="s">
        <v>2195</v>
      </c>
      <c r="B10" s="8">
        <v>14481058</v>
      </c>
      <c r="C10" s="8">
        <v>14299611</v>
      </c>
    </row>
    <row r="11" spans="1:3" ht="15.75">
      <c r="A11" s="1" t="s">
        <v>2196</v>
      </c>
      <c r="B11" s="8">
        <v>202735</v>
      </c>
      <c r="C11" s="8">
        <v>200195</v>
      </c>
    </row>
    <row r="12" spans="1:3" ht="15.75">
      <c r="A12" s="90" t="s">
        <v>2197</v>
      </c>
      <c r="B12" s="8">
        <v>4953</v>
      </c>
      <c r="C12" s="8">
        <v>4953</v>
      </c>
    </row>
    <row r="13" spans="1:3" ht="15.75">
      <c r="A13" s="1" t="s">
        <v>264</v>
      </c>
      <c r="B13" s="8">
        <f>((B9+B11)/B12)*1000</f>
        <v>54229.759741570764</v>
      </c>
      <c r="C13" s="8">
        <f>((C9+C11)/C12)*1000</f>
        <v>53716.93922875025</v>
      </c>
    </row>
    <row r="14" spans="1:3" ht="15.75">
      <c r="A14" s="1" t="s">
        <v>266</v>
      </c>
      <c r="B14" s="8">
        <v>42740</v>
      </c>
      <c r="C14" s="8">
        <v>42521</v>
      </c>
    </row>
    <row r="15" spans="1:3" ht="15.75">
      <c r="A15" s="1" t="s">
        <v>267</v>
      </c>
      <c r="B15" s="8">
        <v>201</v>
      </c>
      <c r="C15" s="8">
        <v>141</v>
      </c>
    </row>
    <row r="16" spans="1:3" ht="15.75">
      <c r="A16" s="1" t="s">
        <v>268</v>
      </c>
      <c r="B16" s="8">
        <v>527323</v>
      </c>
      <c r="C16" s="8">
        <v>566809</v>
      </c>
    </row>
    <row r="17" spans="1:3" ht="15.75">
      <c r="A17" s="1" t="s">
        <v>269</v>
      </c>
      <c r="B17" s="8">
        <v>995553</v>
      </c>
      <c r="C17" s="8">
        <v>698373</v>
      </c>
    </row>
    <row r="18" spans="1:3" ht="15.75">
      <c r="A18" s="1" t="s">
        <v>270</v>
      </c>
      <c r="B18" s="8">
        <v>-995553</v>
      </c>
      <c r="C18" s="8">
        <v>-698373</v>
      </c>
    </row>
    <row r="19" spans="1:3" ht="15.75">
      <c r="A19" s="7" t="s">
        <v>271</v>
      </c>
      <c r="B19" s="12"/>
      <c r="C19" s="12">
        <f>((B18-C18)*-1)/1000</f>
        <v>297.18</v>
      </c>
    </row>
    <row r="20" spans="2:3" ht="15.75">
      <c r="B20" s="8"/>
      <c r="C20" s="8"/>
    </row>
    <row r="21" spans="1:3" ht="15.75">
      <c r="A21" s="1" t="s">
        <v>272</v>
      </c>
      <c r="B21" s="8"/>
      <c r="C21" s="8">
        <v>137434</v>
      </c>
    </row>
    <row r="22" spans="1:3" ht="15.75">
      <c r="A22" s="1" t="s">
        <v>1304</v>
      </c>
      <c r="B22" s="8"/>
      <c r="C22" s="8">
        <v>8700</v>
      </c>
    </row>
    <row r="23" spans="1:3" ht="15.75">
      <c r="A23" s="7" t="s">
        <v>1305</v>
      </c>
      <c r="B23" s="8"/>
      <c r="C23" s="12">
        <f>((C18*0.25)*-1)/1000</f>
        <v>174.59325</v>
      </c>
    </row>
    <row r="25" spans="1:3" ht="15.75">
      <c r="A25" s="7" t="s">
        <v>1306</v>
      </c>
      <c r="C25" s="12">
        <f>C19+C23</f>
        <v>471.77325</v>
      </c>
    </row>
  </sheetData>
  <mergeCells count="4">
    <mergeCell ref="A4:C4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50"/>
  </sheetPr>
  <dimension ref="A1:D24"/>
  <sheetViews>
    <sheetView workbookViewId="0" topLeftCell="A1">
      <selection activeCell="G24" sqref="G24"/>
    </sheetView>
  </sheetViews>
  <sheetFormatPr defaultColWidth="9.140625" defaultRowHeight="12.75"/>
  <cols>
    <col min="1" max="1" width="52.00390625" style="1" customWidth="1"/>
    <col min="2" max="2" width="12.421875" style="1" customWidth="1"/>
    <col min="3" max="3" width="13.00390625" style="1" customWidth="1"/>
    <col min="4" max="16384" width="9.140625" style="1" customWidth="1"/>
  </cols>
  <sheetData>
    <row r="1" spans="1:3" ht="15.75">
      <c r="A1" s="788" t="s">
        <v>1414</v>
      </c>
      <c r="B1" s="788"/>
      <c r="C1" s="788"/>
    </row>
    <row r="2" spans="1:4" ht="15.75">
      <c r="A2" s="667" t="s">
        <v>1965</v>
      </c>
      <c r="B2" s="667"/>
      <c r="C2" s="667"/>
      <c r="D2" s="667"/>
    </row>
    <row r="3" spans="1:4" ht="15.75">
      <c r="A3" s="667" t="s">
        <v>1307</v>
      </c>
      <c r="B3" s="667"/>
      <c r="C3" s="667"/>
      <c r="D3" s="667"/>
    </row>
    <row r="4" spans="1:4" ht="15.75">
      <c r="A4" s="667" t="s">
        <v>265</v>
      </c>
      <c r="B4" s="667"/>
      <c r="C4" s="667"/>
      <c r="D4" s="667"/>
    </row>
    <row r="5" ht="27.75" customHeight="1"/>
    <row r="6" spans="1:4" ht="31.5">
      <c r="A6" s="555" t="s">
        <v>1792</v>
      </c>
      <c r="B6" s="555" t="s">
        <v>2191</v>
      </c>
      <c r="C6" s="555" t="s">
        <v>1308</v>
      </c>
      <c r="D6" s="555" t="s">
        <v>1123</v>
      </c>
    </row>
    <row r="7" spans="1:3" ht="15.75">
      <c r="A7" s="289"/>
      <c r="B7" s="418"/>
      <c r="C7" s="418"/>
    </row>
    <row r="8" spans="1:4" ht="15.75">
      <c r="A8" s="1" t="s">
        <v>1309</v>
      </c>
      <c r="B8" s="8">
        <v>248</v>
      </c>
      <c r="C8" s="8">
        <v>248</v>
      </c>
      <c r="D8" s="8">
        <f>C8-B8</f>
        <v>0</v>
      </c>
    </row>
    <row r="9" spans="1:4" ht="15.75">
      <c r="A9" s="1" t="s">
        <v>1310</v>
      </c>
      <c r="B9" s="8">
        <v>300</v>
      </c>
      <c r="C9" s="8">
        <v>300</v>
      </c>
      <c r="D9" s="8">
        <f aca="true" t="shared" si="0" ref="D9:D22">C9-B9</f>
        <v>0</v>
      </c>
    </row>
    <row r="10" spans="1:4" ht="15.75">
      <c r="A10" s="90" t="s">
        <v>1311</v>
      </c>
      <c r="B10" s="8">
        <v>6999</v>
      </c>
      <c r="C10" s="8">
        <v>6999</v>
      </c>
      <c r="D10" s="8">
        <f t="shared" si="0"/>
        <v>0</v>
      </c>
    </row>
    <row r="11" spans="1:4" ht="15.75">
      <c r="A11" s="1" t="s">
        <v>1312</v>
      </c>
      <c r="B11" s="8">
        <v>186</v>
      </c>
      <c r="C11" s="8">
        <v>87</v>
      </c>
      <c r="D11" s="8">
        <f t="shared" si="0"/>
        <v>-99</v>
      </c>
    </row>
    <row r="12" spans="1:4" ht="15.75">
      <c r="A12" s="90" t="s">
        <v>57</v>
      </c>
      <c r="B12" s="8">
        <v>1780</v>
      </c>
      <c r="C12" s="8">
        <v>1780</v>
      </c>
      <c r="D12" s="8">
        <f t="shared" si="0"/>
        <v>0</v>
      </c>
    </row>
    <row r="13" spans="1:4" ht="15.75">
      <c r="A13" s="90" t="s">
        <v>1363</v>
      </c>
      <c r="B13" s="8">
        <v>4</v>
      </c>
      <c r="C13" s="8">
        <v>4</v>
      </c>
      <c r="D13" s="8">
        <f t="shared" si="0"/>
        <v>0</v>
      </c>
    </row>
    <row r="14" spans="1:4" ht="15.75">
      <c r="A14" s="1" t="s">
        <v>1313</v>
      </c>
      <c r="B14" s="8">
        <v>126</v>
      </c>
      <c r="C14" s="8">
        <v>126</v>
      </c>
      <c r="D14" s="8">
        <f t="shared" si="0"/>
        <v>0</v>
      </c>
    </row>
    <row r="15" spans="1:4" ht="15.75">
      <c r="A15" s="1" t="s">
        <v>1314</v>
      </c>
      <c r="B15" s="8">
        <v>26449</v>
      </c>
      <c r="C15" s="8">
        <v>26449</v>
      </c>
      <c r="D15" s="8">
        <f t="shared" si="0"/>
        <v>0</v>
      </c>
    </row>
    <row r="16" spans="1:4" ht="15.75">
      <c r="A16" s="7" t="s">
        <v>1315</v>
      </c>
      <c r="B16" s="12">
        <f>SUM(B8:B15)</f>
        <v>36092</v>
      </c>
      <c r="C16" s="12">
        <f>SUM(C8:C15)</f>
        <v>35993</v>
      </c>
      <c r="D16" s="12">
        <f>SUM(D8:D15)</f>
        <v>-99</v>
      </c>
    </row>
    <row r="17" spans="1:4" ht="15.75">
      <c r="A17" s="7"/>
      <c r="B17" s="12"/>
      <c r="C17" s="12"/>
      <c r="D17" s="12"/>
    </row>
    <row r="18" spans="1:4" ht="15.75">
      <c r="A18" s="1" t="s">
        <v>1359</v>
      </c>
      <c r="B18" s="8">
        <v>12787</v>
      </c>
      <c r="C18" s="8">
        <v>12787</v>
      </c>
      <c r="D18" s="8">
        <f t="shared" si="0"/>
        <v>0</v>
      </c>
    </row>
    <row r="19" spans="1:4" ht="15.75">
      <c r="A19" s="1" t="s">
        <v>1360</v>
      </c>
      <c r="B19" s="8">
        <v>29109</v>
      </c>
      <c r="C19" s="8">
        <v>29109</v>
      </c>
      <c r="D19" s="8">
        <f t="shared" si="0"/>
        <v>0</v>
      </c>
    </row>
    <row r="20" spans="1:4" ht="31.5">
      <c r="A20" s="90" t="s">
        <v>1361</v>
      </c>
      <c r="B20" s="8">
        <v>13194</v>
      </c>
      <c r="C20" s="8">
        <v>13027</v>
      </c>
      <c r="D20" s="8">
        <f t="shared" si="0"/>
        <v>-167</v>
      </c>
    </row>
    <row r="21" spans="1:4" ht="31.5">
      <c r="A21" s="90" t="s">
        <v>1362</v>
      </c>
      <c r="B21" s="8">
        <v>6350</v>
      </c>
      <c r="C21" s="8">
        <v>5144</v>
      </c>
      <c r="D21" s="8">
        <f t="shared" si="0"/>
        <v>-1206</v>
      </c>
    </row>
    <row r="22" spans="1:4" ht="15.75">
      <c r="A22" s="91" t="s">
        <v>63</v>
      </c>
      <c r="B22" s="12">
        <f>SUM(B18:B21)</f>
        <v>61440</v>
      </c>
      <c r="C22" s="12">
        <f>SUM(C18:C21)</f>
        <v>60067</v>
      </c>
      <c r="D22" s="12">
        <f t="shared" si="0"/>
        <v>-1373</v>
      </c>
    </row>
    <row r="24" spans="1:4" ht="31.5">
      <c r="A24" s="91" t="s">
        <v>296</v>
      </c>
      <c r="B24" s="12">
        <f>B16+B22</f>
        <v>97532</v>
      </c>
      <c r="C24" s="12">
        <f>C16+C22</f>
        <v>96060</v>
      </c>
      <c r="D24" s="12">
        <f>D16+D22</f>
        <v>-1472</v>
      </c>
    </row>
  </sheetData>
  <mergeCells count="4">
    <mergeCell ref="A1:C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6"/>
  </sheetPr>
  <dimension ref="A1:G100"/>
  <sheetViews>
    <sheetView workbookViewId="0" topLeftCell="A1">
      <selection activeCell="A8" sqref="A8"/>
    </sheetView>
  </sheetViews>
  <sheetFormatPr defaultColWidth="9.140625" defaultRowHeight="15" customHeight="1"/>
  <cols>
    <col min="1" max="1" width="29.00390625" style="1" customWidth="1"/>
    <col min="2" max="2" width="10.28125" style="1" customWidth="1"/>
    <col min="3" max="3" width="9.00390625" style="1" customWidth="1"/>
    <col min="4" max="4" width="13.140625" style="1" customWidth="1"/>
    <col min="5" max="5" width="10.57421875" style="1" customWidth="1"/>
    <col min="6" max="6" width="9.28125" style="1" customWidth="1"/>
    <col min="7" max="7" width="12.00390625" style="1" customWidth="1"/>
    <col min="8" max="16384" width="9.140625" style="1" customWidth="1"/>
  </cols>
  <sheetData>
    <row r="1" spans="5:7" ht="15" customHeight="1">
      <c r="E1" s="669"/>
      <c r="F1" s="669"/>
      <c r="G1" s="669"/>
    </row>
    <row r="2" spans="1:7" ht="15" customHeight="1">
      <c r="A2" s="729" t="s">
        <v>1797</v>
      </c>
      <c r="B2" s="729"/>
      <c r="C2" s="729"/>
      <c r="D2" s="729"/>
      <c r="E2" s="729"/>
      <c r="F2" s="729"/>
      <c r="G2" s="729"/>
    </row>
    <row r="3" spans="1:7" ht="15" customHeight="1">
      <c r="A3" s="729" t="s">
        <v>1422</v>
      </c>
      <c r="B3" s="729"/>
      <c r="C3" s="729"/>
      <c r="D3" s="729"/>
      <c r="E3" s="729"/>
      <c r="F3" s="729"/>
      <c r="G3" s="729"/>
    </row>
    <row r="4" spans="1:7" ht="15" customHeight="1">
      <c r="A4" s="729" t="s">
        <v>1691</v>
      </c>
      <c r="B4" s="729"/>
      <c r="C4" s="729"/>
      <c r="D4" s="729"/>
      <c r="E4" s="729"/>
      <c r="F4" s="729"/>
      <c r="G4" s="729"/>
    </row>
    <row r="5" spans="1:7" ht="15" customHeight="1">
      <c r="A5" s="729" t="s">
        <v>1791</v>
      </c>
      <c r="B5" s="729"/>
      <c r="C5" s="729"/>
      <c r="D5" s="729"/>
      <c r="E5" s="729"/>
      <c r="F5" s="729"/>
      <c r="G5" s="729"/>
    </row>
    <row r="6" spans="1:7" ht="15" customHeight="1">
      <c r="A6" s="433"/>
      <c r="B6" s="433"/>
      <c r="C6" s="433"/>
      <c r="D6" s="433"/>
      <c r="E6" s="433"/>
      <c r="F6" s="433"/>
      <c r="G6" s="433"/>
    </row>
    <row r="7" spans="1:7" ht="15" customHeight="1">
      <c r="A7" s="433"/>
      <c r="B7" s="433"/>
      <c r="C7" s="433"/>
      <c r="D7" s="433"/>
      <c r="E7" s="433"/>
      <c r="F7" s="433"/>
      <c r="G7" s="433"/>
    </row>
    <row r="8" spans="1:3" ht="15" customHeight="1">
      <c r="A8" s="433"/>
      <c r="B8" s="309"/>
      <c r="C8" s="309"/>
    </row>
    <row r="9" spans="1:7" s="88" customFormat="1" ht="15" customHeight="1">
      <c r="A9" s="730" t="s">
        <v>1654</v>
      </c>
      <c r="B9" s="731" t="s">
        <v>1423</v>
      </c>
      <c r="C9" s="731" t="s">
        <v>1424</v>
      </c>
      <c r="D9" s="731" t="s">
        <v>1425</v>
      </c>
      <c r="E9" s="731" t="s">
        <v>1426</v>
      </c>
      <c r="F9" s="731" t="s">
        <v>1424</v>
      </c>
      <c r="G9" s="731" t="s">
        <v>1427</v>
      </c>
    </row>
    <row r="10" spans="1:7" s="88" customFormat="1" ht="15" customHeight="1">
      <c r="A10" s="730"/>
      <c r="B10" s="731"/>
      <c r="C10" s="731"/>
      <c r="D10" s="731"/>
      <c r="E10" s="731"/>
      <c r="F10" s="731"/>
      <c r="G10" s="731"/>
    </row>
    <row r="11" spans="1:7" s="88" customFormat="1" ht="20.25" customHeight="1">
      <c r="A11" s="730"/>
      <c r="B11" s="731"/>
      <c r="C11" s="731"/>
      <c r="D11" s="731"/>
      <c r="E11" s="731"/>
      <c r="F11" s="731"/>
      <c r="G11" s="731"/>
    </row>
    <row r="12" spans="1:7" s="88" customFormat="1" ht="20.25" customHeight="1">
      <c r="A12" s="363" t="s">
        <v>1654</v>
      </c>
      <c r="B12" s="465"/>
      <c r="C12" s="465"/>
      <c r="D12" s="465"/>
      <c r="E12" s="465"/>
      <c r="F12" s="465"/>
      <c r="G12" s="465"/>
    </row>
    <row r="13" spans="1:7" s="7" customFormat="1" ht="15" customHeight="1">
      <c r="A13" s="434" t="s">
        <v>2128</v>
      </c>
      <c r="B13" s="435">
        <f>SUM(B14:B17)</f>
        <v>15962124</v>
      </c>
      <c r="C13" s="435"/>
      <c r="D13" s="435">
        <f>SUM(D14:D17)</f>
        <v>15962124</v>
      </c>
      <c r="E13" s="435">
        <f>SUM(E14:E17)</f>
        <v>16068947</v>
      </c>
      <c r="F13" s="12"/>
      <c r="G13" s="435">
        <f>SUM(G14:G17)</f>
        <v>16068947</v>
      </c>
    </row>
    <row r="14" spans="1:7" ht="15" customHeight="1">
      <c r="A14" s="229" t="s">
        <v>2129</v>
      </c>
      <c r="B14" s="233">
        <v>16605</v>
      </c>
      <c r="C14" s="233"/>
      <c r="D14" s="233">
        <v>16605</v>
      </c>
      <c r="E14" s="233">
        <v>12321</v>
      </c>
      <c r="F14" s="233"/>
      <c r="G14" s="233">
        <v>12321</v>
      </c>
    </row>
    <row r="15" spans="1:7" ht="15" customHeight="1">
      <c r="A15" s="229" t="s">
        <v>2130</v>
      </c>
      <c r="B15" s="233">
        <v>14633400</v>
      </c>
      <c r="C15" s="233"/>
      <c r="D15" s="233">
        <v>14633400</v>
      </c>
      <c r="E15" s="233">
        <v>14654290</v>
      </c>
      <c r="F15" s="233"/>
      <c r="G15" s="233">
        <v>14654290</v>
      </c>
    </row>
    <row r="16" spans="1:7" ht="15" customHeight="1">
      <c r="A16" s="229" t="s">
        <v>2131</v>
      </c>
      <c r="B16" s="233">
        <v>1137276</v>
      </c>
      <c r="C16" s="233"/>
      <c r="D16" s="233">
        <v>1137276</v>
      </c>
      <c r="E16" s="233">
        <v>1235754</v>
      </c>
      <c r="F16" s="233"/>
      <c r="G16" s="233">
        <v>1235754</v>
      </c>
    </row>
    <row r="17" spans="1:7" ht="15" customHeight="1">
      <c r="A17" s="229" t="s">
        <v>2132</v>
      </c>
      <c r="B17" s="233">
        <v>174843</v>
      </c>
      <c r="C17" s="233"/>
      <c r="D17" s="233">
        <v>174843</v>
      </c>
      <c r="E17" s="233">
        <v>166582</v>
      </c>
      <c r="F17" s="233"/>
      <c r="G17" s="233">
        <v>166582</v>
      </c>
    </row>
    <row r="18" spans="1:7" ht="15" customHeight="1">
      <c r="A18" s="229"/>
      <c r="B18" s="123"/>
      <c r="C18" s="436"/>
      <c r="D18" s="123"/>
      <c r="E18" s="233"/>
      <c r="F18" s="233"/>
      <c r="G18" s="233"/>
    </row>
    <row r="19" spans="1:7" s="7" customFormat="1" ht="15" customHeight="1">
      <c r="A19" s="434" t="s">
        <v>2133</v>
      </c>
      <c r="B19" s="435">
        <f>B20+B21+B22+B23+B24</f>
        <v>942071</v>
      </c>
      <c r="C19" s="435"/>
      <c r="D19" s="435">
        <f>D20+D21+D22+D23+D24</f>
        <v>942071</v>
      </c>
      <c r="E19" s="435">
        <f>E20+E21+E22+E23+E24</f>
        <v>1024613</v>
      </c>
      <c r="F19" s="12"/>
      <c r="G19" s="435">
        <v>1024613</v>
      </c>
    </row>
    <row r="20" spans="1:7" ht="15" customHeight="1">
      <c r="A20" s="229" t="s">
        <v>2134</v>
      </c>
      <c r="B20" s="123">
        <v>7505</v>
      </c>
      <c r="C20" s="123"/>
      <c r="D20" s="123">
        <v>7505</v>
      </c>
      <c r="E20" s="123">
        <v>7136</v>
      </c>
      <c r="F20" s="123"/>
      <c r="G20" s="123">
        <v>7136</v>
      </c>
    </row>
    <row r="21" spans="1:7" ht="15" customHeight="1">
      <c r="A21" s="229" t="s">
        <v>2135</v>
      </c>
      <c r="B21" s="123">
        <v>39301</v>
      </c>
      <c r="C21" s="123"/>
      <c r="D21" s="123">
        <v>39301</v>
      </c>
      <c r="E21" s="123">
        <v>48254</v>
      </c>
      <c r="F21" s="123"/>
      <c r="G21" s="123">
        <v>48254</v>
      </c>
    </row>
    <row r="22" spans="1:7" ht="15" customHeight="1">
      <c r="A22" s="229" t="s">
        <v>2136</v>
      </c>
      <c r="B22" s="123">
        <v>22605</v>
      </c>
      <c r="C22" s="123"/>
      <c r="D22" s="123">
        <v>22605</v>
      </c>
      <c r="E22" s="123"/>
      <c r="F22" s="123"/>
      <c r="G22" s="123"/>
    </row>
    <row r="23" spans="1:7" ht="15" customHeight="1">
      <c r="A23" s="229" t="s">
        <v>2137</v>
      </c>
      <c r="B23" s="123">
        <v>828311</v>
      </c>
      <c r="C23" s="123"/>
      <c r="D23" s="123">
        <v>828311</v>
      </c>
      <c r="E23" s="123">
        <v>924619</v>
      </c>
      <c r="F23" s="123"/>
      <c r="G23" s="123">
        <v>924619</v>
      </c>
    </row>
    <row r="24" spans="1:7" ht="15" customHeight="1">
      <c r="A24" s="16" t="s">
        <v>2138</v>
      </c>
      <c r="B24" s="123">
        <v>44349</v>
      </c>
      <c r="C24" s="123"/>
      <c r="D24" s="123">
        <v>44349</v>
      </c>
      <c r="E24" s="123">
        <v>44604</v>
      </c>
      <c r="F24" s="123"/>
      <c r="G24" s="123">
        <v>44604</v>
      </c>
    </row>
    <row r="25" spans="1:7" s="7" customFormat="1" ht="15" customHeight="1">
      <c r="A25" s="88" t="s">
        <v>2354</v>
      </c>
      <c r="B25" s="122">
        <f>B13+B19</f>
        <v>16904195</v>
      </c>
      <c r="C25" s="12"/>
      <c r="D25" s="122">
        <f>D13+D19</f>
        <v>16904195</v>
      </c>
      <c r="E25" s="122">
        <f>E13+E19</f>
        <v>17093560</v>
      </c>
      <c r="F25" s="12"/>
      <c r="G25" s="122">
        <f>G13+G19</f>
        <v>17093560</v>
      </c>
    </row>
    <row r="26" spans="1:7" ht="15" customHeight="1">
      <c r="A26" s="16"/>
      <c r="B26" s="123"/>
      <c r="C26" s="8"/>
      <c r="D26" s="123"/>
      <c r="E26" s="123"/>
      <c r="F26" s="8"/>
      <c r="G26" s="123"/>
    </row>
    <row r="27" spans="1:7" ht="15" customHeight="1">
      <c r="A27" s="363" t="s">
        <v>2341</v>
      </c>
      <c r="B27" s="123"/>
      <c r="C27" s="437"/>
      <c r="D27" s="123"/>
      <c r="E27" s="358"/>
      <c r="F27" s="50"/>
      <c r="G27" s="358"/>
    </row>
    <row r="28" spans="1:7" s="7" customFormat="1" ht="15" customHeight="1">
      <c r="A28" s="88" t="s">
        <v>2139</v>
      </c>
      <c r="B28" s="122">
        <f>B29+B30+B31</f>
        <v>15818946</v>
      </c>
      <c r="C28" s="122"/>
      <c r="D28" s="122">
        <f>D29+D30+D31</f>
        <v>15818946</v>
      </c>
      <c r="E28" s="122">
        <f>E29+E30+E31</f>
        <v>15840579</v>
      </c>
      <c r="F28" s="122"/>
      <c r="G28" s="122">
        <f>G29+G30+G31</f>
        <v>15840579</v>
      </c>
    </row>
    <row r="29" spans="1:7" ht="15" customHeight="1">
      <c r="A29" s="16" t="s">
        <v>2140</v>
      </c>
      <c r="B29" s="123">
        <v>298203</v>
      </c>
      <c r="C29" s="123"/>
      <c r="D29" s="123">
        <v>298203</v>
      </c>
      <c r="E29" s="123">
        <v>298203</v>
      </c>
      <c r="F29" s="123"/>
      <c r="G29" s="123">
        <v>298203</v>
      </c>
    </row>
    <row r="30" spans="1:7" ht="15" customHeight="1">
      <c r="A30" s="16" t="s">
        <v>2141</v>
      </c>
      <c r="B30" s="123">
        <v>15520743</v>
      </c>
      <c r="C30" s="123"/>
      <c r="D30" s="123">
        <v>15520743</v>
      </c>
      <c r="E30" s="123">
        <v>15542376</v>
      </c>
      <c r="F30" s="123"/>
      <c r="G30" s="123">
        <v>15542376</v>
      </c>
    </row>
    <row r="31" spans="1:7" ht="15" customHeight="1">
      <c r="A31" s="16" t="s">
        <v>2142</v>
      </c>
      <c r="B31" s="123">
        <v>0</v>
      </c>
      <c r="C31" s="8"/>
      <c r="D31" s="123">
        <v>0</v>
      </c>
      <c r="E31" s="123">
        <v>0</v>
      </c>
      <c r="F31" s="123"/>
      <c r="G31" s="123">
        <v>0</v>
      </c>
    </row>
    <row r="32" spans="1:7" s="7" customFormat="1" ht="15" customHeight="1">
      <c r="A32" s="88" t="s">
        <v>2143</v>
      </c>
      <c r="B32" s="122">
        <f>B33+B34</f>
        <v>815911</v>
      </c>
      <c r="C32" s="122"/>
      <c r="D32" s="122">
        <f>D33+D34</f>
        <v>815911</v>
      </c>
      <c r="E32" s="122">
        <f>E33+E34</f>
        <v>1020517</v>
      </c>
      <c r="F32" s="12"/>
      <c r="G32" s="122">
        <f>G33+G34</f>
        <v>1020517</v>
      </c>
    </row>
    <row r="33" spans="1:7" ht="15" customHeight="1">
      <c r="A33" s="16" t="s">
        <v>2144</v>
      </c>
      <c r="B33" s="123">
        <v>815911</v>
      </c>
      <c r="C33" s="123"/>
      <c r="D33" s="123">
        <v>815911</v>
      </c>
      <c r="E33" s="123">
        <v>1020517</v>
      </c>
      <c r="F33" s="123"/>
      <c r="G33" s="123">
        <v>1020517</v>
      </c>
    </row>
    <row r="34" spans="1:7" ht="15" customHeight="1">
      <c r="A34" s="16" t="s">
        <v>2145</v>
      </c>
      <c r="B34" s="123">
        <v>0</v>
      </c>
      <c r="C34" s="123"/>
      <c r="D34" s="123">
        <v>0</v>
      </c>
      <c r="E34" s="123">
        <v>0</v>
      </c>
      <c r="F34" s="123"/>
      <c r="G34" s="123">
        <v>0</v>
      </c>
    </row>
    <row r="35" spans="1:7" s="7" customFormat="1" ht="15" customHeight="1">
      <c r="A35" s="88" t="s">
        <v>2146</v>
      </c>
      <c r="B35" s="122">
        <f>B36+B37+B38</f>
        <v>269338</v>
      </c>
      <c r="C35" s="122"/>
      <c r="D35" s="122">
        <f>D36+D37+D38</f>
        <v>269338</v>
      </c>
      <c r="E35" s="122">
        <f>E36+E37+E38</f>
        <v>232464</v>
      </c>
      <c r="F35" s="12"/>
      <c r="G35" s="122">
        <f>G36+G37+G38</f>
        <v>232464</v>
      </c>
    </row>
    <row r="36" spans="1:7" ht="15" customHeight="1">
      <c r="A36" s="16" t="s">
        <v>2147</v>
      </c>
      <c r="B36" s="123">
        <v>112500</v>
      </c>
      <c r="C36" s="123"/>
      <c r="D36" s="123">
        <v>112500</v>
      </c>
      <c r="E36" s="123">
        <v>75000</v>
      </c>
      <c r="F36" s="123"/>
      <c r="G36" s="123">
        <v>75000</v>
      </c>
    </row>
    <row r="37" spans="1:7" ht="15" customHeight="1">
      <c r="A37" s="16" t="s">
        <v>2148</v>
      </c>
      <c r="B37" s="123">
        <v>100089</v>
      </c>
      <c r="C37" s="123"/>
      <c r="D37" s="123">
        <v>100089</v>
      </c>
      <c r="E37" s="123">
        <v>98758</v>
      </c>
      <c r="F37" s="123"/>
      <c r="G37" s="123">
        <v>98758</v>
      </c>
    </row>
    <row r="38" spans="1:7" ht="15" customHeight="1">
      <c r="A38" s="16" t="s">
        <v>2149</v>
      </c>
      <c r="B38" s="123">
        <v>56749</v>
      </c>
      <c r="C38" s="123"/>
      <c r="D38" s="123">
        <v>56749</v>
      </c>
      <c r="E38" s="123">
        <v>58706</v>
      </c>
      <c r="F38" s="123"/>
      <c r="G38" s="123">
        <v>58706</v>
      </c>
    </row>
    <row r="39" spans="1:7" s="7" customFormat="1" ht="15" customHeight="1">
      <c r="A39" s="88" t="s">
        <v>2150</v>
      </c>
      <c r="B39" s="122">
        <f>B28+B32+B35</f>
        <v>16904195</v>
      </c>
      <c r="C39" s="122"/>
      <c r="D39" s="122">
        <f>D28+D32+D35</f>
        <v>16904195</v>
      </c>
      <c r="E39" s="122">
        <f>E28+E32+E35</f>
        <v>17093560</v>
      </c>
      <c r="F39" s="12"/>
      <c r="G39" s="122">
        <f>G28+G32+G35</f>
        <v>17093560</v>
      </c>
    </row>
    <row r="40" spans="1:7" ht="15" customHeight="1">
      <c r="A40" s="16"/>
      <c r="B40" s="8"/>
      <c r="C40" s="8"/>
      <c r="D40" s="8"/>
      <c r="E40" s="8"/>
      <c r="F40" s="8"/>
      <c r="G40" s="8"/>
    </row>
    <row r="41" spans="1:7" ht="15" customHeight="1">
      <c r="A41" s="61"/>
      <c r="B41" s="10"/>
      <c r="C41" s="10"/>
      <c r="D41" s="10"/>
      <c r="E41" s="10"/>
      <c r="F41" s="10"/>
      <c r="G41" s="8"/>
    </row>
    <row r="42" spans="1:7" ht="15" customHeight="1">
      <c r="A42" s="61" t="s">
        <v>797</v>
      </c>
      <c r="B42" s="10"/>
      <c r="C42" s="10"/>
      <c r="D42" s="10"/>
      <c r="E42" s="10"/>
      <c r="F42" s="10"/>
      <c r="G42" s="8"/>
    </row>
    <row r="43" spans="1:7" ht="15" customHeight="1">
      <c r="A43" s="61"/>
      <c r="B43" s="10"/>
      <c r="C43" s="10"/>
      <c r="D43" s="797"/>
      <c r="E43" s="797"/>
      <c r="F43" s="797"/>
      <c r="G43" s="8"/>
    </row>
    <row r="44" spans="1:7" ht="15" customHeight="1">
      <c r="A44" s="61"/>
      <c r="B44" s="10"/>
      <c r="C44" s="10"/>
      <c r="D44" s="740" t="s">
        <v>795</v>
      </c>
      <c r="E44" s="740"/>
      <c r="F44" s="740"/>
      <c r="G44" s="8"/>
    </row>
    <row r="45" spans="1:7" ht="15" customHeight="1">
      <c r="A45" s="61"/>
      <c r="B45" s="10"/>
      <c r="C45" s="10"/>
      <c r="D45" s="10"/>
      <c r="E45" s="10"/>
      <c r="F45" s="10"/>
      <c r="G45" s="8"/>
    </row>
    <row r="46" spans="1:7" ht="15" customHeight="1">
      <c r="A46" s="16"/>
      <c r="B46" s="8"/>
      <c r="C46" s="8"/>
      <c r="D46" s="8"/>
      <c r="E46" s="8"/>
      <c r="F46" s="8"/>
      <c r="G46" s="8"/>
    </row>
    <row r="47" spans="1:7" ht="15" customHeight="1">
      <c r="A47" s="16"/>
      <c r="B47" s="8"/>
      <c r="C47" s="8"/>
      <c r="D47" s="8"/>
      <c r="E47" s="8"/>
      <c r="F47" s="8"/>
      <c r="G47" s="8"/>
    </row>
    <row r="48" spans="1:7" ht="15" customHeight="1">
      <c r="A48" s="16"/>
      <c r="B48" s="8"/>
      <c r="C48" s="8"/>
      <c r="D48" s="8"/>
      <c r="E48" s="8"/>
      <c r="F48" s="8"/>
      <c r="G48" s="8"/>
    </row>
    <row r="49" spans="1:7" ht="15" customHeight="1">
      <c r="A49" s="16"/>
      <c r="B49" s="8"/>
      <c r="C49" s="8"/>
      <c r="D49" s="8"/>
      <c r="E49" s="8"/>
      <c r="F49" s="8"/>
      <c r="G49" s="8"/>
    </row>
    <row r="50" spans="1:7" ht="15" customHeight="1">
      <c r="A50" s="16"/>
      <c r="B50" s="8"/>
      <c r="C50" s="8"/>
      <c r="D50" s="8"/>
      <c r="E50" s="8"/>
      <c r="F50" s="8"/>
      <c r="G50" s="8"/>
    </row>
    <row r="51" spans="1:7" ht="15" customHeight="1">
      <c r="A51" s="16"/>
      <c r="B51" s="8"/>
      <c r="C51" s="8"/>
      <c r="D51" s="8"/>
      <c r="E51" s="8"/>
      <c r="F51" s="8"/>
      <c r="G51" s="8"/>
    </row>
    <row r="52" spans="1:7" ht="15" customHeight="1">
      <c r="A52" s="16"/>
      <c r="B52" s="8"/>
      <c r="C52" s="8"/>
      <c r="D52" s="8"/>
      <c r="E52" s="8"/>
      <c r="F52" s="8"/>
      <c r="G52" s="8"/>
    </row>
    <row r="53" spans="1:7" ht="15" customHeight="1">
      <c r="A53" s="16"/>
      <c r="B53" s="8"/>
      <c r="C53" s="8"/>
      <c r="D53" s="8"/>
      <c r="E53" s="8"/>
      <c r="F53" s="8"/>
      <c r="G53" s="8"/>
    </row>
    <row r="54" spans="1:7" ht="15" customHeight="1">
      <c r="A54" s="16"/>
      <c r="B54" s="8"/>
      <c r="C54" s="8"/>
      <c r="D54" s="8"/>
      <c r="E54" s="8"/>
      <c r="F54" s="8"/>
      <c r="G54" s="8"/>
    </row>
    <row r="55" spans="1:7" ht="15" customHeight="1">
      <c r="A55" s="16"/>
      <c r="B55" s="8"/>
      <c r="C55" s="8"/>
      <c r="D55" s="8"/>
      <c r="E55" s="8"/>
      <c r="F55" s="8"/>
      <c r="G55" s="8"/>
    </row>
    <row r="56" spans="2:7" ht="15" customHeight="1">
      <c r="B56" s="8"/>
      <c r="C56" s="8"/>
      <c r="D56" s="8"/>
      <c r="E56" s="8"/>
      <c r="F56" s="8"/>
      <c r="G56" s="8"/>
    </row>
    <row r="57" spans="2:7" ht="15" customHeight="1">
      <c r="B57" s="8"/>
      <c r="C57" s="8"/>
      <c r="D57" s="8"/>
      <c r="E57" s="8"/>
      <c r="F57" s="8"/>
      <c r="G57" s="8"/>
    </row>
    <row r="58" spans="2:7" ht="15" customHeight="1">
      <c r="B58" s="8"/>
      <c r="C58" s="8"/>
      <c r="D58" s="8"/>
      <c r="E58" s="8"/>
      <c r="F58" s="8"/>
      <c r="G58" s="8"/>
    </row>
    <row r="59" spans="2:7" ht="15" customHeight="1">
      <c r="B59" s="8"/>
      <c r="C59" s="8"/>
      <c r="D59" s="8"/>
      <c r="E59" s="8"/>
      <c r="F59" s="8"/>
      <c r="G59" s="8"/>
    </row>
    <row r="60" spans="2:7" ht="15" customHeight="1">
      <c r="B60" s="8"/>
      <c r="C60" s="8"/>
      <c r="D60" s="8"/>
      <c r="E60" s="8"/>
      <c r="F60" s="8"/>
      <c r="G60" s="8"/>
    </row>
    <row r="61" spans="2:7" ht="15" customHeight="1">
      <c r="B61" s="8"/>
      <c r="C61" s="8"/>
      <c r="D61" s="8"/>
      <c r="E61" s="8"/>
      <c r="F61" s="8"/>
      <c r="G61" s="8"/>
    </row>
    <row r="62" spans="2:7" ht="15" customHeight="1">
      <c r="B62" s="8"/>
      <c r="C62" s="8"/>
      <c r="D62" s="8"/>
      <c r="E62" s="8"/>
      <c r="F62" s="8"/>
      <c r="G62" s="8"/>
    </row>
    <row r="63" spans="2:7" ht="15" customHeight="1">
      <c r="B63" s="8"/>
      <c r="C63" s="8"/>
      <c r="D63" s="8"/>
      <c r="E63" s="8"/>
      <c r="F63" s="8"/>
      <c r="G63" s="8"/>
    </row>
    <row r="64" spans="2:7" ht="15" customHeight="1">
      <c r="B64" s="8"/>
      <c r="C64" s="8"/>
      <c r="D64" s="8"/>
      <c r="E64" s="8"/>
      <c r="F64" s="8"/>
      <c r="G64" s="8"/>
    </row>
    <row r="65" spans="2:7" ht="15" customHeight="1">
      <c r="B65" s="8"/>
      <c r="C65" s="8"/>
      <c r="D65" s="8"/>
      <c r="E65" s="8"/>
      <c r="F65" s="8"/>
      <c r="G65" s="8"/>
    </row>
    <row r="66" spans="2:7" ht="15" customHeight="1">
      <c r="B66" s="8"/>
      <c r="C66" s="8"/>
      <c r="D66" s="8"/>
      <c r="E66" s="8"/>
      <c r="F66" s="8"/>
      <c r="G66" s="8"/>
    </row>
    <row r="67" spans="2:7" ht="15" customHeight="1">
      <c r="B67" s="8"/>
      <c r="C67" s="8"/>
      <c r="D67" s="8"/>
      <c r="E67" s="8"/>
      <c r="F67" s="8"/>
      <c r="G67" s="8"/>
    </row>
    <row r="68" spans="2:7" ht="15" customHeight="1">
      <c r="B68" s="8"/>
      <c r="C68" s="8"/>
      <c r="D68" s="8"/>
      <c r="E68" s="8"/>
      <c r="F68" s="8"/>
      <c r="G68" s="8"/>
    </row>
    <row r="69" spans="2:7" ht="15" customHeight="1">
      <c r="B69" s="8"/>
      <c r="C69" s="8"/>
      <c r="D69" s="8"/>
      <c r="E69" s="8"/>
      <c r="F69" s="8"/>
      <c r="G69" s="8"/>
    </row>
    <row r="70" spans="2:7" ht="15" customHeight="1">
      <c r="B70" s="8"/>
      <c r="C70" s="8"/>
      <c r="D70" s="8"/>
      <c r="E70" s="8"/>
      <c r="F70" s="8"/>
      <c r="G70" s="8"/>
    </row>
    <row r="71" spans="2:7" ht="15" customHeight="1">
      <c r="B71" s="8"/>
      <c r="C71" s="8"/>
      <c r="D71" s="8"/>
      <c r="E71" s="8"/>
      <c r="F71" s="8"/>
      <c r="G71" s="8"/>
    </row>
    <row r="72" spans="2:7" ht="15" customHeight="1">
      <c r="B72" s="8"/>
      <c r="C72" s="8"/>
      <c r="D72" s="8"/>
      <c r="E72" s="8"/>
      <c r="F72" s="8"/>
      <c r="G72" s="8"/>
    </row>
    <row r="73" spans="2:7" ht="15" customHeight="1">
      <c r="B73" s="8"/>
      <c r="C73" s="8"/>
      <c r="D73" s="8"/>
      <c r="E73" s="8"/>
      <c r="F73" s="8"/>
      <c r="G73" s="8"/>
    </row>
    <row r="74" spans="2:7" ht="15" customHeight="1">
      <c r="B74" s="8"/>
      <c r="C74" s="8"/>
      <c r="D74" s="8"/>
      <c r="E74" s="8"/>
      <c r="F74" s="8"/>
      <c r="G74" s="8"/>
    </row>
    <row r="75" spans="2:7" ht="15" customHeight="1">
      <c r="B75" s="8"/>
      <c r="C75" s="8"/>
      <c r="D75" s="8"/>
      <c r="E75" s="8"/>
      <c r="F75" s="8"/>
      <c r="G75" s="8"/>
    </row>
    <row r="76" spans="2:7" ht="15" customHeight="1">
      <c r="B76" s="8"/>
      <c r="C76" s="8"/>
      <c r="D76" s="8"/>
      <c r="E76" s="8"/>
      <c r="F76" s="8"/>
      <c r="G76" s="8"/>
    </row>
    <row r="77" spans="2:7" ht="15" customHeight="1">
      <c r="B77" s="8"/>
      <c r="C77" s="8"/>
      <c r="D77" s="8"/>
      <c r="E77" s="8"/>
      <c r="F77" s="8"/>
      <c r="G77" s="8"/>
    </row>
    <row r="78" spans="2:7" ht="15" customHeight="1">
      <c r="B78" s="8"/>
      <c r="C78" s="8"/>
      <c r="D78" s="8"/>
      <c r="E78" s="8"/>
      <c r="F78" s="8"/>
      <c r="G78" s="8"/>
    </row>
    <row r="79" spans="2:7" ht="15" customHeight="1">
      <c r="B79" s="8"/>
      <c r="C79" s="8"/>
      <c r="D79" s="8"/>
      <c r="E79" s="8"/>
      <c r="F79" s="8"/>
      <c r="G79" s="8"/>
    </row>
    <row r="80" spans="2:7" ht="15" customHeight="1">
      <c r="B80" s="8"/>
      <c r="C80" s="8"/>
      <c r="D80" s="8"/>
      <c r="E80" s="8"/>
      <c r="F80" s="8"/>
      <c r="G80" s="8"/>
    </row>
    <row r="81" spans="2:7" ht="15" customHeight="1">
      <c r="B81" s="8"/>
      <c r="C81" s="8"/>
      <c r="D81" s="8"/>
      <c r="E81" s="8"/>
      <c r="F81" s="8"/>
      <c r="G81" s="8"/>
    </row>
    <row r="82" spans="2:7" ht="15" customHeight="1">
      <c r="B82" s="8"/>
      <c r="C82" s="8"/>
      <c r="D82" s="8"/>
      <c r="E82" s="8"/>
      <c r="F82" s="8"/>
      <c r="G82" s="8"/>
    </row>
    <row r="83" spans="2:7" ht="15" customHeight="1">
      <c r="B83" s="8"/>
      <c r="C83" s="8"/>
      <c r="D83" s="8"/>
      <c r="E83" s="8"/>
      <c r="F83" s="8"/>
      <c r="G83" s="8"/>
    </row>
    <row r="84" spans="2:7" ht="15" customHeight="1">
      <c r="B84" s="8"/>
      <c r="C84" s="8"/>
      <c r="D84" s="8"/>
      <c r="E84" s="8"/>
      <c r="F84" s="8"/>
      <c r="G84" s="8"/>
    </row>
    <row r="85" spans="2:7" ht="15" customHeight="1">
      <c r="B85" s="8"/>
      <c r="C85" s="8"/>
      <c r="D85" s="8"/>
      <c r="E85" s="8"/>
      <c r="F85" s="8"/>
      <c r="G85" s="8"/>
    </row>
    <row r="86" spans="2:7" ht="15" customHeight="1">
      <c r="B86" s="8"/>
      <c r="C86" s="8"/>
      <c r="D86" s="8"/>
      <c r="E86" s="8"/>
      <c r="F86" s="8"/>
      <c r="G86" s="8"/>
    </row>
    <row r="87" spans="2:7" ht="15" customHeight="1">
      <c r="B87" s="8"/>
      <c r="C87" s="8"/>
      <c r="D87" s="8"/>
      <c r="E87" s="8"/>
      <c r="F87" s="8"/>
      <c r="G87" s="8"/>
    </row>
    <row r="88" spans="2:7" ht="15" customHeight="1">
      <c r="B88" s="8"/>
      <c r="C88" s="8"/>
      <c r="D88" s="8"/>
      <c r="E88" s="8"/>
      <c r="F88" s="8"/>
      <c r="G88" s="8"/>
    </row>
    <row r="89" spans="2:7" ht="15" customHeight="1">
      <c r="B89" s="8"/>
      <c r="C89" s="8"/>
      <c r="D89" s="8"/>
      <c r="E89" s="8"/>
      <c r="F89" s="8"/>
      <c r="G89" s="8"/>
    </row>
    <row r="90" spans="2:7" ht="15" customHeight="1">
      <c r="B90" s="8"/>
      <c r="C90" s="8"/>
      <c r="D90" s="8"/>
      <c r="E90" s="8"/>
      <c r="F90" s="8"/>
      <c r="G90" s="8"/>
    </row>
    <row r="91" spans="2:7" ht="15" customHeight="1">
      <c r="B91" s="8"/>
      <c r="C91" s="8"/>
      <c r="D91" s="8"/>
      <c r="E91" s="8"/>
      <c r="F91" s="8"/>
      <c r="G91" s="8"/>
    </row>
    <row r="92" spans="2:7" ht="15" customHeight="1">
      <c r="B92" s="8"/>
      <c r="C92" s="8"/>
      <c r="D92" s="8"/>
      <c r="E92" s="8"/>
      <c r="F92" s="8"/>
      <c r="G92" s="8"/>
    </row>
    <row r="93" spans="2:7" ht="15" customHeight="1">
      <c r="B93" s="8"/>
      <c r="C93" s="8"/>
      <c r="D93" s="8"/>
      <c r="E93" s="8"/>
      <c r="F93" s="8"/>
      <c r="G93" s="8"/>
    </row>
    <row r="94" spans="2:7" ht="15" customHeight="1">
      <c r="B94" s="8"/>
      <c r="C94" s="8"/>
      <c r="D94" s="8"/>
      <c r="E94" s="8"/>
      <c r="F94" s="8"/>
      <c r="G94" s="8"/>
    </row>
    <row r="95" spans="2:7" ht="15" customHeight="1">
      <c r="B95" s="8"/>
      <c r="C95" s="8"/>
      <c r="D95" s="8"/>
      <c r="E95" s="8"/>
      <c r="F95" s="8"/>
      <c r="G95" s="8"/>
    </row>
    <row r="96" spans="2:7" ht="15" customHeight="1">
      <c r="B96" s="8"/>
      <c r="C96" s="8"/>
      <c r="D96" s="8"/>
      <c r="E96" s="8"/>
      <c r="F96" s="8"/>
      <c r="G96" s="8"/>
    </row>
    <row r="97" spans="2:7" ht="15" customHeight="1">
      <c r="B97" s="8"/>
      <c r="C97" s="8"/>
      <c r="D97" s="8"/>
      <c r="E97" s="8"/>
      <c r="F97" s="8"/>
      <c r="G97" s="8"/>
    </row>
    <row r="98" spans="2:7" ht="15" customHeight="1">
      <c r="B98" s="8"/>
      <c r="C98" s="8"/>
      <c r="D98" s="8"/>
      <c r="E98" s="8"/>
      <c r="F98" s="8"/>
      <c r="G98" s="8"/>
    </row>
    <row r="99" spans="2:7" ht="15" customHeight="1">
      <c r="B99" s="8"/>
      <c r="C99" s="8"/>
      <c r="D99" s="8"/>
      <c r="E99" s="8"/>
      <c r="F99" s="8"/>
      <c r="G99" s="8"/>
    </row>
    <row r="100" spans="2:7" ht="15" customHeight="1">
      <c r="B100" s="8"/>
      <c r="C100" s="8"/>
      <c r="D100" s="8"/>
      <c r="E100" s="8"/>
      <c r="F100" s="8"/>
      <c r="G100" s="8"/>
    </row>
  </sheetData>
  <mergeCells count="14">
    <mergeCell ref="D43:F43"/>
    <mergeCell ref="D44:F44"/>
    <mergeCell ref="A5:G5"/>
    <mergeCell ref="A9:A11"/>
    <mergeCell ref="B9:B11"/>
    <mergeCell ref="C9:C11"/>
    <mergeCell ref="D9:D11"/>
    <mergeCell ref="E9:E11"/>
    <mergeCell ref="F9:F11"/>
    <mergeCell ref="G9:G11"/>
    <mergeCell ref="E1:G1"/>
    <mergeCell ref="A2:G2"/>
    <mergeCell ref="A3:G3"/>
    <mergeCell ref="A4:G4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6"/>
  </sheetPr>
  <dimension ref="A1:G67"/>
  <sheetViews>
    <sheetView workbookViewId="0" topLeftCell="A46">
      <selection activeCell="B66" sqref="B66"/>
    </sheetView>
  </sheetViews>
  <sheetFormatPr defaultColWidth="9.140625" defaultRowHeight="12.75"/>
  <cols>
    <col min="1" max="1" width="3.421875" style="438" customWidth="1"/>
    <col min="2" max="2" width="51.421875" style="438" bestFit="1" customWidth="1"/>
    <col min="3" max="3" width="9.00390625" style="438" bestFit="1" customWidth="1"/>
    <col min="4" max="4" width="11.57421875" style="438" bestFit="1" customWidth="1"/>
    <col min="5" max="16384" width="10.28125" style="438" customWidth="1"/>
  </cols>
  <sheetData>
    <row r="1" spans="3:5" ht="16.5" customHeight="1">
      <c r="C1" s="646"/>
      <c r="D1" s="646"/>
      <c r="E1" s="646"/>
    </row>
    <row r="2" spans="2:5" s="271" customFormat="1" ht="15.75">
      <c r="B2" s="732" t="s">
        <v>1797</v>
      </c>
      <c r="C2" s="732"/>
      <c r="D2" s="732"/>
      <c r="E2" s="732"/>
    </row>
    <row r="3" spans="2:5" s="271" customFormat="1" ht="15.75">
      <c r="B3" s="732" t="s">
        <v>2152</v>
      </c>
      <c r="C3" s="732"/>
      <c r="D3" s="732"/>
      <c r="E3" s="732"/>
    </row>
    <row r="4" spans="2:5" s="271" customFormat="1" ht="15.75">
      <c r="B4" s="732" t="s">
        <v>96</v>
      </c>
      <c r="C4" s="732"/>
      <c r="D4" s="732"/>
      <c r="E4" s="732"/>
    </row>
    <row r="5" spans="2:5" ht="15.75">
      <c r="B5" s="732" t="s">
        <v>1791</v>
      </c>
      <c r="C5" s="732"/>
      <c r="D5" s="732"/>
      <c r="E5" s="732"/>
    </row>
    <row r="6" spans="2:4" ht="19.5">
      <c r="B6" s="439"/>
      <c r="C6" s="439"/>
      <c r="D6" s="439"/>
    </row>
    <row r="7" spans="1:5" s="441" customFormat="1" ht="12.75">
      <c r="A7" s="733" t="s">
        <v>1917</v>
      </c>
      <c r="B7" s="730" t="s">
        <v>1792</v>
      </c>
      <c r="C7" s="440" t="s">
        <v>2154</v>
      </c>
      <c r="D7" s="440" t="s">
        <v>2155</v>
      </c>
      <c r="E7" s="722" t="s">
        <v>891</v>
      </c>
    </row>
    <row r="8" spans="1:5" s="441" customFormat="1" ht="12.75">
      <c r="A8" s="733"/>
      <c r="B8" s="730"/>
      <c r="C8" s="734" t="s">
        <v>2156</v>
      </c>
      <c r="D8" s="734"/>
      <c r="E8" s="722"/>
    </row>
    <row r="9" spans="1:5" s="442" customFormat="1" ht="16.5" customHeight="1">
      <c r="A9" s="442" t="s">
        <v>2157</v>
      </c>
      <c r="B9" s="443" t="s">
        <v>910</v>
      </c>
      <c r="C9" s="444">
        <v>881351</v>
      </c>
      <c r="D9" s="444">
        <v>954539</v>
      </c>
      <c r="E9" s="392">
        <v>921076</v>
      </c>
    </row>
    <row r="10" spans="1:5" s="442" customFormat="1" ht="16.5" customHeight="1">
      <c r="A10" s="442" t="s">
        <v>2158</v>
      </c>
      <c r="B10" s="443" t="s">
        <v>2159</v>
      </c>
      <c r="C10" s="444">
        <v>254872</v>
      </c>
      <c r="D10" s="444">
        <v>270163</v>
      </c>
      <c r="E10" s="392">
        <v>264082</v>
      </c>
    </row>
    <row r="11" spans="1:7" s="442" customFormat="1" ht="16.5" customHeight="1">
      <c r="A11" s="442" t="s">
        <v>2160</v>
      </c>
      <c r="B11" s="443" t="s">
        <v>918</v>
      </c>
      <c r="C11" s="444">
        <v>502885</v>
      </c>
      <c r="D11" s="444">
        <v>523127</v>
      </c>
      <c r="E11" s="392">
        <v>456510</v>
      </c>
      <c r="G11" s="444"/>
    </row>
    <row r="12" spans="1:7" s="442" customFormat="1" ht="16.5" customHeight="1">
      <c r="A12" s="442" t="s">
        <v>2161</v>
      </c>
      <c r="B12" s="443" t="s">
        <v>2162</v>
      </c>
      <c r="C12" s="444">
        <v>55000</v>
      </c>
      <c r="D12" s="444">
        <v>49088</v>
      </c>
      <c r="E12" s="392">
        <v>49079</v>
      </c>
      <c r="G12" s="444"/>
    </row>
    <row r="13" spans="1:7" s="442" customFormat="1" ht="16.5" customHeight="1">
      <c r="A13" s="442" t="s">
        <v>2163</v>
      </c>
      <c r="B13" s="443" t="s">
        <v>2164</v>
      </c>
      <c r="C13" s="444">
        <v>74386</v>
      </c>
      <c r="D13" s="444">
        <v>82620</v>
      </c>
      <c r="E13" s="392">
        <v>82280</v>
      </c>
      <c r="G13" s="444"/>
    </row>
    <row r="14" spans="1:7" s="442" customFormat="1" ht="16.5" customHeight="1">
      <c r="A14" s="442" t="s">
        <v>2165</v>
      </c>
      <c r="B14" s="443" t="s">
        <v>2166</v>
      </c>
      <c r="C14" s="444">
        <v>39</v>
      </c>
      <c r="D14" s="444">
        <v>2441</v>
      </c>
      <c r="E14" s="392">
        <v>2439</v>
      </c>
      <c r="G14" s="444"/>
    </row>
    <row r="15" spans="1:7" s="442" customFormat="1" ht="16.5" customHeight="1">
      <c r="A15" s="442" t="s">
        <v>1002</v>
      </c>
      <c r="B15" s="443" t="s">
        <v>274</v>
      </c>
      <c r="C15" s="444">
        <v>34105</v>
      </c>
      <c r="D15" s="444">
        <v>33480</v>
      </c>
      <c r="E15" s="392">
        <v>30809</v>
      </c>
      <c r="G15" s="444"/>
    </row>
    <row r="16" spans="1:7" s="442" customFormat="1" ht="16.5" customHeight="1">
      <c r="A16" s="442" t="s">
        <v>2167</v>
      </c>
      <c r="B16" s="443" t="s">
        <v>846</v>
      </c>
      <c r="C16" s="444">
        <v>84500</v>
      </c>
      <c r="D16" s="444">
        <v>97260</v>
      </c>
      <c r="E16" s="392">
        <v>22674</v>
      </c>
      <c r="G16" s="444"/>
    </row>
    <row r="17" spans="1:7" s="442" customFormat="1" ht="16.5" customHeight="1">
      <c r="A17" s="442" t="s">
        <v>1483</v>
      </c>
      <c r="B17" s="443" t="s">
        <v>1482</v>
      </c>
      <c r="C17" s="444">
        <v>152417</v>
      </c>
      <c r="D17" s="444">
        <v>257693</v>
      </c>
      <c r="E17" s="392">
        <v>137434</v>
      </c>
      <c r="G17" s="444"/>
    </row>
    <row r="18" spans="1:5" s="442" customFormat="1" ht="16.5" customHeight="1">
      <c r="A18" s="442" t="s">
        <v>1927</v>
      </c>
      <c r="B18" s="443" t="s">
        <v>1484</v>
      </c>
      <c r="C18" s="444">
        <v>1484</v>
      </c>
      <c r="D18" s="444">
        <v>5900</v>
      </c>
      <c r="E18" s="392">
        <v>4800</v>
      </c>
    </row>
    <row r="19" spans="1:5" s="442" customFormat="1" ht="16.5" customHeight="1">
      <c r="A19" s="442" t="s">
        <v>1928</v>
      </c>
      <c r="B19" s="443" t="s">
        <v>1485</v>
      </c>
      <c r="C19" s="444">
        <v>6630</v>
      </c>
      <c r="D19" s="444">
        <v>13010</v>
      </c>
      <c r="E19" s="392">
        <v>10760</v>
      </c>
    </row>
    <row r="20" spans="1:5" s="442" customFormat="1" ht="16.5" customHeight="1">
      <c r="A20" s="442" t="s">
        <v>1929</v>
      </c>
      <c r="B20" s="443" t="s">
        <v>1486</v>
      </c>
      <c r="C20" s="444">
        <v>3000</v>
      </c>
      <c r="D20" s="444">
        <v>3000</v>
      </c>
      <c r="E20" s="392">
        <v>1600</v>
      </c>
    </row>
    <row r="21" spans="1:5" s="442" customFormat="1" ht="16.5" customHeight="1">
      <c r="A21" s="442" t="s">
        <v>1930</v>
      </c>
      <c r="B21" s="443" t="s">
        <v>1487</v>
      </c>
      <c r="C21" s="444"/>
      <c r="D21" s="444"/>
      <c r="E21" s="392"/>
    </row>
    <row r="22" spans="1:5" s="442" customFormat="1" ht="16.5" customHeight="1">
      <c r="A22" s="442" t="s">
        <v>1931</v>
      </c>
      <c r="B22" s="434" t="s">
        <v>1488</v>
      </c>
      <c r="C22" s="435">
        <f>SUM(C9:C21)</f>
        <v>2050669</v>
      </c>
      <c r="D22" s="435">
        <f>SUM(D9:D21)</f>
        <v>2292321</v>
      </c>
      <c r="E22" s="435">
        <f>SUM(E9:E21)</f>
        <v>1983543</v>
      </c>
    </row>
    <row r="23" spans="1:5" s="442" customFormat="1" ht="16.5" customHeight="1">
      <c r="A23" s="442" t="s">
        <v>1932</v>
      </c>
      <c r="B23" s="229" t="s">
        <v>1489</v>
      </c>
      <c r="C23" s="233">
        <v>37500</v>
      </c>
      <c r="D23" s="233">
        <v>37500</v>
      </c>
      <c r="E23" s="233">
        <v>37500</v>
      </c>
    </row>
    <row r="24" spans="1:5" s="442" customFormat="1" ht="16.5" customHeight="1">
      <c r="A24" s="442" t="s">
        <v>1933</v>
      </c>
      <c r="B24" s="229" t="s">
        <v>1490</v>
      </c>
      <c r="C24" s="233">
        <v>0</v>
      </c>
      <c r="D24" s="233">
        <v>0</v>
      </c>
      <c r="E24" s="233">
        <v>0</v>
      </c>
    </row>
    <row r="25" spans="1:5" s="442" customFormat="1" ht="16.5" customHeight="1">
      <c r="A25" s="442" t="s">
        <v>1934</v>
      </c>
      <c r="B25" s="229" t="s">
        <v>1491</v>
      </c>
      <c r="C25" s="233">
        <v>0</v>
      </c>
      <c r="D25" s="233">
        <v>0</v>
      </c>
      <c r="E25" s="233">
        <v>0</v>
      </c>
    </row>
    <row r="26" spans="1:5" s="442" customFormat="1" ht="16.5" customHeight="1">
      <c r="A26" s="442" t="s">
        <v>1935</v>
      </c>
      <c r="B26" s="229" t="s">
        <v>1492</v>
      </c>
      <c r="C26" s="233">
        <v>0</v>
      </c>
      <c r="D26" s="233">
        <v>0</v>
      </c>
      <c r="E26" s="233">
        <v>0</v>
      </c>
    </row>
    <row r="27" spans="1:5" s="442" customFormat="1" ht="16.5" customHeight="1">
      <c r="A27" s="442" t="s">
        <v>820</v>
      </c>
      <c r="B27" s="434" t="s">
        <v>1493</v>
      </c>
      <c r="C27" s="435">
        <f>SUM(C23:C26)</f>
        <v>37500</v>
      </c>
      <c r="D27" s="435">
        <f>SUM(D23:D26)</f>
        <v>37500</v>
      </c>
      <c r="E27" s="435">
        <f>SUM(E23:E26)</f>
        <v>37500</v>
      </c>
    </row>
    <row r="28" spans="1:5" s="447" customFormat="1" ht="16.5" customHeight="1">
      <c r="A28" s="442" t="s">
        <v>821</v>
      </c>
      <c r="B28" s="445" t="s">
        <v>1494</v>
      </c>
      <c r="C28" s="446">
        <f>C22+C27</f>
        <v>2088169</v>
      </c>
      <c r="D28" s="446">
        <f>D22+D27</f>
        <v>2329821</v>
      </c>
      <c r="E28" s="446">
        <f>E22+E27</f>
        <v>2021043</v>
      </c>
    </row>
    <row r="29" spans="1:5" s="442" customFormat="1" ht="16.5" customHeight="1">
      <c r="A29" s="442" t="s">
        <v>822</v>
      </c>
      <c r="B29" s="443" t="s">
        <v>1495</v>
      </c>
      <c r="C29" s="444">
        <v>784747</v>
      </c>
      <c r="D29" s="444">
        <v>668305</v>
      </c>
      <c r="E29" s="392">
        <v>0</v>
      </c>
    </row>
    <row r="30" spans="1:5" s="442" customFormat="1" ht="16.5" customHeight="1">
      <c r="A30" s="442" t="s">
        <v>823</v>
      </c>
      <c r="B30" s="443" t="s">
        <v>1496</v>
      </c>
      <c r="C30" s="444">
        <v>0</v>
      </c>
      <c r="D30" s="444">
        <v>0</v>
      </c>
      <c r="E30" s="392">
        <v>96</v>
      </c>
    </row>
    <row r="31" spans="1:5" s="77" customFormat="1" ht="16.5" customHeight="1">
      <c r="A31" s="442" t="s">
        <v>1380</v>
      </c>
      <c r="B31" s="77" t="s">
        <v>1497</v>
      </c>
      <c r="C31" s="392">
        <v>0</v>
      </c>
      <c r="D31" s="392">
        <v>0</v>
      </c>
      <c r="E31" s="392">
        <v>255</v>
      </c>
    </row>
    <row r="32" spans="1:5" s="380" customFormat="1" ht="16.5" customHeight="1">
      <c r="A32" s="442" t="s">
        <v>1383</v>
      </c>
      <c r="B32" s="380" t="s">
        <v>1498</v>
      </c>
      <c r="C32" s="387">
        <f>SUM(C28:C31)</f>
        <v>2872916</v>
      </c>
      <c r="D32" s="387">
        <f>SUM(D28:D31)</f>
        <v>2998126</v>
      </c>
      <c r="E32" s="387">
        <f>SUM(E28:E31)</f>
        <v>2021394</v>
      </c>
    </row>
    <row r="33" spans="1:5" s="77" customFormat="1" ht="16.5" customHeight="1">
      <c r="A33" s="442" t="s">
        <v>1386</v>
      </c>
      <c r="B33" s="77" t="s">
        <v>1499</v>
      </c>
      <c r="C33" s="392">
        <v>252535</v>
      </c>
      <c r="D33" s="392">
        <v>273670</v>
      </c>
      <c r="E33" s="392">
        <v>307296</v>
      </c>
    </row>
    <row r="34" spans="1:5" s="77" customFormat="1" ht="16.5" customHeight="1">
      <c r="A34" s="442" t="s">
        <v>1389</v>
      </c>
      <c r="B34" s="77" t="s">
        <v>1500</v>
      </c>
      <c r="C34" s="392">
        <v>791768</v>
      </c>
      <c r="D34" s="392">
        <v>790772</v>
      </c>
      <c r="E34" s="392">
        <v>825223</v>
      </c>
    </row>
    <row r="35" spans="1:5" s="77" customFormat="1" ht="16.5" customHeight="1">
      <c r="A35" s="442" t="s">
        <v>1392</v>
      </c>
      <c r="B35" s="77" t="s">
        <v>1501</v>
      </c>
      <c r="C35" s="392">
        <v>66270</v>
      </c>
      <c r="D35" s="392">
        <v>65217</v>
      </c>
      <c r="E35" s="392">
        <v>65067</v>
      </c>
    </row>
    <row r="36" spans="1:5" s="77" customFormat="1" ht="16.5" customHeight="1">
      <c r="A36" s="442" t="s">
        <v>1395</v>
      </c>
      <c r="B36" s="77" t="s">
        <v>1502</v>
      </c>
      <c r="C36" s="392">
        <v>2400</v>
      </c>
      <c r="D36" s="392">
        <v>3580</v>
      </c>
      <c r="E36" s="392">
        <v>4444</v>
      </c>
    </row>
    <row r="37" spans="1:5" s="77" customFormat="1" ht="16.5" customHeight="1">
      <c r="A37" s="442" t="s">
        <v>687</v>
      </c>
      <c r="B37" s="77" t="s">
        <v>1503</v>
      </c>
      <c r="C37" s="392">
        <v>32684</v>
      </c>
      <c r="D37" s="392">
        <v>33584</v>
      </c>
      <c r="E37" s="392">
        <v>23289</v>
      </c>
    </row>
    <row r="38" spans="1:5" s="77" customFormat="1" ht="16.5" customHeight="1">
      <c r="A38" s="442" t="s">
        <v>1397</v>
      </c>
      <c r="B38" s="77" t="s">
        <v>1504</v>
      </c>
      <c r="C38" s="392">
        <v>32684</v>
      </c>
      <c r="D38" s="392">
        <v>32684</v>
      </c>
      <c r="E38" s="392">
        <v>22456</v>
      </c>
    </row>
    <row r="39" spans="1:5" s="77" customFormat="1" ht="16.5" customHeight="1">
      <c r="A39" s="442" t="s">
        <v>1400</v>
      </c>
      <c r="B39" s="77" t="s">
        <v>1505</v>
      </c>
      <c r="C39" s="392">
        <v>7000</v>
      </c>
      <c r="D39" s="392">
        <v>18150</v>
      </c>
      <c r="E39" s="392">
        <v>3668</v>
      </c>
    </row>
    <row r="40" spans="1:5" s="77" customFormat="1" ht="16.5" customHeight="1">
      <c r="A40" s="442" t="s">
        <v>1403</v>
      </c>
      <c r="B40" s="77" t="s">
        <v>1506</v>
      </c>
      <c r="C40" s="392">
        <v>400</v>
      </c>
      <c r="D40" s="392">
        <v>5273</v>
      </c>
      <c r="E40" s="392">
        <v>5032</v>
      </c>
    </row>
    <row r="41" spans="1:5" s="77" customFormat="1" ht="16.5" customHeight="1">
      <c r="A41" s="442" t="s">
        <v>1405</v>
      </c>
      <c r="B41" s="77" t="s">
        <v>1507</v>
      </c>
      <c r="C41" s="392">
        <v>823013</v>
      </c>
      <c r="D41" s="392">
        <v>896809</v>
      </c>
      <c r="E41" s="392">
        <v>896809</v>
      </c>
    </row>
    <row r="42" spans="1:5" s="77" customFormat="1" ht="16.5" customHeight="1">
      <c r="A42" s="442" t="s">
        <v>1406</v>
      </c>
      <c r="B42" s="77" t="s">
        <v>1508</v>
      </c>
      <c r="C42" s="392">
        <v>823013</v>
      </c>
      <c r="D42" s="392">
        <v>896809</v>
      </c>
      <c r="E42" s="392">
        <v>896809</v>
      </c>
    </row>
    <row r="43" spans="1:5" s="77" customFormat="1" ht="16.5" customHeight="1">
      <c r="A43" s="442" t="s">
        <v>1417</v>
      </c>
      <c r="B43" s="77" t="s">
        <v>1509</v>
      </c>
      <c r="C43" s="392">
        <v>4039</v>
      </c>
      <c r="D43" s="392">
        <v>4039</v>
      </c>
      <c r="E43" s="392">
        <v>4159</v>
      </c>
    </row>
    <row r="44" spans="1:5" s="77" customFormat="1" ht="16.5" customHeight="1">
      <c r="A44" s="442" t="s">
        <v>1428</v>
      </c>
      <c r="B44" s="77" t="s">
        <v>78</v>
      </c>
      <c r="C44" s="392">
        <v>2000</v>
      </c>
      <c r="D44" s="392">
        <v>2000</v>
      </c>
      <c r="E44" s="392">
        <v>1541</v>
      </c>
    </row>
    <row r="45" spans="1:5" s="77" customFormat="1" ht="24.75" customHeight="1">
      <c r="A45" s="442" t="s">
        <v>1432</v>
      </c>
      <c r="B45" s="448" t="s">
        <v>1510</v>
      </c>
      <c r="C45" s="387">
        <f>SUM(C33:C37)+C39+C40+C41+C43+C44</f>
        <v>1982109</v>
      </c>
      <c r="D45" s="387">
        <f>SUM(D33:D37)+D39+D40+D41+D43+D44</f>
        <v>2093094</v>
      </c>
      <c r="E45" s="387">
        <f>SUM(E33:E37)+E39+E40+E41+E43+E44</f>
        <v>2136528</v>
      </c>
    </row>
    <row r="46" spans="1:5" s="77" customFormat="1" ht="16.5" customHeight="1">
      <c r="A46" s="442" t="s">
        <v>688</v>
      </c>
      <c r="B46" s="449" t="s">
        <v>1511</v>
      </c>
      <c r="C46" s="392">
        <v>0</v>
      </c>
      <c r="D46" s="392">
        <v>0</v>
      </c>
      <c r="E46" s="392">
        <v>0</v>
      </c>
    </row>
    <row r="47" spans="1:5" s="77" customFormat="1" ht="16.5" customHeight="1">
      <c r="A47" s="442" t="s">
        <v>689</v>
      </c>
      <c r="B47" s="77" t="s">
        <v>1512</v>
      </c>
      <c r="C47" s="392">
        <v>0</v>
      </c>
      <c r="D47" s="392">
        <v>0</v>
      </c>
      <c r="E47" s="392">
        <v>0</v>
      </c>
    </row>
    <row r="48" spans="1:5" s="77" customFormat="1" ht="16.5" customHeight="1">
      <c r="A48" s="442" t="s">
        <v>690</v>
      </c>
      <c r="B48" s="77" t="s">
        <v>1513</v>
      </c>
      <c r="C48" s="392">
        <v>9420</v>
      </c>
      <c r="D48" s="392">
        <v>9420</v>
      </c>
      <c r="E48" s="392">
        <v>9420</v>
      </c>
    </row>
    <row r="49" spans="1:5" s="77" customFormat="1" ht="16.5" customHeight="1">
      <c r="A49" s="442" t="s">
        <v>691</v>
      </c>
      <c r="B49" s="77" t="s">
        <v>1514</v>
      </c>
      <c r="C49" s="392">
        <v>22605</v>
      </c>
      <c r="D49" s="392">
        <v>22605</v>
      </c>
      <c r="E49" s="392">
        <v>22605</v>
      </c>
    </row>
    <row r="50" spans="1:5" s="77" customFormat="1" ht="16.5" customHeight="1">
      <c r="A50" s="442" t="s">
        <v>692</v>
      </c>
      <c r="B50" s="380" t="s">
        <v>1515</v>
      </c>
      <c r="C50" s="387">
        <f>SUM(C46:C49)</f>
        <v>32025</v>
      </c>
      <c r="D50" s="387">
        <f>SUM(D46:D49)</f>
        <v>32025</v>
      </c>
      <c r="E50" s="387">
        <f>SUM(E46:E49)</f>
        <v>32025</v>
      </c>
    </row>
    <row r="51" spans="1:5" s="380" customFormat="1" ht="16.5" customHeight="1">
      <c r="A51" s="442" t="s">
        <v>693</v>
      </c>
      <c r="B51" s="380" t="s">
        <v>1516</v>
      </c>
      <c r="C51" s="387">
        <f>C45+C50</f>
        <v>2014134</v>
      </c>
      <c r="D51" s="387">
        <f>D45+D50</f>
        <v>2125119</v>
      </c>
      <c r="E51" s="387">
        <f>E45+E50</f>
        <v>2168553</v>
      </c>
    </row>
    <row r="52" spans="1:5" s="77" customFormat="1" ht="16.5" customHeight="1">
      <c r="A52" s="442" t="s">
        <v>694</v>
      </c>
      <c r="B52" s="77" t="s">
        <v>1517</v>
      </c>
      <c r="C52" s="392">
        <v>858782</v>
      </c>
      <c r="D52" s="392">
        <v>873007</v>
      </c>
      <c r="E52" s="392">
        <v>270675</v>
      </c>
    </row>
    <row r="53" spans="1:5" s="77" customFormat="1" ht="16.5" customHeight="1">
      <c r="A53" s="442" t="s">
        <v>695</v>
      </c>
      <c r="B53" s="77" t="s">
        <v>1518</v>
      </c>
      <c r="C53" s="392">
        <v>0</v>
      </c>
      <c r="D53" s="392">
        <v>0</v>
      </c>
      <c r="E53" s="392">
        <v>96</v>
      </c>
    </row>
    <row r="54" spans="1:5" s="77" customFormat="1" ht="16.5" customHeight="1">
      <c r="A54" s="442" t="s">
        <v>2384</v>
      </c>
      <c r="B54" s="77" t="s">
        <v>1519</v>
      </c>
      <c r="C54" s="392">
        <v>0</v>
      </c>
      <c r="D54" s="392">
        <v>0</v>
      </c>
      <c r="E54" s="392">
        <v>1958</v>
      </c>
    </row>
    <row r="55" spans="1:5" s="380" customFormat="1" ht="16.5" customHeight="1">
      <c r="A55" s="442" t="s">
        <v>2385</v>
      </c>
      <c r="B55" s="380" t="s">
        <v>1520</v>
      </c>
      <c r="C55" s="387">
        <f>C51+C52+C54+C53</f>
        <v>2872916</v>
      </c>
      <c r="D55" s="387">
        <f>D51+D52+D54+D53</f>
        <v>2998126</v>
      </c>
      <c r="E55" s="387">
        <f>E51+E52+E54+E53</f>
        <v>2441282</v>
      </c>
    </row>
    <row r="56" spans="1:5" s="442" customFormat="1" ht="29.25" customHeight="1">
      <c r="A56" s="442" t="s">
        <v>2386</v>
      </c>
      <c r="B56" s="448" t="s">
        <v>1521</v>
      </c>
      <c r="C56" s="387">
        <f>C45+C52-C22-C29</f>
        <v>5475</v>
      </c>
      <c r="D56" s="387">
        <f>D45+D52-D22-D29</f>
        <v>5475</v>
      </c>
      <c r="E56" s="387">
        <f>E45+E52-E22-E29</f>
        <v>423660</v>
      </c>
    </row>
    <row r="57" spans="1:5" s="442" customFormat="1" ht="16.5" customHeight="1">
      <c r="A57" s="442" t="s">
        <v>2387</v>
      </c>
      <c r="B57" s="380" t="s">
        <v>1522</v>
      </c>
      <c r="C57" s="387">
        <f>C50-C27</f>
        <v>-5475</v>
      </c>
      <c r="D57" s="387">
        <f>D50-D27</f>
        <v>-5475</v>
      </c>
      <c r="E57" s="387">
        <f>E50-E27</f>
        <v>-5475</v>
      </c>
    </row>
    <row r="58" spans="1:5" s="442" customFormat="1" ht="27" customHeight="1">
      <c r="A58" s="442" t="s">
        <v>2388</v>
      </c>
      <c r="B58" s="448" t="s">
        <v>1523</v>
      </c>
      <c r="C58" s="387">
        <f aca="true" t="shared" si="0" ref="C58:E59">C53-C30</f>
        <v>0</v>
      </c>
      <c r="D58" s="387">
        <f t="shared" si="0"/>
        <v>0</v>
      </c>
      <c r="E58" s="387">
        <f t="shared" si="0"/>
        <v>0</v>
      </c>
    </row>
    <row r="59" spans="1:5" s="442" customFormat="1" ht="16.5" customHeight="1">
      <c r="A59" s="442" t="s">
        <v>2389</v>
      </c>
      <c r="B59" s="380" t="s">
        <v>1524</v>
      </c>
      <c r="C59" s="387">
        <f t="shared" si="0"/>
        <v>0</v>
      </c>
      <c r="D59" s="387">
        <f t="shared" si="0"/>
        <v>0</v>
      </c>
      <c r="E59" s="387">
        <f t="shared" si="0"/>
        <v>1703</v>
      </c>
    </row>
    <row r="60" spans="2:5" s="442" customFormat="1" ht="16.5" customHeight="1">
      <c r="B60" s="380"/>
      <c r="C60" s="387"/>
      <c r="D60" s="387"/>
      <c r="E60" s="387"/>
    </row>
    <row r="61" s="442" customFormat="1" ht="15" customHeight="1"/>
    <row r="62" spans="1:5" s="77" customFormat="1" ht="15">
      <c r="A62" s="800" t="s">
        <v>797</v>
      </c>
      <c r="B62" s="800"/>
      <c r="C62" s="801"/>
      <c r="D62" s="801"/>
      <c r="E62" s="801"/>
    </row>
    <row r="63" spans="1:5" ht="15.75">
      <c r="A63" s="450"/>
      <c r="B63" s="451"/>
      <c r="C63" s="798"/>
      <c r="D63" s="799"/>
      <c r="E63" s="799"/>
    </row>
    <row r="64" spans="1:5" ht="15.75">
      <c r="A64" s="450"/>
      <c r="B64" s="451"/>
      <c r="C64" s="452"/>
      <c r="D64" s="453"/>
      <c r="E64" s="453"/>
    </row>
    <row r="65" spans="1:5" ht="15.75">
      <c r="A65" s="450"/>
      <c r="B65" s="450"/>
      <c r="C65" s="450"/>
      <c r="D65" s="450"/>
      <c r="E65" s="450"/>
    </row>
    <row r="66" spans="1:5" ht="15.75">
      <c r="A66" s="450"/>
      <c r="B66" s="450"/>
      <c r="C66" s="802"/>
      <c r="D66" s="802"/>
      <c r="E66" s="802"/>
    </row>
    <row r="67" spans="1:5" ht="15.75">
      <c r="A67" s="450"/>
      <c r="B67" s="450"/>
      <c r="C67" s="798" t="s">
        <v>796</v>
      </c>
      <c r="D67" s="799"/>
      <c r="E67" s="799"/>
    </row>
  </sheetData>
  <mergeCells count="14">
    <mergeCell ref="C67:E67"/>
    <mergeCell ref="A62:B62"/>
    <mergeCell ref="C62:E62"/>
    <mergeCell ref="C63:E63"/>
    <mergeCell ref="C66:E66"/>
    <mergeCell ref="B5:E5"/>
    <mergeCell ref="A7:A8"/>
    <mergeCell ref="B7:B8"/>
    <mergeCell ref="E7:E8"/>
    <mergeCell ref="C8:D8"/>
    <mergeCell ref="C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6"/>
  </sheetPr>
  <dimension ref="A1:H39"/>
  <sheetViews>
    <sheetView workbookViewId="0" topLeftCell="A19">
      <selection activeCell="B28" sqref="B28"/>
    </sheetView>
  </sheetViews>
  <sheetFormatPr defaultColWidth="9.140625" defaultRowHeight="12.75"/>
  <cols>
    <col min="1" max="1" width="2.7109375" style="229" customWidth="1"/>
    <col min="2" max="2" width="32.57421875" style="229" customWidth="1"/>
    <col min="3" max="3" width="10.28125" style="229" customWidth="1"/>
    <col min="4" max="4" width="9.00390625" style="229" customWidth="1"/>
    <col min="5" max="5" width="12.7109375" style="229" customWidth="1"/>
    <col min="6" max="6" width="7.8515625" style="229" customWidth="1"/>
    <col min="7" max="7" width="9.00390625" style="229" customWidth="1"/>
    <col min="8" max="8" width="10.421875" style="229" customWidth="1"/>
    <col min="9" max="16384" width="10.28125" style="229" customWidth="1"/>
  </cols>
  <sheetData>
    <row r="1" spans="6:8" ht="15.75">
      <c r="F1" s="738"/>
      <c r="G1" s="738"/>
      <c r="H1" s="738"/>
    </row>
    <row r="2" spans="1:8" ht="15.75">
      <c r="A2" s="732" t="s">
        <v>1797</v>
      </c>
      <c r="B2" s="732"/>
      <c r="C2" s="732"/>
      <c r="D2" s="732"/>
      <c r="E2" s="732"/>
      <c r="F2" s="732"/>
      <c r="G2" s="732"/>
      <c r="H2" s="732"/>
    </row>
    <row r="3" spans="1:8" ht="15.75">
      <c r="A3" s="732" t="s">
        <v>1526</v>
      </c>
      <c r="B3" s="732"/>
      <c r="C3" s="732"/>
      <c r="D3" s="732"/>
      <c r="E3" s="732"/>
      <c r="F3" s="732"/>
      <c r="G3" s="732"/>
      <c r="H3" s="732"/>
    </row>
    <row r="4" spans="1:8" ht="15.75">
      <c r="A4" s="732" t="s">
        <v>1691</v>
      </c>
      <c r="B4" s="732"/>
      <c r="C4" s="732"/>
      <c r="D4" s="732"/>
      <c r="E4" s="732"/>
      <c r="F4" s="732"/>
      <c r="G4" s="732"/>
      <c r="H4" s="732"/>
    </row>
    <row r="5" spans="1:8" ht="15.75">
      <c r="A5" s="732" t="s">
        <v>1791</v>
      </c>
      <c r="B5" s="732"/>
      <c r="C5" s="732"/>
      <c r="D5" s="732"/>
      <c r="E5" s="732"/>
      <c r="F5" s="732"/>
      <c r="G5" s="732"/>
      <c r="H5" s="732"/>
    </row>
    <row r="6" spans="2:8" ht="13.5">
      <c r="B6" s="454"/>
      <c r="C6" s="230"/>
      <c r="D6" s="230"/>
      <c r="E6" s="230"/>
      <c r="F6" s="230"/>
      <c r="G6" s="230"/>
      <c r="H6" s="230"/>
    </row>
    <row r="7" spans="2:4" ht="13.5">
      <c r="B7" s="230"/>
      <c r="C7" s="735"/>
      <c r="D7" s="735"/>
    </row>
    <row r="8" spans="1:8" s="88" customFormat="1" ht="12.75" customHeight="1">
      <c r="A8" s="736" t="s">
        <v>2516</v>
      </c>
      <c r="B8" s="730" t="s">
        <v>1654</v>
      </c>
      <c r="C8" s="731" t="s">
        <v>1423</v>
      </c>
      <c r="D8" s="731" t="s">
        <v>1424</v>
      </c>
      <c r="E8" s="731" t="s">
        <v>1527</v>
      </c>
      <c r="F8" s="731" t="s">
        <v>1426</v>
      </c>
      <c r="G8" s="731" t="s">
        <v>1424</v>
      </c>
      <c r="H8" s="737" t="s">
        <v>1427</v>
      </c>
    </row>
    <row r="9" spans="1:8" s="88" customFormat="1" ht="20.25" customHeight="1">
      <c r="A9" s="736"/>
      <c r="B9" s="730"/>
      <c r="C9" s="731"/>
      <c r="D9" s="731"/>
      <c r="E9" s="731"/>
      <c r="F9" s="731"/>
      <c r="G9" s="731"/>
      <c r="H9" s="737"/>
    </row>
    <row r="10" spans="1:8" s="88" customFormat="1" ht="26.25" customHeight="1">
      <c r="A10" s="736"/>
      <c r="B10" s="730"/>
      <c r="C10" s="731"/>
      <c r="D10" s="731"/>
      <c r="E10" s="731"/>
      <c r="F10" s="731"/>
      <c r="G10" s="731"/>
      <c r="H10" s="737"/>
    </row>
    <row r="11" spans="2:4" ht="13.5">
      <c r="B11" s="230"/>
      <c r="C11" s="230"/>
      <c r="D11" s="230"/>
    </row>
    <row r="12" spans="1:8" ht="30" customHeight="1">
      <c r="A12" s="455" t="s">
        <v>1918</v>
      </c>
      <c r="B12" s="456" t="s">
        <v>1528</v>
      </c>
      <c r="C12" s="233">
        <v>826620</v>
      </c>
      <c r="D12" s="233"/>
      <c r="E12" s="233">
        <v>826620</v>
      </c>
      <c r="F12" s="233">
        <v>1032929</v>
      </c>
      <c r="G12" s="233"/>
      <c r="H12" s="233">
        <v>1032929</v>
      </c>
    </row>
    <row r="13" spans="1:8" ht="30" customHeight="1">
      <c r="A13" s="455" t="s">
        <v>1919</v>
      </c>
      <c r="B13" s="457" t="s">
        <v>1529</v>
      </c>
      <c r="C13" s="233">
        <v>-10709</v>
      </c>
      <c r="D13" s="233"/>
      <c r="E13" s="233">
        <v>-10709</v>
      </c>
      <c r="F13" s="233">
        <v>-12412</v>
      </c>
      <c r="G13" s="233"/>
      <c r="H13" s="233">
        <v>-12412</v>
      </c>
    </row>
    <row r="14" spans="1:8" ht="30" customHeight="1">
      <c r="A14" s="455" t="s">
        <v>1920</v>
      </c>
      <c r="B14" s="457" t="s">
        <v>1530</v>
      </c>
      <c r="C14" s="233">
        <v>0</v>
      </c>
      <c r="D14" s="233"/>
      <c r="E14" s="233">
        <v>0</v>
      </c>
      <c r="F14" s="233">
        <v>602332</v>
      </c>
      <c r="G14" s="233"/>
      <c r="H14" s="233">
        <v>602332</v>
      </c>
    </row>
    <row r="15" spans="1:8" ht="30" customHeight="1">
      <c r="A15" s="455" t="s">
        <v>1921</v>
      </c>
      <c r="B15" s="457" t="s">
        <v>1531</v>
      </c>
      <c r="C15" s="233">
        <v>0</v>
      </c>
      <c r="D15" s="233"/>
      <c r="E15" s="233">
        <v>0</v>
      </c>
      <c r="F15" s="233">
        <v>0</v>
      </c>
      <c r="G15" s="233"/>
      <c r="H15" s="233">
        <v>0</v>
      </c>
    </row>
    <row r="16" spans="1:8" ht="30" customHeight="1">
      <c r="A16" s="455" t="s">
        <v>1922</v>
      </c>
      <c r="B16" s="457" t="s">
        <v>1532</v>
      </c>
      <c r="C16" s="233">
        <f>C12+C13-C14-C15</f>
        <v>815911</v>
      </c>
      <c r="D16" s="233"/>
      <c r="E16" s="233">
        <f>E12+E13-E14-E15</f>
        <v>815911</v>
      </c>
      <c r="F16" s="233">
        <f>F12+F13-F14-F15</f>
        <v>418185</v>
      </c>
      <c r="G16" s="233"/>
      <c r="H16" s="233">
        <f>H12+H13-H14-H15</f>
        <v>418185</v>
      </c>
    </row>
    <row r="17" spans="1:8" ht="30" customHeight="1">
      <c r="A17" s="455" t="s">
        <v>1923</v>
      </c>
      <c r="B17" s="456" t="s">
        <v>1533</v>
      </c>
      <c r="C17" s="233">
        <v>57096</v>
      </c>
      <c r="D17" s="233"/>
      <c r="E17" s="233">
        <v>57096</v>
      </c>
      <c r="F17" s="233">
        <v>52321</v>
      </c>
      <c r="G17" s="233"/>
      <c r="H17" s="233">
        <v>52321</v>
      </c>
    </row>
    <row r="18" spans="1:8" ht="30" customHeight="1">
      <c r="A18" s="455" t="s">
        <v>1924</v>
      </c>
      <c r="B18" s="456" t="s">
        <v>1534</v>
      </c>
      <c r="C18" s="233">
        <v>0</v>
      </c>
      <c r="D18" s="233"/>
      <c r="E18" s="233">
        <v>0</v>
      </c>
      <c r="F18" s="233">
        <v>0</v>
      </c>
      <c r="G18" s="233"/>
      <c r="H18" s="233">
        <v>0</v>
      </c>
    </row>
    <row r="19" spans="1:8" ht="30" customHeight="1">
      <c r="A19" s="455" t="s">
        <v>1925</v>
      </c>
      <c r="B19" s="457" t="s">
        <v>1535</v>
      </c>
      <c r="C19" s="233">
        <v>0</v>
      </c>
      <c r="D19" s="233"/>
      <c r="E19" s="233">
        <v>0</v>
      </c>
      <c r="F19" s="233">
        <v>0</v>
      </c>
      <c r="G19" s="233"/>
      <c r="H19" s="233">
        <v>0</v>
      </c>
    </row>
    <row r="20" spans="1:8" ht="30" customHeight="1">
      <c r="A20" s="455" t="s">
        <v>1926</v>
      </c>
      <c r="B20" s="457" t="s">
        <v>1536</v>
      </c>
      <c r="C20" s="233">
        <v>0</v>
      </c>
      <c r="D20" s="233"/>
      <c r="E20" s="233">
        <v>0</v>
      </c>
      <c r="F20" s="233">
        <v>-1472</v>
      </c>
      <c r="G20" s="233"/>
      <c r="H20" s="233">
        <v>-1472</v>
      </c>
    </row>
    <row r="21" spans="1:8" ht="30" customHeight="1">
      <c r="A21" s="455" t="s">
        <v>1927</v>
      </c>
      <c r="B21" s="457" t="s">
        <v>1537</v>
      </c>
      <c r="C21" s="233">
        <f>C16+C17+C18+C19+C20</f>
        <v>873007</v>
      </c>
      <c r="D21" s="233"/>
      <c r="E21" s="233">
        <f>E16+E17+E18+E19+E20</f>
        <v>873007</v>
      </c>
      <c r="F21" s="233">
        <f>F16+F17+F18+F19+F20</f>
        <v>469034</v>
      </c>
      <c r="G21" s="233"/>
      <c r="H21" s="233">
        <f>H16+H17+H18+H19+H20</f>
        <v>469034</v>
      </c>
    </row>
    <row r="22" spans="1:8" ht="30" customHeight="1">
      <c r="A22" s="455" t="s">
        <v>1928</v>
      </c>
      <c r="B22" s="457" t="s">
        <v>1538</v>
      </c>
      <c r="C22" s="233">
        <v>0</v>
      </c>
      <c r="D22" s="233"/>
      <c r="E22" s="233">
        <v>0</v>
      </c>
      <c r="F22" s="233">
        <v>0</v>
      </c>
      <c r="G22" s="233"/>
      <c r="H22" s="233">
        <v>0</v>
      </c>
    </row>
    <row r="23" spans="1:8" ht="30" customHeight="1">
      <c r="A23" s="455" t="s">
        <v>1929</v>
      </c>
      <c r="B23" s="458" t="s">
        <v>1539</v>
      </c>
      <c r="C23" s="233">
        <v>15115</v>
      </c>
      <c r="D23" s="233"/>
      <c r="E23" s="233">
        <v>15115</v>
      </c>
      <c r="F23" s="233">
        <v>56070</v>
      </c>
      <c r="G23" s="233"/>
      <c r="H23" s="233">
        <v>56070</v>
      </c>
    </row>
    <row r="24" spans="1:8" ht="30" customHeight="1">
      <c r="A24" s="455" t="s">
        <v>1930</v>
      </c>
      <c r="B24" s="459" t="s">
        <v>1540</v>
      </c>
      <c r="C24" s="233">
        <f>C21-C23</f>
        <v>857892</v>
      </c>
      <c r="D24" s="233"/>
      <c r="E24" s="233">
        <f>E21-E23</f>
        <v>857892</v>
      </c>
      <c r="F24" s="233">
        <f>F21-F23</f>
        <v>412964</v>
      </c>
      <c r="G24" s="233"/>
      <c r="H24" s="233">
        <f>H21-H23</f>
        <v>412964</v>
      </c>
    </row>
    <row r="25" spans="2:8" ht="30" customHeight="1">
      <c r="B25" s="456"/>
      <c r="C25" s="233"/>
      <c r="D25" s="233"/>
      <c r="E25" s="233"/>
      <c r="F25" s="233"/>
      <c r="G25" s="233"/>
      <c r="H25" s="233"/>
    </row>
    <row r="26" spans="2:8" ht="12.75">
      <c r="B26" s="456"/>
      <c r="C26" s="233"/>
      <c r="D26" s="233"/>
      <c r="E26" s="233"/>
      <c r="F26" s="233"/>
      <c r="G26" s="233"/>
      <c r="H26" s="233"/>
    </row>
    <row r="27" spans="1:8" ht="12.75">
      <c r="A27" s="231" t="s">
        <v>797</v>
      </c>
      <c r="B27" s="460"/>
      <c r="C27" s="461"/>
      <c r="D27" s="461"/>
      <c r="E27" s="461"/>
      <c r="F27" s="461"/>
      <c r="G27" s="461"/>
      <c r="H27" s="461"/>
    </row>
    <row r="28" spans="2:8" ht="12.75">
      <c r="B28" s="456"/>
      <c r="C28" s="233"/>
      <c r="D28" s="233"/>
      <c r="E28" s="233"/>
      <c r="F28" s="233"/>
      <c r="G28" s="233"/>
      <c r="H28" s="233"/>
    </row>
    <row r="29" spans="2:8" ht="12.75">
      <c r="B29" s="456"/>
      <c r="C29" s="233"/>
      <c r="D29" s="233"/>
      <c r="E29" s="803"/>
      <c r="F29" s="803"/>
      <c r="G29" s="803"/>
      <c r="H29" s="233"/>
    </row>
    <row r="30" spans="2:8" ht="12.75">
      <c r="B30" s="456"/>
      <c r="C30" s="233"/>
      <c r="D30" s="233"/>
      <c r="E30" s="804" t="s">
        <v>796</v>
      </c>
      <c r="F30" s="804"/>
      <c r="G30" s="804"/>
      <c r="H30" s="233"/>
    </row>
    <row r="31" spans="2:8" ht="12.75">
      <c r="B31" s="456"/>
      <c r="C31" s="233"/>
      <c r="D31" s="233"/>
      <c r="E31" s="233"/>
      <c r="F31" s="233"/>
      <c r="G31" s="233"/>
      <c r="H31" s="233"/>
    </row>
    <row r="32" spans="2:8" ht="12.75">
      <c r="B32" s="456"/>
      <c r="C32" s="233"/>
      <c r="D32" s="233"/>
      <c r="E32" s="233"/>
      <c r="F32" s="233"/>
      <c r="G32" s="233"/>
      <c r="H32" s="233"/>
    </row>
    <row r="33" spans="3:8" ht="12.75">
      <c r="C33" s="233"/>
      <c r="D33" s="233"/>
      <c r="E33" s="233"/>
      <c r="F33" s="233"/>
      <c r="G33" s="233"/>
      <c r="H33" s="233"/>
    </row>
    <row r="34" spans="3:8" ht="12.75">
      <c r="C34" s="233"/>
      <c r="D34" s="233"/>
      <c r="E34" s="233"/>
      <c r="F34" s="233"/>
      <c r="G34" s="233"/>
      <c r="H34" s="233"/>
    </row>
    <row r="35" spans="3:8" ht="12.75">
      <c r="C35" s="233"/>
      <c r="D35" s="233"/>
      <c r="E35" s="233"/>
      <c r="F35" s="233"/>
      <c r="G35" s="233"/>
      <c r="H35" s="233"/>
    </row>
    <row r="36" spans="3:8" ht="12.75">
      <c r="C36" s="233"/>
      <c r="D36" s="233"/>
      <c r="E36" s="233"/>
      <c r="F36" s="233"/>
      <c r="G36" s="233"/>
      <c r="H36" s="233"/>
    </row>
    <row r="37" spans="3:8" ht="12.75">
      <c r="C37" s="233"/>
      <c r="D37" s="233"/>
      <c r="E37" s="233"/>
      <c r="F37" s="233"/>
      <c r="G37" s="233"/>
      <c r="H37" s="233"/>
    </row>
    <row r="38" spans="3:8" ht="12.75">
      <c r="C38" s="233"/>
      <c r="D38" s="233"/>
      <c r="E38" s="233"/>
      <c r="F38" s="233"/>
      <c r="G38" s="233"/>
      <c r="H38" s="233"/>
    </row>
    <row r="39" spans="3:8" ht="12.75">
      <c r="C39" s="233"/>
      <c r="D39" s="233"/>
      <c r="E39" s="233"/>
      <c r="F39" s="233"/>
      <c r="G39" s="233"/>
      <c r="H39" s="233"/>
    </row>
  </sheetData>
  <mergeCells count="16">
    <mergeCell ref="E29:G29"/>
    <mergeCell ref="E30:G30"/>
    <mergeCell ref="A5:H5"/>
    <mergeCell ref="C7:D7"/>
    <mergeCell ref="A8:A10"/>
    <mergeCell ref="B8:B10"/>
    <mergeCell ref="C8:C10"/>
    <mergeCell ref="D8:D10"/>
    <mergeCell ref="E8:E10"/>
    <mergeCell ref="F8:F10"/>
    <mergeCell ref="G8:G10"/>
    <mergeCell ref="H8:H10"/>
    <mergeCell ref="F1:H1"/>
    <mergeCell ref="A2:H2"/>
    <mergeCell ref="A3:H3"/>
    <mergeCell ref="A4:H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workbookViewId="0" topLeftCell="A13">
      <selection activeCell="F13" sqref="F13"/>
    </sheetView>
  </sheetViews>
  <sheetFormatPr defaultColWidth="9.140625" defaultRowHeight="12.75"/>
  <cols>
    <col min="1" max="1" width="49.8515625" style="32" customWidth="1"/>
    <col min="2" max="2" width="10.8515625" style="32" customWidth="1"/>
    <col min="3" max="5" width="9.140625" style="33" customWidth="1"/>
    <col min="6" max="6" width="8.140625" style="33" customWidth="1"/>
    <col min="7" max="16384" width="9.140625" style="33" customWidth="1"/>
  </cols>
  <sheetData>
    <row r="1" spans="2:6" ht="15.75">
      <c r="B1" s="652" t="s">
        <v>2212</v>
      </c>
      <c r="C1" s="652"/>
      <c r="D1" s="652"/>
      <c r="E1" s="652"/>
      <c r="F1" s="652"/>
    </row>
    <row r="2" spans="1:6" ht="15.75">
      <c r="A2" s="685" t="s">
        <v>1850</v>
      </c>
      <c r="B2" s="685"/>
      <c r="C2" s="685"/>
      <c r="D2" s="685"/>
      <c r="E2" s="685"/>
      <c r="F2" s="685"/>
    </row>
    <row r="3" spans="1:6" ht="15.75">
      <c r="A3" s="685" t="s">
        <v>886</v>
      </c>
      <c r="B3" s="685"/>
      <c r="C3" s="685"/>
      <c r="D3" s="685"/>
      <c r="E3" s="685"/>
      <c r="F3" s="685"/>
    </row>
    <row r="4" spans="1:6" ht="15.75">
      <c r="A4" s="685" t="s">
        <v>851</v>
      </c>
      <c r="B4" s="685"/>
      <c r="C4" s="685"/>
      <c r="D4" s="685"/>
      <c r="E4" s="685"/>
      <c r="F4" s="685"/>
    </row>
    <row r="5" spans="1:3" ht="15.75">
      <c r="A5" s="166"/>
      <c r="B5" s="166"/>
      <c r="C5" s="166"/>
    </row>
    <row r="6" spans="1:6" ht="12.75">
      <c r="A6" s="686" t="s">
        <v>1792</v>
      </c>
      <c r="B6" s="683" t="s">
        <v>887</v>
      </c>
      <c r="C6" s="684" t="s">
        <v>888</v>
      </c>
      <c r="D6" s="684"/>
      <c r="E6" s="684"/>
      <c r="F6" s="684"/>
    </row>
    <row r="7" spans="1:10" ht="12.75">
      <c r="A7" s="686"/>
      <c r="B7" s="683"/>
      <c r="C7" s="147" t="s">
        <v>2256</v>
      </c>
      <c r="D7" s="147" t="s">
        <v>890</v>
      </c>
      <c r="E7" s="147" t="s">
        <v>2257</v>
      </c>
      <c r="F7" s="147" t="s">
        <v>892</v>
      </c>
      <c r="G7" s="548"/>
      <c r="H7" s="548"/>
      <c r="I7" s="548"/>
      <c r="J7" s="548"/>
    </row>
    <row r="8" spans="1:6" ht="15.75">
      <c r="A8" s="112" t="s">
        <v>852</v>
      </c>
      <c r="B8" s="112"/>
      <c r="C8" s="112"/>
      <c r="D8" s="32"/>
      <c r="E8" s="32"/>
      <c r="F8" s="32"/>
    </row>
    <row r="9" spans="1:6" s="115" customFormat="1" ht="15.75">
      <c r="A9" s="114" t="s">
        <v>980</v>
      </c>
      <c r="B9" s="35">
        <f>B15+B17</f>
        <v>13067</v>
      </c>
      <c r="C9" s="35">
        <f>C15+C17</f>
        <v>10620</v>
      </c>
      <c r="D9" s="35">
        <f>D15+D17</f>
        <v>14720</v>
      </c>
      <c r="E9" s="35">
        <f>E15+E17</f>
        <v>14618</v>
      </c>
      <c r="F9" s="35">
        <f>E9/D9*100</f>
        <v>99.3070652173913</v>
      </c>
    </row>
    <row r="10" spans="1:6" s="115" customFormat="1" ht="15.75">
      <c r="A10" s="31" t="s">
        <v>981</v>
      </c>
      <c r="B10" s="34"/>
      <c r="C10" s="34"/>
      <c r="D10" s="34">
        <v>900</v>
      </c>
      <c r="E10" s="34">
        <v>833</v>
      </c>
      <c r="F10" s="34">
        <f aca="true" t="shared" si="0" ref="F10:F47">E10/D10*100</f>
        <v>92.55555555555556</v>
      </c>
    </row>
    <row r="11" spans="1:6" s="115" customFormat="1" ht="15.75">
      <c r="A11" s="31" t="s">
        <v>982</v>
      </c>
      <c r="B11" s="35">
        <f>SUM(B12:B14)</f>
        <v>13067</v>
      </c>
      <c r="C11" s="35">
        <f>SUM(C12:C14)</f>
        <v>10620</v>
      </c>
      <c r="D11" s="35">
        <f>SUM(D12:D14)</f>
        <v>13820</v>
      </c>
      <c r="E11" s="35">
        <f>SUM(E12:E14)</f>
        <v>13785</v>
      </c>
      <c r="F11" s="35">
        <f t="shared" si="0"/>
        <v>99.7467438494935</v>
      </c>
    </row>
    <row r="12" spans="1:6" s="115" customFormat="1" ht="15.75">
      <c r="A12" s="31" t="s">
        <v>983</v>
      </c>
      <c r="B12" s="34">
        <v>13067</v>
      </c>
      <c r="C12" s="34"/>
      <c r="D12" s="34"/>
      <c r="E12" s="34"/>
      <c r="F12" s="35"/>
    </row>
    <row r="13" spans="1:6" s="115" customFormat="1" ht="15.75">
      <c r="A13" s="31" t="s">
        <v>984</v>
      </c>
      <c r="B13" s="34"/>
      <c r="C13" s="34"/>
      <c r="D13" s="34"/>
      <c r="E13" s="34"/>
      <c r="F13" s="35"/>
    </row>
    <row r="14" spans="1:6" s="115" customFormat="1" ht="15.75">
      <c r="A14" s="31" t="s">
        <v>985</v>
      </c>
      <c r="B14" s="34"/>
      <c r="C14" s="34">
        <v>10620</v>
      </c>
      <c r="D14" s="34">
        <v>13820</v>
      </c>
      <c r="E14" s="34">
        <v>13785</v>
      </c>
      <c r="F14" s="34">
        <f t="shared" si="0"/>
        <v>99.7467438494935</v>
      </c>
    </row>
    <row r="15" spans="1:6" s="115" customFormat="1" ht="15.75">
      <c r="A15" s="114" t="s">
        <v>986</v>
      </c>
      <c r="B15" s="35">
        <f>B10+B11</f>
        <v>13067</v>
      </c>
      <c r="C15" s="35">
        <f>C10+C11</f>
        <v>10620</v>
      </c>
      <c r="D15" s="35">
        <f>D10+D11</f>
        <v>14720</v>
      </c>
      <c r="E15" s="35">
        <f>E10+E11</f>
        <v>14618</v>
      </c>
      <c r="F15" s="35">
        <f t="shared" si="0"/>
        <v>99.3070652173913</v>
      </c>
    </row>
    <row r="16" spans="1:6" s="115" customFormat="1" ht="15.75">
      <c r="A16" s="31" t="s">
        <v>987</v>
      </c>
      <c r="B16" s="34"/>
      <c r="C16" s="34"/>
      <c r="D16" s="34"/>
      <c r="E16" s="34"/>
      <c r="F16" s="35"/>
    </row>
    <row r="17" spans="1:6" s="115" customFormat="1" ht="15.75">
      <c r="A17" s="31" t="s">
        <v>988</v>
      </c>
      <c r="B17" s="34"/>
      <c r="C17" s="34"/>
      <c r="D17" s="34"/>
      <c r="E17" s="34"/>
      <c r="F17" s="35"/>
    </row>
    <row r="18" spans="1:6" s="115" customFormat="1" ht="15.75">
      <c r="A18" s="114" t="s">
        <v>989</v>
      </c>
      <c r="B18" s="35">
        <f>B21+B20+B19</f>
        <v>293182</v>
      </c>
      <c r="C18" s="35">
        <f>C21+C20+C19</f>
        <v>305803</v>
      </c>
      <c r="D18" s="35">
        <f>D21+D20+D19</f>
        <v>329518</v>
      </c>
      <c r="E18" s="35">
        <f>E21+E20+E19</f>
        <v>330634</v>
      </c>
      <c r="F18" s="35">
        <f t="shared" si="0"/>
        <v>100.33867649111731</v>
      </c>
    </row>
    <row r="19" spans="1:6" s="115" customFormat="1" ht="15.75">
      <c r="A19" s="31" t="s">
        <v>990</v>
      </c>
      <c r="B19" s="34">
        <v>53317</v>
      </c>
      <c r="C19" s="34">
        <v>51764</v>
      </c>
      <c r="D19" s="34">
        <v>56764</v>
      </c>
      <c r="E19" s="34">
        <v>63997</v>
      </c>
      <c r="F19" s="34">
        <f t="shared" si="0"/>
        <v>112.74223099147346</v>
      </c>
    </row>
    <row r="20" spans="1:6" s="115" customFormat="1" ht="15.75">
      <c r="A20" s="31" t="s">
        <v>991</v>
      </c>
      <c r="B20" s="34"/>
      <c r="C20" s="34"/>
      <c r="D20" s="34"/>
      <c r="E20" s="34"/>
      <c r="F20" s="35"/>
    </row>
    <row r="21" spans="1:6" s="115" customFormat="1" ht="15.75">
      <c r="A21" s="31" t="s">
        <v>992</v>
      </c>
      <c r="B21" s="35">
        <f>SUM(B22:B24)</f>
        <v>239865</v>
      </c>
      <c r="C21" s="35">
        <f>SUM(C22:C24)</f>
        <v>254039</v>
      </c>
      <c r="D21" s="35">
        <f>SUM(D22:D24)</f>
        <v>272754</v>
      </c>
      <c r="E21" s="35">
        <f>SUM(E22:E24)</f>
        <v>266637</v>
      </c>
      <c r="F21" s="35">
        <f t="shared" si="0"/>
        <v>97.7573197826613</v>
      </c>
    </row>
    <row r="22" spans="1:6" s="115" customFormat="1" ht="15.75">
      <c r="A22" s="31" t="s">
        <v>993</v>
      </c>
      <c r="B22" s="34">
        <v>7495</v>
      </c>
      <c r="C22" s="34">
        <v>7631</v>
      </c>
      <c r="D22" s="34">
        <v>8106</v>
      </c>
      <c r="E22" s="34">
        <v>8104</v>
      </c>
      <c r="F22" s="34">
        <f t="shared" si="0"/>
        <v>99.9753269183321</v>
      </c>
    </row>
    <row r="23" spans="1:6" s="115" customFormat="1" ht="15.75">
      <c r="A23" s="31" t="s">
        <v>994</v>
      </c>
      <c r="B23" s="34"/>
      <c r="C23" s="34"/>
      <c r="D23" s="34"/>
      <c r="E23" s="34"/>
      <c r="F23" s="35"/>
    </row>
    <row r="24" spans="1:6" s="115" customFormat="1" ht="15.75">
      <c r="A24" s="31" t="s">
        <v>995</v>
      </c>
      <c r="B24" s="35">
        <f>SUM(B25:B27)</f>
        <v>232370</v>
      </c>
      <c r="C24" s="35">
        <f>SUM(C25:C27)</f>
        <v>246408</v>
      </c>
      <c r="D24" s="35">
        <f>SUM(D25:D27)</f>
        <v>264648</v>
      </c>
      <c r="E24" s="35">
        <f>SUM(E25:E27)</f>
        <v>258533</v>
      </c>
      <c r="F24" s="35">
        <f t="shared" si="0"/>
        <v>97.68938363411021</v>
      </c>
    </row>
    <row r="25" spans="1:6" s="115" customFormat="1" ht="15.75">
      <c r="A25" s="31" t="s">
        <v>996</v>
      </c>
      <c r="B25" s="34">
        <v>11742</v>
      </c>
      <c r="C25" s="34">
        <v>8637</v>
      </c>
      <c r="D25" s="34">
        <v>11524</v>
      </c>
      <c r="E25" s="34">
        <v>9797</v>
      </c>
      <c r="F25" s="34">
        <f t="shared" si="0"/>
        <v>85.01388406803193</v>
      </c>
    </row>
    <row r="26" spans="1:6" s="115" customFormat="1" ht="15.75">
      <c r="A26" s="116" t="s">
        <v>997</v>
      </c>
      <c r="B26" s="182"/>
      <c r="C26" s="34"/>
      <c r="D26" s="34"/>
      <c r="E26" s="34"/>
      <c r="F26" s="34"/>
    </row>
    <row r="27" spans="1:6" s="115" customFormat="1" ht="15.75">
      <c r="A27" s="31" t="s">
        <v>998</v>
      </c>
      <c r="B27" s="34">
        <v>220628</v>
      </c>
      <c r="C27" s="34">
        <v>237771</v>
      </c>
      <c r="D27" s="34">
        <v>253124</v>
      </c>
      <c r="E27" s="34">
        <v>248736</v>
      </c>
      <c r="F27" s="34">
        <f t="shared" si="0"/>
        <v>98.26646228725842</v>
      </c>
    </row>
    <row r="28" spans="1:6" s="115" customFormat="1" ht="15.75">
      <c r="A28" s="114" t="s">
        <v>999</v>
      </c>
      <c r="B28" s="35">
        <f>B15+B18</f>
        <v>306249</v>
      </c>
      <c r="C28" s="35">
        <f>C15+C18</f>
        <v>316423</v>
      </c>
      <c r="D28" s="35">
        <f>D15+D18</f>
        <v>344238</v>
      </c>
      <c r="E28" s="35">
        <f>E15+E18</f>
        <v>345252</v>
      </c>
      <c r="F28" s="35">
        <f t="shared" si="0"/>
        <v>100.29456364492009</v>
      </c>
    </row>
    <row r="29" spans="1:6" s="115" customFormat="1" ht="15.75">
      <c r="A29" s="114" t="s">
        <v>1000</v>
      </c>
      <c r="B29" s="35"/>
      <c r="C29" s="34"/>
      <c r="D29" s="34"/>
      <c r="E29" s="34"/>
      <c r="F29" s="35"/>
    </row>
    <row r="30" spans="1:6" s="115" customFormat="1" ht="15.75">
      <c r="A30" s="31" t="s">
        <v>1683</v>
      </c>
      <c r="B30" s="34">
        <v>2051</v>
      </c>
      <c r="C30" s="34">
        <v>2607</v>
      </c>
      <c r="D30" s="34">
        <v>2607</v>
      </c>
      <c r="E30" s="34">
        <v>2607</v>
      </c>
      <c r="F30" s="34">
        <f t="shared" si="0"/>
        <v>100</v>
      </c>
    </row>
    <row r="31" spans="1:6" s="115" customFormat="1" ht="15.75">
      <c r="A31" s="112" t="s">
        <v>1001</v>
      </c>
      <c r="B31" s="35">
        <f>B9+B18+B30</f>
        <v>308300</v>
      </c>
      <c r="C31" s="35">
        <f>C9+C18+C30</f>
        <v>319030</v>
      </c>
      <c r="D31" s="35">
        <f>D9+D18+D30</f>
        <v>346845</v>
      </c>
      <c r="E31" s="35">
        <f>E9+E18+E30</f>
        <v>347859</v>
      </c>
      <c r="F31" s="35">
        <f t="shared" si="0"/>
        <v>100.2923496086148</v>
      </c>
    </row>
    <row r="32" spans="1:6" s="115" customFormat="1" ht="15.75">
      <c r="A32" s="31"/>
      <c r="B32" s="34"/>
      <c r="C32" s="34"/>
      <c r="D32" s="34"/>
      <c r="E32" s="34"/>
      <c r="F32" s="35"/>
    </row>
    <row r="33" spans="1:6" s="115" customFormat="1" ht="15.75">
      <c r="A33" s="112" t="s">
        <v>555</v>
      </c>
      <c r="B33" s="183"/>
      <c r="C33" s="34"/>
      <c r="D33" s="34"/>
      <c r="E33" s="34"/>
      <c r="F33" s="35"/>
    </row>
    <row r="34" spans="1:6" s="115" customFormat="1" ht="15.75">
      <c r="A34" s="114" t="s">
        <v>83</v>
      </c>
      <c r="B34" s="35">
        <f>SUM(B35:B36)</f>
        <v>13067</v>
      </c>
      <c r="C34" s="35">
        <f>SUM(C35:C36)</f>
        <v>10620</v>
      </c>
      <c r="D34" s="35">
        <f>SUM(D35:D36)</f>
        <v>14720</v>
      </c>
      <c r="E34" s="35">
        <f>SUM(E35:E36)</f>
        <v>14618</v>
      </c>
      <c r="F34" s="35">
        <f t="shared" si="0"/>
        <v>99.3070652173913</v>
      </c>
    </row>
    <row r="35" spans="1:6" s="115" customFormat="1" ht="15.75">
      <c r="A35" s="31" t="s">
        <v>84</v>
      </c>
      <c r="B35" s="34">
        <v>1331</v>
      </c>
      <c r="C35" s="34"/>
      <c r="D35" s="34"/>
      <c r="E35" s="34"/>
      <c r="F35" s="35"/>
    </row>
    <row r="36" spans="1:6" s="115" customFormat="1" ht="15.75">
      <c r="A36" s="31" t="s">
        <v>85</v>
      </c>
      <c r="B36" s="34">
        <v>11736</v>
      </c>
      <c r="C36" s="34">
        <v>10620</v>
      </c>
      <c r="D36" s="34">
        <v>14720</v>
      </c>
      <c r="E36" s="34">
        <v>14618</v>
      </c>
      <c r="F36" s="34">
        <f t="shared" si="0"/>
        <v>99.3070652173913</v>
      </c>
    </row>
    <row r="37" spans="1:6" s="115" customFormat="1" ht="15.75">
      <c r="A37" s="31" t="s">
        <v>151</v>
      </c>
      <c r="B37" s="34"/>
      <c r="C37" s="34"/>
      <c r="D37" s="34"/>
      <c r="E37" s="34"/>
      <c r="F37" s="35"/>
    </row>
    <row r="38" spans="1:6" s="115" customFormat="1" ht="15.75">
      <c r="A38" s="114" t="s">
        <v>86</v>
      </c>
      <c r="B38" s="35">
        <f>SUM(B39:B43)</f>
        <v>292626</v>
      </c>
      <c r="C38" s="35">
        <f>SUM(C39:C43)</f>
        <v>308410</v>
      </c>
      <c r="D38" s="35">
        <f>SUM(D39:D43)</f>
        <v>332125</v>
      </c>
      <c r="E38" s="35">
        <f>SUM(E39:E43)</f>
        <v>328673</v>
      </c>
      <c r="F38" s="35">
        <f t="shared" si="0"/>
        <v>98.96063229205872</v>
      </c>
    </row>
    <row r="39" spans="1:6" s="115" customFormat="1" ht="15.75">
      <c r="A39" s="31" t="s">
        <v>87</v>
      </c>
      <c r="B39" s="34">
        <v>143194</v>
      </c>
      <c r="C39" s="34">
        <v>148775</v>
      </c>
      <c r="D39" s="34">
        <v>166874</v>
      </c>
      <c r="E39" s="34">
        <v>164853</v>
      </c>
      <c r="F39" s="34">
        <f t="shared" si="0"/>
        <v>98.78890660018936</v>
      </c>
    </row>
    <row r="40" spans="1:6" s="115" customFormat="1" ht="15.75">
      <c r="A40" s="31" t="s">
        <v>88</v>
      </c>
      <c r="B40" s="34">
        <v>41965</v>
      </c>
      <c r="C40" s="34">
        <v>41699</v>
      </c>
      <c r="D40" s="34">
        <v>47115</v>
      </c>
      <c r="E40" s="34">
        <v>46158</v>
      </c>
      <c r="F40" s="34">
        <f t="shared" si="0"/>
        <v>97.96879974530405</v>
      </c>
    </row>
    <row r="41" spans="1:6" s="115" customFormat="1" ht="15.75">
      <c r="A41" s="31" t="s">
        <v>89</v>
      </c>
      <c r="B41" s="34">
        <v>107467</v>
      </c>
      <c r="C41" s="34">
        <v>117936</v>
      </c>
      <c r="D41" s="34">
        <v>118136</v>
      </c>
      <c r="E41" s="34">
        <v>117662</v>
      </c>
      <c r="F41" s="34">
        <f t="shared" si="0"/>
        <v>99.59876752217784</v>
      </c>
    </row>
    <row r="42" spans="1:6" s="115" customFormat="1" ht="15.75">
      <c r="A42" s="31" t="s">
        <v>1851</v>
      </c>
      <c r="B42" s="34"/>
      <c r="C42" s="34"/>
      <c r="D42" s="34"/>
      <c r="E42" s="34"/>
      <c r="F42" s="35"/>
    </row>
    <row r="43" spans="1:6" s="115" customFormat="1" ht="15.75">
      <c r="A43" s="31" t="s">
        <v>90</v>
      </c>
      <c r="B43" s="34"/>
      <c r="C43" s="34"/>
      <c r="D43" s="34"/>
      <c r="E43" s="34"/>
      <c r="F43" s="35"/>
    </row>
    <row r="44" spans="1:6" s="115" customFormat="1" ht="15.75">
      <c r="A44" s="114" t="s">
        <v>91</v>
      </c>
      <c r="B44" s="35">
        <f>B34+B38</f>
        <v>305693</v>
      </c>
      <c r="C44" s="35">
        <f>C34+C38</f>
        <v>319030</v>
      </c>
      <c r="D44" s="35">
        <f>D34+D38</f>
        <v>346845</v>
      </c>
      <c r="E44" s="35">
        <f>E34+E38</f>
        <v>343291</v>
      </c>
      <c r="F44" s="35">
        <f t="shared" si="0"/>
        <v>98.97533480373077</v>
      </c>
    </row>
    <row r="45" spans="1:6" s="115" customFormat="1" ht="15.75">
      <c r="A45" s="114" t="s">
        <v>92</v>
      </c>
      <c r="B45" s="35"/>
      <c r="C45" s="35"/>
      <c r="D45" s="34"/>
      <c r="E45" s="34"/>
      <c r="F45" s="35"/>
    </row>
    <row r="46" spans="1:6" s="115" customFormat="1" ht="15.75">
      <c r="A46" s="31" t="s">
        <v>93</v>
      </c>
      <c r="B46" s="34"/>
      <c r="C46" s="35"/>
      <c r="D46" s="34"/>
      <c r="E46" s="34"/>
      <c r="F46" s="35"/>
    </row>
    <row r="47" spans="1:6" s="115" customFormat="1" ht="15.75">
      <c r="A47" s="112" t="s">
        <v>94</v>
      </c>
      <c r="B47" s="35">
        <f>SUM(B44:B46)</f>
        <v>305693</v>
      </c>
      <c r="C47" s="35">
        <f>SUM(C44:C46)</f>
        <v>319030</v>
      </c>
      <c r="D47" s="35">
        <f>SUM(D44:D46)</f>
        <v>346845</v>
      </c>
      <c r="E47" s="35">
        <f>SUM(E44:E46)</f>
        <v>343291</v>
      </c>
      <c r="F47" s="35">
        <f t="shared" si="0"/>
        <v>98.97533480373077</v>
      </c>
    </row>
  </sheetData>
  <mergeCells count="7">
    <mergeCell ref="C6:F6"/>
    <mergeCell ref="B1:F1"/>
    <mergeCell ref="A2:F2"/>
    <mergeCell ref="A3:F3"/>
    <mergeCell ref="A4:F4"/>
    <mergeCell ref="A6:A7"/>
    <mergeCell ref="B6:B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6"/>
  </sheetPr>
  <dimension ref="A1:H40"/>
  <sheetViews>
    <sheetView workbookViewId="0" topLeftCell="A10">
      <selection activeCell="E25" sqref="E25"/>
    </sheetView>
  </sheetViews>
  <sheetFormatPr defaultColWidth="9.140625" defaultRowHeight="12.75"/>
  <cols>
    <col min="1" max="1" width="2.28125" style="0" customWidth="1"/>
    <col min="2" max="2" width="32.28125" style="0" customWidth="1"/>
    <col min="3" max="3" width="10.28125" style="0" customWidth="1"/>
    <col min="4" max="4" width="9.00390625" style="0" customWidth="1"/>
    <col min="5" max="5" width="12.7109375" style="0" customWidth="1"/>
    <col min="6" max="6" width="7.8515625" style="0" customWidth="1"/>
    <col min="7" max="7" width="9.00390625" style="0" customWidth="1"/>
    <col min="8" max="8" width="11.8515625" style="0" customWidth="1"/>
  </cols>
  <sheetData>
    <row r="1" spans="2:8" ht="19.5" customHeight="1">
      <c r="B1" s="462"/>
      <c r="C1" s="462"/>
      <c r="D1" s="462"/>
      <c r="F1" s="669"/>
      <c r="G1" s="669"/>
      <c r="H1" s="669"/>
    </row>
    <row r="2" spans="2:8" ht="19.5" customHeight="1">
      <c r="B2" s="462"/>
      <c r="C2" s="462"/>
      <c r="D2" s="462"/>
      <c r="F2" s="4"/>
      <c r="G2" s="4"/>
      <c r="H2" s="4"/>
    </row>
    <row r="3" spans="2:8" s="463" customFormat="1" ht="15" customHeight="1">
      <c r="B3" s="732" t="s">
        <v>1797</v>
      </c>
      <c r="C3" s="732"/>
      <c r="D3" s="732"/>
      <c r="E3" s="732"/>
      <c r="F3" s="732"/>
      <c r="G3" s="732"/>
      <c r="H3" s="732"/>
    </row>
    <row r="4" spans="2:8" s="463" customFormat="1" ht="15" customHeight="1">
      <c r="B4" s="732" t="s">
        <v>1542</v>
      </c>
      <c r="C4" s="732"/>
      <c r="D4" s="732"/>
      <c r="E4" s="732"/>
      <c r="F4" s="732"/>
      <c r="G4" s="732"/>
      <c r="H4" s="732"/>
    </row>
    <row r="5" spans="2:8" s="463" customFormat="1" ht="15" customHeight="1">
      <c r="B5" s="732" t="s">
        <v>1691</v>
      </c>
      <c r="C5" s="732"/>
      <c r="D5" s="732"/>
      <c r="E5" s="732"/>
      <c r="F5" s="732"/>
      <c r="G5" s="732"/>
      <c r="H5" s="732"/>
    </row>
    <row r="6" spans="2:8" ht="15" customHeight="1">
      <c r="B6" s="732" t="s">
        <v>1791</v>
      </c>
      <c r="C6" s="732"/>
      <c r="D6" s="732"/>
      <c r="E6" s="732"/>
      <c r="F6" s="732"/>
      <c r="G6" s="732"/>
      <c r="H6" s="732"/>
    </row>
    <row r="7" spans="2:8" ht="15" customHeight="1">
      <c r="B7" s="433"/>
      <c r="C7" s="433"/>
      <c r="D7" s="433"/>
      <c r="E7" s="433"/>
      <c r="F7" s="433"/>
      <c r="G7" s="433"/>
      <c r="H7" s="433"/>
    </row>
    <row r="8" spans="2:8" ht="15" customHeight="1">
      <c r="B8" s="433"/>
      <c r="C8" s="433"/>
      <c r="D8" s="433"/>
      <c r="E8" s="433"/>
      <c r="F8" s="433"/>
      <c r="G8" s="433"/>
      <c r="H8" s="433"/>
    </row>
    <row r="9" spans="2:4" ht="15.75" customHeight="1">
      <c r="B9" s="433"/>
      <c r="C9" s="738"/>
      <c r="D9" s="738"/>
    </row>
    <row r="10" spans="1:8" ht="12.75" customHeight="1">
      <c r="A10" s="741" t="s">
        <v>2516</v>
      </c>
      <c r="B10" s="730" t="s">
        <v>1654</v>
      </c>
      <c r="C10" s="731" t="s">
        <v>1423</v>
      </c>
      <c r="D10" s="731" t="s">
        <v>1424</v>
      </c>
      <c r="E10" s="731" t="s">
        <v>1527</v>
      </c>
      <c r="F10" s="731" t="s">
        <v>1426</v>
      </c>
      <c r="G10" s="731" t="s">
        <v>1424</v>
      </c>
      <c r="H10" s="731" t="s">
        <v>1427</v>
      </c>
    </row>
    <row r="11" spans="1:8" ht="12.75" customHeight="1">
      <c r="A11" s="741"/>
      <c r="B11" s="730"/>
      <c r="C11" s="731"/>
      <c r="D11" s="731"/>
      <c r="E11" s="731"/>
      <c r="F11" s="731"/>
      <c r="G11" s="731"/>
      <c r="H11" s="731"/>
    </row>
    <row r="12" spans="1:8" ht="12.75" customHeight="1">
      <c r="A12" s="741"/>
      <c r="B12" s="730"/>
      <c r="C12" s="731"/>
      <c r="D12" s="731"/>
      <c r="E12" s="731"/>
      <c r="F12" s="731"/>
      <c r="G12" s="731"/>
      <c r="H12" s="731"/>
    </row>
    <row r="13" spans="2:8" ht="12.75" customHeight="1">
      <c r="B13" s="464"/>
      <c r="C13" s="465"/>
      <c r="D13" s="465"/>
      <c r="E13" s="465"/>
      <c r="F13" s="465"/>
      <c r="G13" s="465"/>
      <c r="H13" s="465"/>
    </row>
    <row r="14" spans="2:8" ht="12.75" customHeight="1">
      <c r="B14" s="464"/>
      <c r="C14" s="465"/>
      <c r="D14" s="465"/>
      <c r="E14" s="465"/>
      <c r="F14" s="465"/>
      <c r="G14" s="465"/>
      <c r="H14" s="465"/>
    </row>
    <row r="15" spans="1:8" ht="30.75" customHeight="1">
      <c r="A15" s="466" t="s">
        <v>1918</v>
      </c>
      <c r="B15" s="467" t="s">
        <v>1543</v>
      </c>
      <c r="C15" s="468">
        <v>0</v>
      </c>
      <c r="D15" s="468"/>
      <c r="E15" s="468">
        <v>0</v>
      </c>
      <c r="F15" s="468">
        <v>0</v>
      </c>
      <c r="G15" s="468"/>
      <c r="H15" s="468">
        <v>0</v>
      </c>
    </row>
    <row r="16" spans="1:8" s="470" customFormat="1" ht="30" customHeight="1">
      <c r="A16" s="466" t="s">
        <v>1919</v>
      </c>
      <c r="B16" s="467" t="s">
        <v>1544</v>
      </c>
      <c r="C16" s="469">
        <v>0</v>
      </c>
      <c r="D16" s="469"/>
      <c r="E16" s="469">
        <v>0</v>
      </c>
      <c r="F16" s="469">
        <v>0</v>
      </c>
      <c r="G16" s="469"/>
      <c r="H16" s="469">
        <v>0</v>
      </c>
    </row>
    <row r="17" spans="1:8" s="470" customFormat="1" ht="30" customHeight="1">
      <c r="A17" s="466" t="s">
        <v>1920</v>
      </c>
      <c r="B17" s="467" t="s">
        <v>1545</v>
      </c>
      <c r="C17" s="469">
        <v>0</v>
      </c>
      <c r="D17" s="469"/>
      <c r="E17" s="469">
        <v>0</v>
      </c>
      <c r="F17" s="469">
        <v>0</v>
      </c>
      <c r="G17" s="469"/>
      <c r="H17" s="469">
        <v>0</v>
      </c>
    </row>
    <row r="18" spans="1:8" s="470" customFormat="1" ht="30" customHeight="1">
      <c r="A18" s="466" t="s">
        <v>1921</v>
      </c>
      <c r="B18" s="471" t="s">
        <v>1546</v>
      </c>
      <c r="C18" s="469">
        <v>0</v>
      </c>
      <c r="D18" s="469"/>
      <c r="E18" s="469">
        <v>0</v>
      </c>
      <c r="F18" s="469">
        <v>0</v>
      </c>
      <c r="G18" s="469"/>
      <c r="H18" s="469">
        <v>0</v>
      </c>
    </row>
    <row r="19" spans="1:8" s="470" customFormat="1" ht="30" customHeight="1">
      <c r="A19" s="466" t="s">
        <v>1922</v>
      </c>
      <c r="B19" s="467" t="s">
        <v>1547</v>
      </c>
      <c r="C19" s="469">
        <v>0</v>
      </c>
      <c r="D19" s="469"/>
      <c r="E19" s="469">
        <v>0</v>
      </c>
      <c r="F19" s="469">
        <v>0</v>
      </c>
      <c r="G19" s="469"/>
      <c r="H19" s="469">
        <v>0</v>
      </c>
    </row>
    <row r="20" spans="1:8" s="470" customFormat="1" ht="30" customHeight="1">
      <c r="A20" s="466" t="s">
        <v>1923</v>
      </c>
      <c r="B20" s="472" t="s">
        <v>1548</v>
      </c>
      <c r="C20" s="469">
        <v>0</v>
      </c>
      <c r="D20" s="469"/>
      <c r="E20" s="469">
        <v>0</v>
      </c>
      <c r="F20" s="469">
        <v>0</v>
      </c>
      <c r="G20" s="469"/>
      <c r="H20" s="469">
        <v>0</v>
      </c>
    </row>
    <row r="21" spans="1:8" s="470" customFormat="1" ht="30" customHeight="1">
      <c r="A21" s="466" t="s">
        <v>1924</v>
      </c>
      <c r="B21" s="467" t="s">
        <v>1549</v>
      </c>
      <c r="C21" s="469">
        <v>0</v>
      </c>
      <c r="D21" s="469"/>
      <c r="E21" s="469">
        <v>0</v>
      </c>
      <c r="F21" s="469">
        <v>0</v>
      </c>
      <c r="G21" s="469"/>
      <c r="H21" s="469">
        <v>0</v>
      </c>
    </row>
    <row r="22" spans="1:8" s="470" customFormat="1" ht="30" customHeight="1">
      <c r="A22" s="466" t="s">
        <v>1925</v>
      </c>
      <c r="B22" s="467" t="s">
        <v>1550</v>
      </c>
      <c r="C22" s="469">
        <v>0</v>
      </c>
      <c r="D22" s="469"/>
      <c r="E22" s="469">
        <v>0</v>
      </c>
      <c r="F22" s="469">
        <v>0</v>
      </c>
      <c r="G22" s="469"/>
      <c r="H22" s="469">
        <v>0</v>
      </c>
    </row>
    <row r="23" spans="1:8" s="470" customFormat="1" ht="30" customHeight="1">
      <c r="A23" s="466" t="s">
        <v>1926</v>
      </c>
      <c r="B23" s="472" t="s">
        <v>1551</v>
      </c>
      <c r="C23" s="469">
        <v>0</v>
      </c>
      <c r="D23" s="469"/>
      <c r="E23" s="469">
        <v>0</v>
      </c>
      <c r="F23" s="469">
        <v>0</v>
      </c>
      <c r="G23" s="469"/>
      <c r="H23" s="469">
        <v>0</v>
      </c>
    </row>
    <row r="24" spans="2:8" ht="15.75">
      <c r="B24" s="470"/>
      <c r="C24" s="473"/>
      <c r="D24" s="8"/>
      <c r="E24" s="473"/>
      <c r="F24" s="473"/>
      <c r="G24" s="473"/>
      <c r="H24" s="473"/>
    </row>
    <row r="25" spans="3:8" ht="12.75">
      <c r="C25" s="473"/>
      <c r="D25" s="473"/>
      <c r="E25" s="473"/>
      <c r="F25" s="473"/>
      <c r="G25" s="473"/>
      <c r="H25" s="473"/>
    </row>
    <row r="26" spans="2:8" ht="12.75">
      <c r="B26" s="472"/>
      <c r="C26" s="473"/>
      <c r="D26" s="473"/>
      <c r="E26" s="473"/>
      <c r="F26" s="473"/>
      <c r="G26" s="473"/>
      <c r="H26" s="473"/>
    </row>
    <row r="27" spans="1:8" ht="15.75">
      <c r="A27" s="694" t="s">
        <v>797</v>
      </c>
      <c r="B27" s="694"/>
      <c r="C27" s="474"/>
      <c r="D27" s="474"/>
      <c r="E27" s="474"/>
      <c r="F27" s="474"/>
      <c r="G27" s="474"/>
      <c r="H27" s="474"/>
    </row>
    <row r="28" spans="1:8" ht="12.75">
      <c r="A28" s="475"/>
      <c r="B28" s="475"/>
      <c r="C28" s="474"/>
      <c r="D28" s="474"/>
      <c r="E28" s="474"/>
      <c r="F28" s="474"/>
      <c r="G28" s="474"/>
      <c r="H28" s="474"/>
    </row>
    <row r="29" spans="1:8" s="1" customFormat="1" ht="15.75">
      <c r="A29" s="38"/>
      <c r="B29" s="231"/>
      <c r="C29" s="10"/>
      <c r="D29" s="10"/>
      <c r="E29" s="10"/>
      <c r="F29" s="10"/>
      <c r="G29" s="10"/>
      <c r="H29" s="10"/>
    </row>
    <row r="30" spans="1:8" s="1" customFormat="1" ht="15.75">
      <c r="A30" s="38"/>
      <c r="B30" s="231"/>
      <c r="C30" s="10"/>
      <c r="D30" s="10"/>
      <c r="E30" s="10"/>
      <c r="F30" s="10"/>
      <c r="G30" s="10"/>
      <c r="H30" s="10"/>
    </row>
    <row r="31" spans="1:8" ht="15.75">
      <c r="A31" s="475"/>
      <c r="B31" s="475"/>
      <c r="C31" s="474"/>
      <c r="D31" s="10"/>
      <c r="E31" s="797"/>
      <c r="F31" s="797"/>
      <c r="G31" s="797"/>
      <c r="H31" s="593"/>
    </row>
    <row r="32" spans="1:8" ht="15.75">
      <c r="A32" s="475"/>
      <c r="B32" s="475"/>
      <c r="C32" s="474"/>
      <c r="D32" s="10"/>
      <c r="E32" s="740" t="s">
        <v>796</v>
      </c>
      <c r="F32" s="740"/>
      <c r="G32" s="740"/>
      <c r="H32" s="125"/>
    </row>
    <row r="33" spans="1:8" ht="12.75">
      <c r="A33" s="475"/>
      <c r="B33" s="475"/>
      <c r="C33" s="474"/>
      <c r="D33" s="474"/>
      <c r="E33" s="474"/>
      <c r="F33" s="474"/>
      <c r="G33" s="474"/>
      <c r="H33" s="474"/>
    </row>
    <row r="34" spans="1:8" ht="12.75">
      <c r="A34" s="475"/>
      <c r="B34" s="475"/>
      <c r="C34" s="474"/>
      <c r="D34" s="474"/>
      <c r="E34" s="474"/>
      <c r="F34" s="474"/>
      <c r="G34" s="474"/>
      <c r="H34" s="474"/>
    </row>
    <row r="35" spans="1:8" ht="12.75">
      <c r="A35" s="475"/>
      <c r="B35" s="475"/>
      <c r="C35" s="474"/>
      <c r="D35" s="474"/>
      <c r="E35" s="474"/>
      <c r="F35" s="474"/>
      <c r="G35" s="474"/>
      <c r="H35" s="474"/>
    </row>
    <row r="36" spans="3:8" ht="12.75">
      <c r="C36" s="473"/>
      <c r="D36" s="473"/>
      <c r="E36" s="473"/>
      <c r="F36" s="473"/>
      <c r="G36" s="473"/>
      <c r="H36" s="473"/>
    </row>
    <row r="37" spans="3:8" ht="12.75">
      <c r="C37" s="473"/>
      <c r="D37" s="473"/>
      <c r="E37" s="473"/>
      <c r="F37" s="473"/>
      <c r="G37" s="473"/>
      <c r="H37" s="473"/>
    </row>
    <row r="38" spans="3:8" ht="12.75">
      <c r="C38" s="473"/>
      <c r="D38" s="473"/>
      <c r="E38" s="473"/>
      <c r="F38" s="473"/>
      <c r="G38" s="473"/>
      <c r="H38" s="473"/>
    </row>
    <row r="39" spans="3:8" ht="12.75">
      <c r="C39" s="473"/>
      <c r="D39" s="473"/>
      <c r="E39" s="473"/>
      <c r="F39" s="473"/>
      <c r="G39" s="473"/>
      <c r="H39" s="473"/>
    </row>
    <row r="40" spans="3:8" ht="12.75">
      <c r="C40" s="473"/>
      <c r="D40" s="473"/>
      <c r="E40" s="473"/>
      <c r="F40" s="473"/>
      <c r="G40" s="473"/>
      <c r="H40" s="473"/>
    </row>
  </sheetData>
  <mergeCells count="17">
    <mergeCell ref="A27:B27"/>
    <mergeCell ref="E31:G31"/>
    <mergeCell ref="E32:G32"/>
    <mergeCell ref="B6:H6"/>
    <mergeCell ref="C9:D9"/>
    <mergeCell ref="A10:A12"/>
    <mergeCell ref="B10:B12"/>
    <mergeCell ref="C10:C12"/>
    <mergeCell ref="D10:D12"/>
    <mergeCell ref="E10:E12"/>
    <mergeCell ref="F10:F12"/>
    <mergeCell ref="G10:G12"/>
    <mergeCell ref="H10:H12"/>
    <mergeCell ref="F1:H1"/>
    <mergeCell ref="B3:H3"/>
    <mergeCell ref="B4:H4"/>
    <mergeCell ref="B5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47"/>
  <sheetViews>
    <sheetView workbookViewId="0" topLeftCell="A13">
      <selection activeCell="D16" sqref="D16"/>
    </sheetView>
  </sheetViews>
  <sheetFormatPr defaultColWidth="9.140625" defaultRowHeight="12.75"/>
  <cols>
    <col min="1" max="1" width="50.28125" style="32" customWidth="1"/>
    <col min="2" max="2" width="10.00390625" style="32" customWidth="1"/>
    <col min="3" max="3" width="10.140625" style="33" customWidth="1"/>
    <col min="4" max="5" width="9.140625" style="33" customWidth="1"/>
    <col min="6" max="6" width="7.8515625" style="33" customWidth="1"/>
    <col min="7" max="16384" width="9.140625" style="33" customWidth="1"/>
  </cols>
  <sheetData>
    <row r="1" spans="2:6" ht="15.75">
      <c r="B1" s="652" t="s">
        <v>2214</v>
      </c>
      <c r="C1" s="652"/>
      <c r="D1" s="652"/>
      <c r="E1" s="652"/>
      <c r="F1" s="652"/>
    </row>
    <row r="2" spans="1:5" ht="15.75">
      <c r="A2" s="685" t="s">
        <v>1852</v>
      </c>
      <c r="B2" s="685"/>
      <c r="C2" s="685"/>
      <c r="D2" s="685"/>
      <c r="E2" s="685"/>
    </row>
    <row r="3" spans="1:5" ht="15.75">
      <c r="A3" s="685" t="s">
        <v>886</v>
      </c>
      <c r="B3" s="685"/>
      <c r="C3" s="685"/>
      <c r="D3" s="685"/>
      <c r="E3" s="685"/>
    </row>
    <row r="4" spans="1:5" ht="15.75">
      <c r="A4" s="685" t="s">
        <v>851</v>
      </c>
      <c r="B4" s="685"/>
      <c r="C4" s="685"/>
      <c r="D4" s="685"/>
      <c r="E4" s="685"/>
    </row>
    <row r="5" spans="1:3" ht="17.25" customHeight="1">
      <c r="A5" s="166"/>
      <c r="B5" s="166"/>
      <c r="C5" s="166"/>
    </row>
    <row r="6" spans="1:6" ht="12.75">
      <c r="A6" s="686" t="s">
        <v>1792</v>
      </c>
      <c r="B6" s="683" t="s">
        <v>887</v>
      </c>
      <c r="C6" s="684" t="s">
        <v>888</v>
      </c>
      <c r="D6" s="684"/>
      <c r="E6" s="684"/>
      <c r="F6" s="684"/>
    </row>
    <row r="7" spans="1:6" ht="12.75">
      <c r="A7" s="686"/>
      <c r="B7" s="683"/>
      <c r="C7" s="147" t="s">
        <v>2256</v>
      </c>
      <c r="D7" s="147" t="s">
        <v>890</v>
      </c>
      <c r="E7" s="147" t="s">
        <v>2257</v>
      </c>
      <c r="F7" s="147" t="s">
        <v>892</v>
      </c>
    </row>
    <row r="8" spans="1:3" ht="15.75">
      <c r="A8" s="112" t="s">
        <v>852</v>
      </c>
      <c r="B8" s="112"/>
      <c r="C8" s="113"/>
    </row>
    <row r="9" spans="1:6" s="115" customFormat="1" ht="15.75">
      <c r="A9" s="114" t="s">
        <v>980</v>
      </c>
      <c r="B9" s="35">
        <f>B15+B17</f>
        <v>20320</v>
      </c>
      <c r="C9" s="35">
        <f>C15+C17</f>
        <v>5100</v>
      </c>
      <c r="D9" s="35">
        <f>D15+D17</f>
        <v>7644</v>
      </c>
      <c r="E9" s="35">
        <f>E15+E17</f>
        <v>7403</v>
      </c>
      <c r="F9" s="552">
        <f>E9/D9*100</f>
        <v>96.84720041862899</v>
      </c>
    </row>
    <row r="10" spans="1:6" s="115" customFormat="1" ht="15.75">
      <c r="A10" s="31" t="s">
        <v>981</v>
      </c>
      <c r="B10" s="34"/>
      <c r="C10" s="34"/>
      <c r="D10" s="181"/>
      <c r="E10" s="181"/>
      <c r="F10" s="552"/>
    </row>
    <row r="11" spans="1:6" s="115" customFormat="1" ht="15.75">
      <c r="A11" s="31" t="s">
        <v>982</v>
      </c>
      <c r="B11" s="35">
        <f>SUM(B12:B14)</f>
        <v>15378</v>
      </c>
      <c r="C11" s="35">
        <f>SUM(C12:C14)</f>
        <v>0</v>
      </c>
      <c r="D11" s="35">
        <f>SUM(D12:D14)</f>
        <v>2504</v>
      </c>
      <c r="E11" s="35">
        <f>SUM(E12:E14)</f>
        <v>2263</v>
      </c>
      <c r="F11" s="552">
        <f aca="true" t="shared" si="0" ref="F11:F47">E11/D11*100</f>
        <v>90.37539936102237</v>
      </c>
    </row>
    <row r="12" spans="1:6" s="115" customFormat="1" ht="15.75">
      <c r="A12" s="31" t="s">
        <v>983</v>
      </c>
      <c r="B12" s="34"/>
      <c r="C12" s="34"/>
      <c r="D12" s="181"/>
      <c r="E12" s="181"/>
      <c r="F12" s="552"/>
    </row>
    <row r="13" spans="1:6" s="115" customFormat="1" ht="15.75">
      <c r="A13" s="31" t="s">
        <v>984</v>
      </c>
      <c r="B13" s="34">
        <v>15378</v>
      </c>
      <c r="C13" s="34"/>
      <c r="D13" s="34">
        <v>2073</v>
      </c>
      <c r="E13" s="34">
        <v>1832</v>
      </c>
      <c r="F13" s="553">
        <f t="shared" si="0"/>
        <v>88.374336710082</v>
      </c>
    </row>
    <row r="14" spans="1:6" s="115" customFormat="1" ht="15.75">
      <c r="A14" s="31" t="s">
        <v>985</v>
      </c>
      <c r="B14" s="34"/>
      <c r="C14" s="117"/>
      <c r="D14" s="34">
        <v>431</v>
      </c>
      <c r="E14" s="34">
        <v>431</v>
      </c>
      <c r="F14" s="553">
        <f t="shared" si="0"/>
        <v>100</v>
      </c>
    </row>
    <row r="15" spans="1:6" s="115" customFormat="1" ht="15.75">
      <c r="A15" s="114" t="s">
        <v>986</v>
      </c>
      <c r="B15" s="35">
        <f>B10+B11</f>
        <v>15378</v>
      </c>
      <c r="C15" s="35">
        <f>C10+C11</f>
        <v>0</v>
      </c>
      <c r="D15" s="35">
        <f>D10+D11</f>
        <v>2504</v>
      </c>
      <c r="E15" s="35">
        <f>E10+E11</f>
        <v>2263</v>
      </c>
      <c r="F15" s="552">
        <f t="shared" si="0"/>
        <v>90.37539936102237</v>
      </c>
    </row>
    <row r="16" spans="1:6" s="115" customFormat="1" ht="15.75">
      <c r="A16" s="31" t="s">
        <v>987</v>
      </c>
      <c r="B16" s="34"/>
      <c r="C16" s="34"/>
      <c r="D16" s="181"/>
      <c r="E16" s="181"/>
      <c r="F16" s="552"/>
    </row>
    <row r="17" spans="1:6" s="115" customFormat="1" ht="15.75">
      <c r="A17" s="31" t="s">
        <v>988</v>
      </c>
      <c r="B17" s="34">
        <v>4942</v>
      </c>
      <c r="C17" s="34">
        <v>5100</v>
      </c>
      <c r="D17" s="34">
        <v>5140</v>
      </c>
      <c r="E17" s="34">
        <v>5140</v>
      </c>
      <c r="F17" s="553">
        <f t="shared" si="0"/>
        <v>100</v>
      </c>
    </row>
    <row r="18" spans="1:6" s="115" customFormat="1" ht="15.75">
      <c r="A18" s="114" t="s">
        <v>989</v>
      </c>
      <c r="B18" s="35">
        <f>B21+B20+B19</f>
        <v>148689</v>
      </c>
      <c r="C18" s="35">
        <f>C21+C20+C19</f>
        <v>144798</v>
      </c>
      <c r="D18" s="35">
        <f>D21+D20+D19</f>
        <v>159768</v>
      </c>
      <c r="E18" s="35">
        <f>E21+E20+E19</f>
        <v>157542</v>
      </c>
      <c r="F18" s="552">
        <f t="shared" si="0"/>
        <v>98.60672975814931</v>
      </c>
    </row>
    <row r="19" spans="1:6" s="115" customFormat="1" ht="15.75">
      <c r="A19" s="31" t="s">
        <v>990</v>
      </c>
      <c r="B19" s="34">
        <v>2364</v>
      </c>
      <c r="C19" s="34">
        <v>1550</v>
      </c>
      <c r="D19" s="34">
        <v>2810</v>
      </c>
      <c r="E19" s="34">
        <v>2861</v>
      </c>
      <c r="F19" s="553">
        <f t="shared" si="0"/>
        <v>101.81494661921708</v>
      </c>
    </row>
    <row r="20" spans="1:6" s="115" customFormat="1" ht="15.75">
      <c r="A20" s="31" t="s">
        <v>991</v>
      </c>
      <c r="B20" s="34"/>
      <c r="C20" s="34"/>
      <c r="D20" s="181"/>
      <c r="E20" s="181"/>
      <c r="F20" s="552"/>
    </row>
    <row r="21" spans="1:6" s="115" customFormat="1" ht="15.75">
      <c r="A21" s="31" t="s">
        <v>992</v>
      </c>
      <c r="B21" s="35">
        <f>SUM(B22:B24)</f>
        <v>146325</v>
      </c>
      <c r="C21" s="35">
        <f>SUM(C22:C24)</f>
        <v>143248</v>
      </c>
      <c r="D21" s="35">
        <f>SUM(D22:D24)</f>
        <v>156958</v>
      </c>
      <c r="E21" s="35">
        <f>SUM(E22:E24)</f>
        <v>154681</v>
      </c>
      <c r="F21" s="552">
        <f t="shared" si="0"/>
        <v>98.54929344155762</v>
      </c>
    </row>
    <row r="22" spans="1:6" s="115" customFormat="1" ht="15.75">
      <c r="A22" s="31" t="s">
        <v>993</v>
      </c>
      <c r="B22" s="34">
        <v>115</v>
      </c>
      <c r="C22" s="34"/>
      <c r="D22" s="34">
        <v>170</v>
      </c>
      <c r="E22" s="34">
        <v>260</v>
      </c>
      <c r="F22" s="553">
        <f t="shared" si="0"/>
        <v>152.94117647058823</v>
      </c>
    </row>
    <row r="23" spans="1:6" s="115" customFormat="1" ht="15.75">
      <c r="A23" s="31" t="s">
        <v>994</v>
      </c>
      <c r="B23" s="34">
        <v>350</v>
      </c>
      <c r="C23" s="34"/>
      <c r="D23" s="34">
        <v>250</v>
      </c>
      <c r="E23" s="34">
        <v>250</v>
      </c>
      <c r="F23" s="553">
        <f t="shared" si="0"/>
        <v>100</v>
      </c>
    </row>
    <row r="24" spans="1:6" s="115" customFormat="1" ht="15.75">
      <c r="A24" s="31" t="s">
        <v>995</v>
      </c>
      <c r="B24" s="35">
        <f>SUM(B25:B27)</f>
        <v>145860</v>
      </c>
      <c r="C24" s="35">
        <f>SUM(C25:C27)</f>
        <v>143248</v>
      </c>
      <c r="D24" s="35">
        <f>SUM(D25:D27)</f>
        <v>156538</v>
      </c>
      <c r="E24" s="35">
        <f>SUM(E25:E27)</f>
        <v>154171</v>
      </c>
      <c r="F24" s="552">
        <f t="shared" si="0"/>
        <v>98.48790708965235</v>
      </c>
    </row>
    <row r="25" spans="1:6" s="115" customFormat="1" ht="15.75">
      <c r="A25" s="31" t="s">
        <v>996</v>
      </c>
      <c r="B25" s="34">
        <v>71263</v>
      </c>
      <c r="C25" s="34">
        <v>70264</v>
      </c>
      <c r="D25" s="34">
        <v>70235</v>
      </c>
      <c r="E25" s="34">
        <v>69479</v>
      </c>
      <c r="F25" s="553">
        <f t="shared" si="0"/>
        <v>98.92361358297144</v>
      </c>
    </row>
    <row r="26" spans="1:6" s="115" customFormat="1" ht="15.75">
      <c r="A26" s="116" t="s">
        <v>997</v>
      </c>
      <c r="B26" s="182"/>
      <c r="C26" s="34"/>
      <c r="D26" s="34"/>
      <c r="E26" s="34"/>
      <c r="F26" s="553"/>
    </row>
    <row r="27" spans="1:6" s="115" customFormat="1" ht="15.75">
      <c r="A27" s="31" t="s">
        <v>998</v>
      </c>
      <c r="B27" s="34">
        <v>74597</v>
      </c>
      <c r="C27" s="34">
        <v>72984</v>
      </c>
      <c r="D27" s="34">
        <v>86303</v>
      </c>
      <c r="E27" s="34">
        <v>84692</v>
      </c>
      <c r="F27" s="553">
        <f t="shared" si="0"/>
        <v>98.13332097377844</v>
      </c>
    </row>
    <row r="28" spans="1:6" s="115" customFormat="1" ht="15.75">
      <c r="A28" s="114" t="s">
        <v>999</v>
      </c>
      <c r="B28" s="35">
        <f>B15+B18</f>
        <v>164067</v>
      </c>
      <c r="C28" s="35">
        <f>C15+C18</f>
        <v>144798</v>
      </c>
      <c r="D28" s="35">
        <f>D15+D18</f>
        <v>162272</v>
      </c>
      <c r="E28" s="35">
        <f>E15+E18</f>
        <v>159805</v>
      </c>
      <c r="F28" s="552">
        <f t="shared" si="0"/>
        <v>98.47971307434432</v>
      </c>
    </row>
    <row r="29" spans="1:6" s="115" customFormat="1" ht="15.75">
      <c r="A29" s="114" t="s">
        <v>1000</v>
      </c>
      <c r="B29" s="35"/>
      <c r="C29" s="34"/>
      <c r="D29" s="181"/>
      <c r="E29" s="181"/>
      <c r="F29" s="552"/>
    </row>
    <row r="30" spans="1:6" s="115" customFormat="1" ht="15.75">
      <c r="A30" s="31" t="s">
        <v>1683</v>
      </c>
      <c r="B30" s="34">
        <v>2183</v>
      </c>
      <c r="C30" s="34">
        <v>953</v>
      </c>
      <c r="D30" s="34">
        <v>913</v>
      </c>
      <c r="E30" s="34">
        <v>913</v>
      </c>
      <c r="F30" s="553">
        <f t="shared" si="0"/>
        <v>100</v>
      </c>
    </row>
    <row r="31" spans="1:6" s="115" customFormat="1" ht="15.75">
      <c r="A31" s="112" t="s">
        <v>1001</v>
      </c>
      <c r="B31" s="35">
        <f>B9+B18+B30</f>
        <v>171192</v>
      </c>
      <c r="C31" s="35">
        <f>C9+C18+C30</f>
        <v>150851</v>
      </c>
      <c r="D31" s="35">
        <f>D9+D18+D30</f>
        <v>168325</v>
      </c>
      <c r="E31" s="35">
        <f>E9+E18+E30</f>
        <v>165858</v>
      </c>
      <c r="F31" s="552">
        <f t="shared" si="0"/>
        <v>98.53438289024209</v>
      </c>
    </row>
    <row r="32" spans="1:6" s="115" customFormat="1" ht="8.25" customHeight="1">
      <c r="A32" s="31"/>
      <c r="B32" s="34"/>
      <c r="C32" s="34"/>
      <c r="D32" s="181"/>
      <c r="E32" s="181"/>
      <c r="F32" s="552"/>
    </row>
    <row r="33" spans="1:6" s="115" customFormat="1" ht="15.75">
      <c r="A33" s="112" t="s">
        <v>555</v>
      </c>
      <c r="B33" s="183"/>
      <c r="C33" s="34"/>
      <c r="D33" s="181"/>
      <c r="E33" s="181"/>
      <c r="F33" s="552"/>
    </row>
    <row r="34" spans="1:6" s="115" customFormat="1" ht="15.75">
      <c r="A34" s="114" t="s">
        <v>83</v>
      </c>
      <c r="B34" s="35">
        <f>SUM(B35:B37)</f>
        <v>15220</v>
      </c>
      <c r="C34" s="35">
        <f>SUM(C35:C37)</f>
        <v>5100</v>
      </c>
      <c r="D34" s="35">
        <f>SUM(D35:D37)</f>
        <v>7644</v>
      </c>
      <c r="E34" s="35">
        <f>SUM(E35:E37)</f>
        <v>5571</v>
      </c>
      <c r="F34" s="552">
        <f t="shared" si="0"/>
        <v>72.8806907378336</v>
      </c>
    </row>
    <row r="35" spans="1:6" s="115" customFormat="1" ht="15.75">
      <c r="A35" s="31" t="s">
        <v>84</v>
      </c>
      <c r="B35" s="34">
        <v>15220</v>
      </c>
      <c r="C35" s="34">
        <v>500</v>
      </c>
      <c r="D35" s="34">
        <v>500</v>
      </c>
      <c r="E35" s="34">
        <v>499</v>
      </c>
      <c r="F35" s="553">
        <f t="shared" si="0"/>
        <v>99.8</v>
      </c>
    </row>
    <row r="36" spans="1:6" s="115" customFormat="1" ht="15.75">
      <c r="A36" s="31" t="s">
        <v>85</v>
      </c>
      <c r="B36" s="34"/>
      <c r="C36" s="34">
        <v>3116</v>
      </c>
      <c r="D36" s="34">
        <v>2503</v>
      </c>
      <c r="E36" s="34">
        <v>431</v>
      </c>
      <c r="F36" s="553">
        <f t="shared" si="0"/>
        <v>17.219336795844985</v>
      </c>
    </row>
    <row r="37" spans="1:6" s="115" customFormat="1" ht="15.75">
      <c r="A37" s="31" t="s">
        <v>151</v>
      </c>
      <c r="B37" s="34"/>
      <c r="C37" s="34">
        <v>1484</v>
      </c>
      <c r="D37" s="34">
        <v>4641</v>
      </c>
      <c r="E37" s="34">
        <v>4641</v>
      </c>
      <c r="F37" s="553">
        <f t="shared" si="0"/>
        <v>100</v>
      </c>
    </row>
    <row r="38" spans="1:6" s="115" customFormat="1" ht="15.75">
      <c r="A38" s="114" t="s">
        <v>86</v>
      </c>
      <c r="B38" s="35">
        <f>SUM(B39:B43)</f>
        <v>149919</v>
      </c>
      <c r="C38" s="35">
        <f>SUM(C39:C43)</f>
        <v>145751</v>
      </c>
      <c r="D38" s="35">
        <f>SUM(D39:D43)</f>
        <v>160681</v>
      </c>
      <c r="E38" s="35">
        <f>SUM(E39:E43)</f>
        <v>157345</v>
      </c>
      <c r="F38" s="552">
        <f t="shared" si="0"/>
        <v>97.92383667017258</v>
      </c>
    </row>
    <row r="39" spans="1:6" s="115" customFormat="1" ht="15.75">
      <c r="A39" s="31" t="s">
        <v>87</v>
      </c>
      <c r="B39" s="34">
        <v>101848</v>
      </c>
      <c r="C39" s="34">
        <v>101266</v>
      </c>
      <c r="D39" s="34">
        <v>109086</v>
      </c>
      <c r="E39" s="34">
        <v>107469</v>
      </c>
      <c r="F39" s="553">
        <f t="shared" si="0"/>
        <v>98.5176832957483</v>
      </c>
    </row>
    <row r="40" spans="1:6" s="115" customFormat="1" ht="15.75">
      <c r="A40" s="31" t="s">
        <v>88</v>
      </c>
      <c r="B40" s="34">
        <v>30309</v>
      </c>
      <c r="C40" s="34">
        <v>29381</v>
      </c>
      <c r="D40" s="34">
        <v>32253</v>
      </c>
      <c r="E40" s="34">
        <v>30878</v>
      </c>
      <c r="F40" s="553">
        <f t="shared" si="0"/>
        <v>95.73683068241714</v>
      </c>
    </row>
    <row r="41" spans="1:6" s="115" customFormat="1" ht="15.75">
      <c r="A41" s="31" t="s">
        <v>89</v>
      </c>
      <c r="B41" s="34">
        <v>17762</v>
      </c>
      <c r="C41" s="34">
        <v>15065</v>
      </c>
      <c r="D41" s="34">
        <v>18113</v>
      </c>
      <c r="E41" s="34">
        <v>17771</v>
      </c>
      <c r="F41" s="553">
        <f t="shared" si="0"/>
        <v>98.11185336498647</v>
      </c>
    </row>
    <row r="42" spans="1:6" s="115" customFormat="1" ht="15.75">
      <c r="A42" s="31" t="s">
        <v>1851</v>
      </c>
      <c r="B42" s="34"/>
      <c r="C42" s="34"/>
      <c r="D42" s="181"/>
      <c r="E42" s="181"/>
      <c r="F42" s="552"/>
    </row>
    <row r="43" spans="1:6" s="115" customFormat="1" ht="15.75">
      <c r="A43" s="31" t="s">
        <v>90</v>
      </c>
      <c r="B43" s="34"/>
      <c r="C43" s="34">
        <v>39</v>
      </c>
      <c r="D43" s="34">
        <v>1229</v>
      </c>
      <c r="E43" s="34">
        <v>1227</v>
      </c>
      <c r="F43" s="553">
        <f t="shared" si="0"/>
        <v>99.8372660699756</v>
      </c>
    </row>
    <row r="44" spans="1:6" s="115" customFormat="1" ht="15.75">
      <c r="A44" s="114" t="s">
        <v>91</v>
      </c>
      <c r="B44" s="35">
        <f>B34+B38</f>
        <v>165139</v>
      </c>
      <c r="C44" s="35">
        <f>C34+C38</f>
        <v>150851</v>
      </c>
      <c r="D44" s="35">
        <f>D34+D38</f>
        <v>168325</v>
      </c>
      <c r="E44" s="35">
        <f>E34+E38</f>
        <v>162916</v>
      </c>
      <c r="F44" s="552">
        <f t="shared" si="0"/>
        <v>96.7865735927521</v>
      </c>
    </row>
    <row r="45" spans="1:6" s="115" customFormat="1" ht="15.75">
      <c r="A45" s="114" t="s">
        <v>92</v>
      </c>
      <c r="B45" s="35"/>
      <c r="C45" s="35"/>
      <c r="D45" s="181"/>
      <c r="E45" s="181"/>
      <c r="F45" s="552"/>
    </row>
    <row r="46" spans="1:6" s="115" customFormat="1" ht="15.75">
      <c r="A46" s="31" t="s">
        <v>93</v>
      </c>
      <c r="B46" s="34"/>
      <c r="C46" s="35"/>
      <c r="D46" s="181"/>
      <c r="E46" s="181"/>
      <c r="F46" s="552"/>
    </row>
    <row r="47" spans="1:6" s="115" customFormat="1" ht="15.75">
      <c r="A47" s="112" t="s">
        <v>94</v>
      </c>
      <c r="B47" s="35">
        <f>SUM(B44:B46)</f>
        <v>165139</v>
      </c>
      <c r="C47" s="35">
        <f>SUM(C44:C46)</f>
        <v>150851</v>
      </c>
      <c r="D47" s="35">
        <f>SUM(D44:D46)</f>
        <v>168325</v>
      </c>
      <c r="E47" s="35">
        <f>SUM(E44:E46)</f>
        <v>162916</v>
      </c>
      <c r="F47" s="552">
        <f t="shared" si="0"/>
        <v>96.7865735927521</v>
      </c>
    </row>
  </sheetData>
  <mergeCells count="7">
    <mergeCell ref="B1:F1"/>
    <mergeCell ref="A6:A7"/>
    <mergeCell ref="B6:B7"/>
    <mergeCell ref="C6:F6"/>
    <mergeCell ref="A2:E2"/>
    <mergeCell ref="A3:E3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47"/>
  <sheetViews>
    <sheetView workbookViewId="0" topLeftCell="A22">
      <selection activeCell="F45" sqref="F45"/>
    </sheetView>
  </sheetViews>
  <sheetFormatPr defaultColWidth="9.140625" defaultRowHeight="12.75"/>
  <cols>
    <col min="1" max="1" width="51.7109375" style="32" customWidth="1"/>
    <col min="2" max="2" width="9.8515625" style="32" customWidth="1"/>
    <col min="3" max="3" width="8.57421875" style="33" customWidth="1"/>
    <col min="4" max="5" width="9.140625" style="33" customWidth="1"/>
    <col min="6" max="6" width="8.421875" style="33" customWidth="1"/>
    <col min="7" max="16384" width="9.140625" style="33" customWidth="1"/>
  </cols>
  <sheetData>
    <row r="1" spans="2:6" ht="15.75">
      <c r="B1" s="652" t="s">
        <v>2215</v>
      </c>
      <c r="C1" s="652"/>
      <c r="D1" s="652"/>
      <c r="E1" s="652"/>
      <c r="F1" s="652"/>
    </row>
    <row r="2" spans="1:6" ht="15.75">
      <c r="A2" s="685" t="s">
        <v>223</v>
      </c>
      <c r="B2" s="685"/>
      <c r="C2" s="685"/>
      <c r="D2" s="685"/>
      <c r="E2" s="685"/>
      <c r="F2" s="685"/>
    </row>
    <row r="3" spans="1:6" ht="15.75">
      <c r="A3" s="685" t="s">
        <v>886</v>
      </c>
      <c r="B3" s="685"/>
      <c r="C3" s="685"/>
      <c r="D3" s="685"/>
      <c r="E3" s="685"/>
      <c r="F3" s="685"/>
    </row>
    <row r="4" spans="1:6" ht="15.75">
      <c r="A4" s="685" t="s">
        <v>851</v>
      </c>
      <c r="B4" s="685"/>
      <c r="C4" s="685"/>
      <c r="D4" s="685"/>
      <c r="E4" s="685"/>
      <c r="F4" s="685"/>
    </row>
    <row r="5" spans="1:3" ht="15.75">
      <c r="A5" s="166"/>
      <c r="B5" s="166"/>
      <c r="C5" s="166"/>
    </row>
    <row r="6" spans="1:6" ht="12.75">
      <c r="A6" s="686" t="s">
        <v>1792</v>
      </c>
      <c r="B6" s="683" t="s">
        <v>887</v>
      </c>
      <c r="C6" s="684" t="s">
        <v>888</v>
      </c>
      <c r="D6" s="684"/>
      <c r="E6" s="684"/>
      <c r="F6" s="684"/>
    </row>
    <row r="7" spans="1:6" ht="12.75">
      <c r="A7" s="686"/>
      <c r="B7" s="683"/>
      <c r="C7" s="147" t="s">
        <v>2256</v>
      </c>
      <c r="D7" s="147" t="s">
        <v>890</v>
      </c>
      <c r="E7" s="147" t="s">
        <v>2257</v>
      </c>
      <c r="F7" s="147" t="s">
        <v>892</v>
      </c>
    </row>
    <row r="8" spans="1:3" ht="15.75">
      <c r="A8" s="112" t="s">
        <v>852</v>
      </c>
      <c r="B8" s="112"/>
      <c r="C8" s="113"/>
    </row>
    <row r="9" spans="1:6" s="115" customFormat="1" ht="15.75">
      <c r="A9" s="114" t="s">
        <v>980</v>
      </c>
      <c r="B9" s="35">
        <f>B15+B17</f>
        <v>8473</v>
      </c>
      <c r="C9" s="35">
        <f>C15+C17</f>
        <v>0</v>
      </c>
      <c r="D9" s="35">
        <f>D15+D17</f>
        <v>10342</v>
      </c>
      <c r="E9" s="35">
        <f>E15+E17</f>
        <v>10287</v>
      </c>
      <c r="F9" s="552">
        <f>E9/D9*100</f>
        <v>99.46818797137884</v>
      </c>
    </row>
    <row r="10" spans="1:6" s="115" customFormat="1" ht="15.75">
      <c r="A10" s="31" t="s">
        <v>981</v>
      </c>
      <c r="B10" s="34"/>
      <c r="C10" s="34"/>
      <c r="D10" s="181"/>
      <c r="E10" s="181"/>
      <c r="F10" s="552"/>
    </row>
    <row r="11" spans="1:6" s="115" customFormat="1" ht="15.75">
      <c r="A11" s="31" t="s">
        <v>982</v>
      </c>
      <c r="B11" s="35">
        <f>SUM(B12:B14)</f>
        <v>8473</v>
      </c>
      <c r="C11" s="35">
        <f>SUM(C12:C14)</f>
        <v>0</v>
      </c>
      <c r="D11" s="35">
        <f>SUM(D12:D14)</f>
        <v>10342</v>
      </c>
      <c r="E11" s="35">
        <f>SUM(E12:E14)</f>
        <v>10287</v>
      </c>
      <c r="F11" s="552">
        <f aca="true" t="shared" si="0" ref="F11:F47">E11/D11*100</f>
        <v>99.46818797137884</v>
      </c>
    </row>
    <row r="12" spans="1:6" s="115" customFormat="1" ht="15.75">
      <c r="A12" s="31" t="s">
        <v>983</v>
      </c>
      <c r="B12" s="34"/>
      <c r="C12" s="34"/>
      <c r="D12" s="181"/>
      <c r="E12" s="181"/>
      <c r="F12" s="552"/>
    </row>
    <row r="13" spans="1:6" s="115" customFormat="1" ht="15.75">
      <c r="A13" s="31" t="s">
        <v>984</v>
      </c>
      <c r="B13" s="34"/>
      <c r="C13" s="34"/>
      <c r="D13" s="181"/>
      <c r="E13" s="181"/>
      <c r="F13" s="552"/>
    </row>
    <row r="14" spans="1:6" s="115" customFormat="1" ht="15.75">
      <c r="A14" s="31" t="s">
        <v>985</v>
      </c>
      <c r="B14" s="34">
        <v>8473</v>
      </c>
      <c r="C14" s="34"/>
      <c r="D14" s="34">
        <v>10342</v>
      </c>
      <c r="E14" s="34">
        <v>10287</v>
      </c>
      <c r="F14" s="553">
        <f t="shared" si="0"/>
        <v>99.46818797137884</v>
      </c>
    </row>
    <row r="15" spans="1:6" s="115" customFormat="1" ht="15.75">
      <c r="A15" s="114" t="s">
        <v>986</v>
      </c>
      <c r="B15" s="35">
        <f>B10+B11</f>
        <v>8473</v>
      </c>
      <c r="C15" s="35">
        <f>C10+C11</f>
        <v>0</v>
      </c>
      <c r="D15" s="35">
        <f>D10+D11</f>
        <v>10342</v>
      </c>
      <c r="E15" s="35">
        <f>E10+E11</f>
        <v>10287</v>
      </c>
      <c r="F15" s="552">
        <f t="shared" si="0"/>
        <v>99.46818797137884</v>
      </c>
    </row>
    <row r="16" spans="1:6" s="115" customFormat="1" ht="15.75">
      <c r="A16" s="31" t="s">
        <v>987</v>
      </c>
      <c r="B16" s="34"/>
      <c r="C16" s="34"/>
      <c r="D16" s="181"/>
      <c r="E16" s="181"/>
      <c r="F16" s="552"/>
    </row>
    <row r="17" spans="1:6" s="115" customFormat="1" ht="15.75">
      <c r="A17" s="31" t="s">
        <v>988</v>
      </c>
      <c r="B17" s="34"/>
      <c r="C17" s="34"/>
      <c r="D17" s="181"/>
      <c r="E17" s="181"/>
      <c r="F17" s="552"/>
    </row>
    <row r="18" spans="1:6" s="115" customFormat="1" ht="15.75">
      <c r="A18" s="114" t="s">
        <v>989</v>
      </c>
      <c r="B18" s="35">
        <f>B21+B20+B19</f>
        <v>261716</v>
      </c>
      <c r="C18" s="35">
        <f>C21+C20+C19</f>
        <v>245061</v>
      </c>
      <c r="D18" s="35">
        <f>D21+D20+D19</f>
        <v>268776</v>
      </c>
      <c r="E18" s="35">
        <f>E21+E20+E19</f>
        <v>269038</v>
      </c>
      <c r="F18" s="552">
        <f t="shared" si="0"/>
        <v>100.09747894157218</v>
      </c>
    </row>
    <row r="19" spans="1:6" s="115" customFormat="1" ht="15.75">
      <c r="A19" s="31" t="s">
        <v>990</v>
      </c>
      <c r="B19" s="34">
        <v>2189</v>
      </c>
      <c r="C19" s="34">
        <v>1500</v>
      </c>
      <c r="D19" s="34">
        <v>2150</v>
      </c>
      <c r="E19" s="34">
        <v>2359</v>
      </c>
      <c r="F19" s="553">
        <f t="shared" si="0"/>
        <v>109.72093023255813</v>
      </c>
    </row>
    <row r="20" spans="1:6" s="115" customFormat="1" ht="15.75">
      <c r="A20" s="31" t="s">
        <v>991</v>
      </c>
      <c r="B20" s="34"/>
      <c r="C20" s="34"/>
      <c r="D20" s="181"/>
      <c r="E20" s="181"/>
      <c r="F20" s="552"/>
    </row>
    <row r="21" spans="1:6" s="115" customFormat="1" ht="15.75">
      <c r="A21" s="31" t="s">
        <v>992</v>
      </c>
      <c r="B21" s="35">
        <f>SUM(B22:B24)</f>
        <v>259527</v>
      </c>
      <c r="C21" s="35">
        <f>SUM(C22:C24)</f>
        <v>243561</v>
      </c>
      <c r="D21" s="35">
        <f>SUM(D22:D24)</f>
        <v>266626</v>
      </c>
      <c r="E21" s="35">
        <f>SUM(E22:E24)</f>
        <v>266679</v>
      </c>
      <c r="F21" s="552">
        <f t="shared" si="0"/>
        <v>100.01987803139978</v>
      </c>
    </row>
    <row r="22" spans="1:6" s="115" customFormat="1" ht="15.75">
      <c r="A22" s="31" t="s">
        <v>993</v>
      </c>
      <c r="B22" s="34"/>
      <c r="C22" s="34"/>
      <c r="D22" s="181"/>
      <c r="E22" s="181"/>
      <c r="F22" s="552"/>
    </row>
    <row r="23" spans="1:6" s="115" customFormat="1" ht="15.75">
      <c r="A23" s="31" t="s">
        <v>994</v>
      </c>
      <c r="B23" s="34">
        <v>425</v>
      </c>
      <c r="C23" s="34"/>
      <c r="D23" s="181"/>
      <c r="E23" s="181"/>
      <c r="F23" s="552"/>
    </row>
    <row r="24" spans="1:6" s="115" customFormat="1" ht="15.75">
      <c r="A24" s="31" t="s">
        <v>995</v>
      </c>
      <c r="B24" s="35">
        <f>SUM(B25:B27)</f>
        <v>259102</v>
      </c>
      <c r="C24" s="35">
        <f>SUM(C25:C27)</f>
        <v>243561</v>
      </c>
      <c r="D24" s="35">
        <f>SUM(D25:D27)</f>
        <v>266626</v>
      </c>
      <c r="E24" s="35">
        <f>SUM(E25:E27)</f>
        <v>266679</v>
      </c>
      <c r="F24" s="552">
        <f t="shared" si="0"/>
        <v>100.01987803139978</v>
      </c>
    </row>
    <row r="25" spans="1:6" s="115" customFormat="1" ht="15.75">
      <c r="A25" s="31" t="s">
        <v>996</v>
      </c>
      <c r="B25" s="184">
        <v>95899</v>
      </c>
      <c r="C25" s="184">
        <v>86792</v>
      </c>
      <c r="D25" s="184">
        <v>93435</v>
      </c>
      <c r="E25" s="184">
        <v>91869</v>
      </c>
      <c r="F25" s="553">
        <f t="shared" si="0"/>
        <v>98.32396853427517</v>
      </c>
    </row>
    <row r="26" spans="1:6" s="115" customFormat="1" ht="15.75">
      <c r="A26" s="116" t="s">
        <v>997</v>
      </c>
      <c r="B26" s="184">
        <v>15880</v>
      </c>
      <c r="C26" s="184"/>
      <c r="D26" s="184">
        <v>19914</v>
      </c>
      <c r="E26" s="184">
        <v>19374</v>
      </c>
      <c r="F26" s="553">
        <f t="shared" si="0"/>
        <v>97.28833986140404</v>
      </c>
    </row>
    <row r="27" spans="1:6" s="115" customFormat="1" ht="15.75">
      <c r="A27" s="31" t="s">
        <v>998</v>
      </c>
      <c r="B27" s="34">
        <v>147323</v>
      </c>
      <c r="C27" s="34">
        <v>156769</v>
      </c>
      <c r="D27" s="34">
        <v>153277</v>
      </c>
      <c r="E27" s="34">
        <v>155436</v>
      </c>
      <c r="F27" s="553">
        <f t="shared" si="0"/>
        <v>101.40856097131336</v>
      </c>
    </row>
    <row r="28" spans="1:6" s="115" customFormat="1" ht="15.75">
      <c r="A28" s="114" t="s">
        <v>999</v>
      </c>
      <c r="B28" s="35">
        <f>B15+B18</f>
        <v>270189</v>
      </c>
      <c r="C28" s="35">
        <f>C15+C18</f>
        <v>245061</v>
      </c>
      <c r="D28" s="35">
        <f>D15+D18</f>
        <v>279118</v>
      </c>
      <c r="E28" s="35">
        <f>E15+E18</f>
        <v>279325</v>
      </c>
      <c r="F28" s="552">
        <f t="shared" si="0"/>
        <v>100.07416218230283</v>
      </c>
    </row>
    <row r="29" spans="1:6" s="115" customFormat="1" ht="15.75">
      <c r="A29" s="114" t="s">
        <v>1000</v>
      </c>
      <c r="B29" s="35"/>
      <c r="C29" s="34"/>
      <c r="D29" s="181"/>
      <c r="E29" s="181"/>
      <c r="F29" s="552"/>
    </row>
    <row r="30" spans="1:6" s="115" customFormat="1" ht="15.75">
      <c r="A30" s="31" t="s">
        <v>1683</v>
      </c>
      <c r="B30" s="34">
        <v>1181</v>
      </c>
      <c r="C30" s="34">
        <v>1890</v>
      </c>
      <c r="D30" s="34">
        <v>1890</v>
      </c>
      <c r="E30" s="34">
        <v>1890</v>
      </c>
      <c r="F30" s="553">
        <f t="shared" si="0"/>
        <v>100</v>
      </c>
    </row>
    <row r="31" spans="1:6" s="115" customFormat="1" ht="15.75">
      <c r="A31" s="112" t="s">
        <v>1001</v>
      </c>
      <c r="B31" s="35">
        <f>B9+B18+B30</f>
        <v>271370</v>
      </c>
      <c r="C31" s="35">
        <f>C9+C18+C30</f>
        <v>246951</v>
      </c>
      <c r="D31" s="35">
        <f>D9+D18+D30</f>
        <v>281008</v>
      </c>
      <c r="E31" s="35">
        <f>E9+E18+E30</f>
        <v>281215</v>
      </c>
      <c r="F31" s="552">
        <f t="shared" si="0"/>
        <v>100.07366338324888</v>
      </c>
    </row>
    <row r="32" spans="1:6" s="115" customFormat="1" ht="15.75">
      <c r="A32" s="31"/>
      <c r="B32" s="34"/>
      <c r="C32" s="34"/>
      <c r="D32" s="181"/>
      <c r="E32" s="181"/>
      <c r="F32" s="552"/>
    </row>
    <row r="33" spans="1:6" s="115" customFormat="1" ht="15.75">
      <c r="A33" s="112" t="s">
        <v>555</v>
      </c>
      <c r="B33" s="183"/>
      <c r="C33" s="34"/>
      <c r="D33" s="181"/>
      <c r="E33" s="181"/>
      <c r="F33" s="552"/>
    </row>
    <row r="34" spans="1:6" s="115" customFormat="1" ht="15.75">
      <c r="A34" s="114" t="s">
        <v>83</v>
      </c>
      <c r="B34" s="35">
        <f>SUM(B35:B36)</f>
        <v>8473</v>
      </c>
      <c r="C34" s="35">
        <f>SUM(C35:C36)</f>
        <v>0</v>
      </c>
      <c r="D34" s="35">
        <f>SUM(D35:D36)</f>
        <v>10342</v>
      </c>
      <c r="E34" s="35">
        <f>SUM(E35:E36)</f>
        <v>10287</v>
      </c>
      <c r="F34" s="552">
        <f t="shared" si="0"/>
        <v>99.46818797137884</v>
      </c>
    </row>
    <row r="35" spans="1:6" s="115" customFormat="1" ht="15.75">
      <c r="A35" s="31" t="s">
        <v>84</v>
      </c>
      <c r="B35" s="34"/>
      <c r="C35" s="34"/>
      <c r="D35" s="181"/>
      <c r="E35" s="181"/>
      <c r="F35" s="552"/>
    </row>
    <row r="36" spans="1:6" s="115" customFormat="1" ht="15.75">
      <c r="A36" s="31" t="s">
        <v>85</v>
      </c>
      <c r="B36" s="34">
        <v>8473</v>
      </c>
      <c r="C36" s="34"/>
      <c r="D36" s="34">
        <v>10342</v>
      </c>
      <c r="E36" s="34">
        <v>10287</v>
      </c>
      <c r="F36" s="553">
        <f t="shared" si="0"/>
        <v>99.46818797137884</v>
      </c>
    </row>
    <row r="37" spans="1:6" s="115" customFormat="1" ht="15.75">
      <c r="A37" s="31" t="s">
        <v>151</v>
      </c>
      <c r="B37" s="34"/>
      <c r="C37" s="34"/>
      <c r="D37" s="181"/>
      <c r="E37" s="181"/>
      <c r="F37" s="552"/>
    </row>
    <row r="38" spans="1:6" s="115" customFormat="1" ht="15.75">
      <c r="A38" s="114" t="s">
        <v>86</v>
      </c>
      <c r="B38" s="35">
        <f>SUM(B39:B43)</f>
        <v>261007</v>
      </c>
      <c r="C38" s="35">
        <f>SUM(C39:C43)</f>
        <v>246951</v>
      </c>
      <c r="D38" s="35">
        <f>SUM(D39:D43)</f>
        <v>270666</v>
      </c>
      <c r="E38" s="35">
        <f>SUM(E39:E43)</f>
        <v>269622</v>
      </c>
      <c r="F38" s="552">
        <f t="shared" si="0"/>
        <v>99.61428476424818</v>
      </c>
    </row>
    <row r="39" spans="1:6" s="115" customFormat="1" ht="15.75">
      <c r="A39" s="31" t="s">
        <v>87</v>
      </c>
      <c r="B39" s="34">
        <v>173514</v>
      </c>
      <c r="C39" s="34">
        <v>166145</v>
      </c>
      <c r="D39" s="34">
        <v>182936</v>
      </c>
      <c r="E39" s="34">
        <v>182518</v>
      </c>
      <c r="F39" s="553">
        <f t="shared" si="0"/>
        <v>99.77150478855992</v>
      </c>
    </row>
    <row r="40" spans="1:6" s="115" customFormat="1" ht="15.75">
      <c r="A40" s="31" t="s">
        <v>88</v>
      </c>
      <c r="B40" s="34">
        <v>51620</v>
      </c>
      <c r="C40" s="34">
        <v>48044</v>
      </c>
      <c r="D40" s="34">
        <v>53040</v>
      </c>
      <c r="E40" s="34">
        <v>52571</v>
      </c>
      <c r="F40" s="553">
        <f t="shared" si="0"/>
        <v>99.1157616892911</v>
      </c>
    </row>
    <row r="41" spans="1:6" s="115" customFormat="1" ht="15.75">
      <c r="A41" s="31" t="s">
        <v>89</v>
      </c>
      <c r="B41" s="34">
        <v>35873</v>
      </c>
      <c r="C41" s="34">
        <v>32762</v>
      </c>
      <c r="D41" s="34">
        <v>33478</v>
      </c>
      <c r="E41" s="34">
        <v>33321</v>
      </c>
      <c r="F41" s="553">
        <f t="shared" si="0"/>
        <v>99.53103530676863</v>
      </c>
    </row>
    <row r="42" spans="1:6" s="115" customFormat="1" ht="15.75">
      <c r="A42" s="31" t="s">
        <v>1851</v>
      </c>
      <c r="B42" s="34"/>
      <c r="C42" s="34"/>
      <c r="D42" s="181"/>
      <c r="E42" s="181"/>
      <c r="F42" s="553"/>
    </row>
    <row r="43" spans="1:6" s="115" customFormat="1" ht="15.75">
      <c r="A43" s="31" t="s">
        <v>90</v>
      </c>
      <c r="B43" s="34"/>
      <c r="C43" s="34"/>
      <c r="D43" s="34">
        <v>1212</v>
      </c>
      <c r="E43" s="34">
        <v>1212</v>
      </c>
      <c r="F43" s="553">
        <f t="shared" si="0"/>
        <v>100</v>
      </c>
    </row>
    <row r="44" spans="1:6" s="115" customFormat="1" ht="15.75">
      <c r="A44" s="114" t="s">
        <v>91</v>
      </c>
      <c r="B44" s="35">
        <f>B34+B38</f>
        <v>269480</v>
      </c>
      <c r="C44" s="35">
        <f>C34+C38</f>
        <v>246951</v>
      </c>
      <c r="D44" s="35">
        <f>D34+D38</f>
        <v>281008</v>
      </c>
      <c r="E44" s="35">
        <f>E34+E38</f>
        <v>279909</v>
      </c>
      <c r="F44" s="552">
        <f t="shared" si="0"/>
        <v>99.6089079314468</v>
      </c>
    </row>
    <row r="45" spans="1:6" s="115" customFormat="1" ht="15.75">
      <c r="A45" s="114" t="s">
        <v>92</v>
      </c>
      <c r="B45" s="35"/>
      <c r="C45" s="35"/>
      <c r="D45" s="181"/>
      <c r="E45" s="181"/>
      <c r="F45" s="552"/>
    </row>
    <row r="46" spans="1:6" s="115" customFormat="1" ht="15.75">
      <c r="A46" s="31" t="s">
        <v>93</v>
      </c>
      <c r="B46" s="34"/>
      <c r="C46" s="35"/>
      <c r="D46" s="181"/>
      <c r="E46" s="181"/>
      <c r="F46" s="552"/>
    </row>
    <row r="47" spans="1:6" s="115" customFormat="1" ht="15.75">
      <c r="A47" s="112" t="s">
        <v>94</v>
      </c>
      <c r="B47" s="35">
        <f>SUM(B44:B46)</f>
        <v>269480</v>
      </c>
      <c r="C47" s="35">
        <f>SUM(C44:C46)</f>
        <v>246951</v>
      </c>
      <c r="D47" s="35">
        <f>SUM(D44:D46)</f>
        <v>281008</v>
      </c>
      <c r="E47" s="35">
        <f>SUM(E44:E46)</f>
        <v>279909</v>
      </c>
      <c r="F47" s="552">
        <f t="shared" si="0"/>
        <v>99.6089079314468</v>
      </c>
    </row>
  </sheetData>
  <mergeCells count="7">
    <mergeCell ref="B1:F1"/>
    <mergeCell ref="A6:A7"/>
    <mergeCell ref="B6:B7"/>
    <mergeCell ref="C6:F6"/>
    <mergeCell ref="A2:F2"/>
    <mergeCell ref="A3:F3"/>
    <mergeCell ref="A4:F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F47"/>
  <sheetViews>
    <sheetView workbookViewId="0" topLeftCell="A16">
      <selection activeCell="A34" sqref="A34"/>
    </sheetView>
  </sheetViews>
  <sheetFormatPr defaultColWidth="9.140625" defaultRowHeight="12.75"/>
  <cols>
    <col min="1" max="1" width="51.7109375" style="32" customWidth="1"/>
    <col min="2" max="2" width="9.57421875" style="32" customWidth="1"/>
    <col min="3" max="3" width="9.00390625" style="33" customWidth="1"/>
    <col min="4" max="5" width="9.140625" style="33" customWidth="1"/>
    <col min="6" max="6" width="8.421875" style="33" customWidth="1"/>
    <col min="7" max="16384" width="9.140625" style="33" customWidth="1"/>
  </cols>
  <sheetData>
    <row r="1" spans="1:6" ht="15.75" customHeight="1">
      <c r="A1" s="652" t="s">
        <v>299</v>
      </c>
      <c r="B1" s="652"/>
      <c r="C1" s="652"/>
      <c r="D1" s="652"/>
      <c r="E1" s="652"/>
      <c r="F1" s="652"/>
    </row>
    <row r="2" spans="1:6" ht="15.75">
      <c r="A2" s="685" t="s">
        <v>224</v>
      </c>
      <c r="B2" s="685"/>
      <c r="C2" s="685"/>
      <c r="D2" s="685"/>
      <c r="E2" s="685"/>
      <c r="F2" s="685"/>
    </row>
    <row r="3" spans="1:6" ht="15.75">
      <c r="A3" s="685" t="s">
        <v>886</v>
      </c>
      <c r="B3" s="685"/>
      <c r="C3" s="685"/>
      <c r="D3" s="685"/>
      <c r="E3" s="685"/>
      <c r="F3" s="685"/>
    </row>
    <row r="4" spans="1:6" ht="15.75">
      <c r="A4" s="685" t="s">
        <v>851</v>
      </c>
      <c r="B4" s="685"/>
      <c r="C4" s="685"/>
      <c r="D4" s="685"/>
      <c r="E4" s="685"/>
      <c r="F4" s="685"/>
    </row>
    <row r="5" spans="1:3" ht="15.75">
      <c r="A5" s="166"/>
      <c r="B5" s="166"/>
      <c r="C5" s="166"/>
    </row>
    <row r="6" spans="1:6" ht="12.75">
      <c r="A6" s="686" t="s">
        <v>1792</v>
      </c>
      <c r="B6" s="683" t="s">
        <v>887</v>
      </c>
      <c r="C6" s="684" t="s">
        <v>888</v>
      </c>
      <c r="D6" s="684"/>
      <c r="E6" s="684"/>
      <c r="F6" s="684"/>
    </row>
    <row r="7" spans="1:6" ht="12.75">
      <c r="A7" s="686"/>
      <c r="B7" s="683"/>
      <c r="C7" s="147" t="s">
        <v>2256</v>
      </c>
      <c r="D7" s="147" t="s">
        <v>890</v>
      </c>
      <c r="E7" s="147" t="s">
        <v>2257</v>
      </c>
      <c r="F7" s="147" t="s">
        <v>892</v>
      </c>
    </row>
    <row r="8" spans="1:3" ht="15.75">
      <c r="A8" s="112" t="s">
        <v>852</v>
      </c>
      <c r="B8" s="112"/>
      <c r="C8" s="113"/>
    </row>
    <row r="9" spans="1:6" s="115" customFormat="1" ht="15.75">
      <c r="A9" s="114" t="s">
        <v>980</v>
      </c>
      <c r="B9" s="35">
        <f>B15+B17</f>
        <v>0</v>
      </c>
      <c r="C9" s="35">
        <f>C15+C17</f>
        <v>0</v>
      </c>
      <c r="D9" s="35">
        <f>D15+D17</f>
        <v>351</v>
      </c>
      <c r="E9" s="35">
        <f>E15+E17</f>
        <v>351</v>
      </c>
      <c r="F9" s="552">
        <f>E9/D9*100</f>
        <v>100</v>
      </c>
    </row>
    <row r="10" spans="1:6" s="115" customFormat="1" ht="15.75">
      <c r="A10" s="31" t="s">
        <v>981</v>
      </c>
      <c r="B10" s="34"/>
      <c r="C10" s="34"/>
      <c r="D10" s="181"/>
      <c r="E10" s="181"/>
      <c r="F10" s="552"/>
    </row>
    <row r="11" spans="1:6" s="115" customFormat="1" ht="15.75">
      <c r="A11" s="31" t="s">
        <v>982</v>
      </c>
      <c r="B11" s="35">
        <f>SUM(B12:B14)</f>
        <v>0</v>
      </c>
      <c r="C11" s="35">
        <f>SUM(C12:C14)</f>
        <v>0</v>
      </c>
      <c r="D11" s="35">
        <f>SUM(D12:D14)</f>
        <v>143</v>
      </c>
      <c r="E11" s="35">
        <f>SUM(E12:E14)</f>
        <v>143</v>
      </c>
      <c r="F11" s="552">
        <f aca="true" t="shared" si="0" ref="F11:F47">E11/D11*100</f>
        <v>100</v>
      </c>
    </row>
    <row r="12" spans="1:6" s="115" customFormat="1" ht="15.75">
      <c r="A12" s="31" t="s">
        <v>983</v>
      </c>
      <c r="B12" s="34"/>
      <c r="C12" s="34"/>
      <c r="D12" s="181"/>
      <c r="E12" s="181"/>
      <c r="F12" s="552"/>
    </row>
    <row r="13" spans="1:6" s="115" customFormat="1" ht="15.75">
      <c r="A13" s="31" t="s">
        <v>984</v>
      </c>
      <c r="B13" s="34"/>
      <c r="C13" s="34"/>
      <c r="D13" s="181"/>
      <c r="E13" s="181"/>
      <c r="F13" s="552"/>
    </row>
    <row r="14" spans="1:6" s="115" customFormat="1" ht="15.75">
      <c r="A14" s="31" t="s">
        <v>985</v>
      </c>
      <c r="B14" s="34"/>
      <c r="C14" s="34"/>
      <c r="D14" s="34">
        <v>143</v>
      </c>
      <c r="E14" s="34">
        <v>143</v>
      </c>
      <c r="F14" s="553">
        <f t="shared" si="0"/>
        <v>100</v>
      </c>
    </row>
    <row r="15" spans="1:6" s="115" customFormat="1" ht="15.75">
      <c r="A15" s="114" t="s">
        <v>986</v>
      </c>
      <c r="B15" s="35">
        <f>B10+B11</f>
        <v>0</v>
      </c>
      <c r="C15" s="35">
        <f>C10+C11</f>
        <v>0</v>
      </c>
      <c r="D15" s="35">
        <f>D10+D11</f>
        <v>143</v>
      </c>
      <c r="E15" s="35">
        <f>E10+E11</f>
        <v>143</v>
      </c>
      <c r="F15" s="552">
        <f t="shared" si="0"/>
        <v>100</v>
      </c>
    </row>
    <row r="16" spans="1:6" s="115" customFormat="1" ht="15.75">
      <c r="A16" s="31" t="s">
        <v>987</v>
      </c>
      <c r="B16" s="34"/>
      <c r="C16" s="34"/>
      <c r="D16" s="181"/>
      <c r="E16" s="181"/>
      <c r="F16" s="552"/>
    </row>
    <row r="17" spans="1:6" s="115" customFormat="1" ht="15.75">
      <c r="A17" s="31" t="s">
        <v>988</v>
      </c>
      <c r="B17" s="34"/>
      <c r="C17" s="34"/>
      <c r="D17" s="34">
        <v>208</v>
      </c>
      <c r="E17" s="34">
        <v>208</v>
      </c>
      <c r="F17" s="553">
        <f t="shared" si="0"/>
        <v>100</v>
      </c>
    </row>
    <row r="18" spans="1:6" s="115" customFormat="1" ht="15.75">
      <c r="A18" s="114" t="s">
        <v>989</v>
      </c>
      <c r="B18" s="35">
        <f>B21+B20+B19</f>
        <v>104355</v>
      </c>
      <c r="C18" s="35">
        <f>C21+C20+C19</f>
        <v>103041</v>
      </c>
      <c r="D18" s="35">
        <f>D21+D20+D19</f>
        <v>116508</v>
      </c>
      <c r="E18" s="35">
        <f>E21+E20+E19</f>
        <v>114246</v>
      </c>
      <c r="F18" s="552">
        <f t="shared" si="0"/>
        <v>98.05850242043465</v>
      </c>
    </row>
    <row r="19" spans="1:6" s="115" customFormat="1" ht="15.75">
      <c r="A19" s="31" t="s">
        <v>990</v>
      </c>
      <c r="B19" s="34"/>
      <c r="C19" s="34"/>
      <c r="D19" s="181"/>
      <c r="E19" s="181"/>
      <c r="F19" s="552"/>
    </row>
    <row r="20" spans="1:6" s="115" customFormat="1" ht="15.75">
      <c r="A20" s="31" t="s">
        <v>991</v>
      </c>
      <c r="B20" s="34"/>
      <c r="C20" s="34"/>
      <c r="D20" s="181"/>
      <c r="E20" s="181"/>
      <c r="F20" s="552"/>
    </row>
    <row r="21" spans="1:6" s="115" customFormat="1" ht="15.75">
      <c r="A21" s="31" t="s">
        <v>992</v>
      </c>
      <c r="B21" s="35">
        <f>SUM(B22:B24)</f>
        <v>104355</v>
      </c>
      <c r="C21" s="35">
        <f>SUM(C22:C24)</f>
        <v>103041</v>
      </c>
      <c r="D21" s="35">
        <f>SUM(D22:D24)</f>
        <v>116508</v>
      </c>
      <c r="E21" s="35">
        <f>SUM(E22:E24)</f>
        <v>114246</v>
      </c>
      <c r="F21" s="552">
        <f t="shared" si="0"/>
        <v>98.05850242043465</v>
      </c>
    </row>
    <row r="22" spans="1:6" s="115" customFormat="1" ht="15.75">
      <c r="A22" s="31" t="s">
        <v>993</v>
      </c>
      <c r="B22" s="34"/>
      <c r="C22" s="34"/>
      <c r="D22" s="181"/>
      <c r="E22" s="181"/>
      <c r="F22" s="552"/>
    </row>
    <row r="23" spans="1:6" s="115" customFormat="1" ht="15.75">
      <c r="A23" s="31" t="s">
        <v>994</v>
      </c>
      <c r="B23" s="34">
        <v>149</v>
      </c>
      <c r="C23" s="34"/>
      <c r="D23" s="181"/>
      <c r="E23" s="181"/>
      <c r="F23" s="552"/>
    </row>
    <row r="24" spans="1:6" s="115" customFormat="1" ht="15.75">
      <c r="A24" s="31" t="s">
        <v>995</v>
      </c>
      <c r="B24" s="186">
        <f>SUM(B25:B27)</f>
        <v>104206</v>
      </c>
      <c r="C24" s="186">
        <f>SUM(C25:C27)</f>
        <v>103041</v>
      </c>
      <c r="D24" s="186">
        <f>SUM(D25:D27)</f>
        <v>116508</v>
      </c>
      <c r="E24" s="186">
        <f>SUM(E25:E27)</f>
        <v>114246</v>
      </c>
      <c r="F24" s="552">
        <f t="shared" si="0"/>
        <v>98.05850242043465</v>
      </c>
    </row>
    <row r="25" spans="1:6" s="115" customFormat="1" ht="15.75">
      <c r="A25" s="31" t="s">
        <v>996</v>
      </c>
      <c r="B25" s="184">
        <v>35474</v>
      </c>
      <c r="C25" s="184">
        <v>36195</v>
      </c>
      <c r="D25" s="184">
        <v>38590</v>
      </c>
      <c r="E25" s="184">
        <v>37841</v>
      </c>
      <c r="F25" s="553">
        <f t="shared" si="0"/>
        <v>98.05908266390256</v>
      </c>
    </row>
    <row r="26" spans="1:6" s="115" customFormat="1" ht="15.75">
      <c r="A26" s="116" t="s">
        <v>997</v>
      </c>
      <c r="B26" s="184">
        <v>3440</v>
      </c>
      <c r="C26" s="184"/>
      <c r="D26" s="184">
        <v>5778</v>
      </c>
      <c r="E26" s="184">
        <v>5718</v>
      </c>
      <c r="F26" s="553">
        <f t="shared" si="0"/>
        <v>98.96157840083075</v>
      </c>
    </row>
    <row r="27" spans="1:6" s="115" customFormat="1" ht="15.75">
      <c r="A27" s="31" t="s">
        <v>998</v>
      </c>
      <c r="B27" s="184">
        <v>65292</v>
      </c>
      <c r="C27" s="184">
        <v>66846</v>
      </c>
      <c r="D27" s="184">
        <v>72140</v>
      </c>
      <c r="E27" s="184">
        <v>70687</v>
      </c>
      <c r="F27" s="553">
        <f t="shared" si="0"/>
        <v>97.98586082617133</v>
      </c>
    </row>
    <row r="28" spans="1:6" s="115" customFormat="1" ht="15.75">
      <c r="A28" s="114" t="s">
        <v>999</v>
      </c>
      <c r="B28" s="186">
        <f>B15+B18</f>
        <v>104355</v>
      </c>
      <c r="C28" s="186">
        <f>C15+C18</f>
        <v>103041</v>
      </c>
      <c r="D28" s="186">
        <f>D15+D18</f>
        <v>116651</v>
      </c>
      <c r="E28" s="186">
        <f>E15+E18</f>
        <v>114389</v>
      </c>
      <c r="F28" s="552">
        <f t="shared" si="0"/>
        <v>98.0608824613591</v>
      </c>
    </row>
    <row r="29" spans="1:6" s="115" customFormat="1" ht="15.75">
      <c r="A29" s="114" t="s">
        <v>1000</v>
      </c>
      <c r="B29" s="186"/>
      <c r="C29" s="184"/>
      <c r="D29" s="185"/>
      <c r="E29" s="185"/>
      <c r="F29" s="552"/>
    </row>
    <row r="30" spans="1:6" s="115" customFormat="1" ht="15.75">
      <c r="A30" s="31" t="s">
        <v>1683</v>
      </c>
      <c r="B30" s="184">
        <v>344</v>
      </c>
      <c r="C30" s="184">
        <v>472</v>
      </c>
      <c r="D30" s="184">
        <v>264</v>
      </c>
      <c r="E30" s="184">
        <v>264</v>
      </c>
      <c r="F30" s="553">
        <f t="shared" si="0"/>
        <v>100</v>
      </c>
    </row>
    <row r="31" spans="1:6" s="115" customFormat="1" ht="15.75">
      <c r="A31" s="112" t="s">
        <v>1001</v>
      </c>
      <c r="B31" s="35">
        <f>B9+B18+B30</f>
        <v>104699</v>
      </c>
      <c r="C31" s="35">
        <f>C9+C18+C30</f>
        <v>103513</v>
      </c>
      <c r="D31" s="35">
        <f>D9+D18+D30</f>
        <v>117123</v>
      </c>
      <c r="E31" s="35">
        <f>E9+E18+E30</f>
        <v>114861</v>
      </c>
      <c r="F31" s="552">
        <f t="shared" si="0"/>
        <v>98.06869701083475</v>
      </c>
    </row>
    <row r="32" spans="1:6" s="115" customFormat="1" ht="7.5" customHeight="1">
      <c r="A32" s="31"/>
      <c r="B32" s="34"/>
      <c r="C32" s="34"/>
      <c r="D32" s="181"/>
      <c r="E32" s="181"/>
      <c r="F32" s="552"/>
    </row>
    <row r="33" spans="1:6" s="115" customFormat="1" ht="15.75">
      <c r="A33" s="112" t="s">
        <v>555</v>
      </c>
      <c r="B33" s="183"/>
      <c r="C33" s="34"/>
      <c r="D33" s="181"/>
      <c r="E33" s="181"/>
      <c r="F33" s="552"/>
    </row>
    <row r="34" spans="1:6" s="115" customFormat="1" ht="15.75">
      <c r="A34" s="114" t="s">
        <v>83</v>
      </c>
      <c r="B34" s="35">
        <f>SUM(B35:B36)</f>
        <v>0</v>
      </c>
      <c r="C34" s="35">
        <f>SUM(C35:C36)</f>
        <v>0</v>
      </c>
      <c r="D34" s="35">
        <f>SUM(D35:D36)</f>
        <v>351</v>
      </c>
      <c r="E34" s="35">
        <f>SUM(E35:E36)</f>
        <v>351</v>
      </c>
      <c r="F34" s="552">
        <f t="shared" si="0"/>
        <v>100</v>
      </c>
    </row>
    <row r="35" spans="1:6" s="115" customFormat="1" ht="15.75">
      <c r="A35" s="31" t="s">
        <v>84</v>
      </c>
      <c r="B35" s="34"/>
      <c r="C35" s="34"/>
      <c r="D35" s="181"/>
      <c r="E35" s="181"/>
      <c r="F35" s="552"/>
    </row>
    <row r="36" spans="1:6" s="115" customFormat="1" ht="15.75">
      <c r="A36" s="31" t="s">
        <v>85</v>
      </c>
      <c r="B36" s="34"/>
      <c r="C36" s="34"/>
      <c r="D36" s="34">
        <v>351</v>
      </c>
      <c r="E36" s="34">
        <v>351</v>
      </c>
      <c r="F36" s="553">
        <f t="shared" si="0"/>
        <v>100</v>
      </c>
    </row>
    <row r="37" spans="1:6" s="115" customFormat="1" ht="15.75">
      <c r="A37" s="31" t="s">
        <v>151</v>
      </c>
      <c r="B37" s="34"/>
      <c r="C37" s="34"/>
      <c r="D37" s="181"/>
      <c r="E37" s="181"/>
      <c r="F37" s="552"/>
    </row>
    <row r="38" spans="1:6" s="115" customFormat="1" ht="15.75">
      <c r="A38" s="114" t="s">
        <v>86</v>
      </c>
      <c r="B38" s="35">
        <f>SUM(B39:B43)</f>
        <v>104227</v>
      </c>
      <c r="C38" s="35">
        <f>SUM(C39:C43)</f>
        <v>103513</v>
      </c>
      <c r="D38" s="35">
        <f>SUM(D39:D43)</f>
        <v>116772</v>
      </c>
      <c r="E38" s="35">
        <f>SUM(E39:E43)</f>
        <v>114317</v>
      </c>
      <c r="F38" s="552">
        <f t="shared" si="0"/>
        <v>97.89761244133868</v>
      </c>
    </row>
    <row r="39" spans="1:6" s="115" customFormat="1" ht="15.75">
      <c r="A39" s="31" t="s">
        <v>87</v>
      </c>
      <c r="B39" s="34">
        <v>70993</v>
      </c>
      <c r="C39" s="34">
        <v>69881</v>
      </c>
      <c r="D39" s="34">
        <v>79139</v>
      </c>
      <c r="E39" s="34">
        <v>77724</v>
      </c>
      <c r="F39" s="553">
        <f t="shared" si="0"/>
        <v>98.21200672234929</v>
      </c>
    </row>
    <row r="40" spans="1:6" s="115" customFormat="1" ht="15.75">
      <c r="A40" s="31" t="s">
        <v>88</v>
      </c>
      <c r="B40" s="34">
        <v>20996</v>
      </c>
      <c r="C40" s="34">
        <v>20123</v>
      </c>
      <c r="D40" s="34">
        <v>22360</v>
      </c>
      <c r="E40" s="34">
        <v>22150</v>
      </c>
      <c r="F40" s="553">
        <f t="shared" si="0"/>
        <v>99.0608228980322</v>
      </c>
    </row>
    <row r="41" spans="1:6" s="115" customFormat="1" ht="15.75">
      <c r="A41" s="31" t="s">
        <v>89</v>
      </c>
      <c r="B41" s="34">
        <v>12238</v>
      </c>
      <c r="C41" s="34">
        <v>13509</v>
      </c>
      <c r="D41" s="34">
        <v>15273</v>
      </c>
      <c r="E41" s="34">
        <v>14443</v>
      </c>
      <c r="F41" s="553">
        <f t="shared" si="0"/>
        <v>94.5655732338113</v>
      </c>
    </row>
    <row r="42" spans="1:6" s="115" customFormat="1" ht="15.75">
      <c r="A42" s="31" t="s">
        <v>1851</v>
      </c>
      <c r="B42" s="34"/>
      <c r="C42" s="34"/>
      <c r="D42" s="181"/>
      <c r="E42" s="181"/>
      <c r="F42" s="552"/>
    </row>
    <row r="43" spans="1:6" s="115" customFormat="1" ht="15.75">
      <c r="A43" s="31" t="s">
        <v>90</v>
      </c>
      <c r="B43" s="34"/>
      <c r="C43" s="34"/>
      <c r="D43" s="181"/>
      <c r="E43" s="181"/>
      <c r="F43" s="552"/>
    </row>
    <row r="44" spans="1:6" s="115" customFormat="1" ht="15.75">
      <c r="A44" s="114" t="s">
        <v>91</v>
      </c>
      <c r="B44" s="35">
        <f>B34+B38</f>
        <v>104227</v>
      </c>
      <c r="C44" s="35">
        <f>C34+C38</f>
        <v>103513</v>
      </c>
      <c r="D44" s="35">
        <f>D34+D38</f>
        <v>117123</v>
      </c>
      <c r="E44" s="35">
        <f>E34+E38</f>
        <v>114668</v>
      </c>
      <c r="F44" s="552">
        <f t="shared" si="0"/>
        <v>97.90391298037106</v>
      </c>
    </row>
    <row r="45" spans="1:6" s="115" customFormat="1" ht="15.75">
      <c r="A45" s="114" t="s">
        <v>92</v>
      </c>
      <c r="B45" s="35"/>
      <c r="C45" s="35"/>
      <c r="D45" s="181"/>
      <c r="E45" s="181"/>
      <c r="F45" s="552"/>
    </row>
    <row r="46" spans="1:6" s="115" customFormat="1" ht="15.75">
      <c r="A46" s="31" t="s">
        <v>93</v>
      </c>
      <c r="B46" s="34"/>
      <c r="C46" s="35"/>
      <c r="D46" s="181"/>
      <c r="E46" s="181"/>
      <c r="F46" s="552"/>
    </row>
    <row r="47" spans="1:6" s="115" customFormat="1" ht="15.75">
      <c r="A47" s="112" t="s">
        <v>94</v>
      </c>
      <c r="B47" s="35">
        <f>SUM(B44:B46)</f>
        <v>104227</v>
      </c>
      <c r="C47" s="35">
        <f>SUM(C44:C46)</f>
        <v>103513</v>
      </c>
      <c r="D47" s="35">
        <f>SUM(D44:D46)</f>
        <v>117123</v>
      </c>
      <c r="E47" s="35">
        <f>SUM(E44:E46)</f>
        <v>114668</v>
      </c>
      <c r="F47" s="552">
        <f t="shared" si="0"/>
        <v>97.90391298037106</v>
      </c>
    </row>
  </sheetData>
  <mergeCells count="7">
    <mergeCell ref="A6:A7"/>
    <mergeCell ref="B6:B7"/>
    <mergeCell ref="C6:F6"/>
    <mergeCell ref="A1:F1"/>
    <mergeCell ref="A2:F2"/>
    <mergeCell ref="A3:F3"/>
    <mergeCell ref="A4:F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Anya</cp:lastModifiedBy>
  <cp:lastPrinted>2010-08-23T08:52:07Z</cp:lastPrinted>
  <dcterms:created xsi:type="dcterms:W3CDTF">2007-01-15T16:24:15Z</dcterms:created>
  <dcterms:modified xsi:type="dcterms:W3CDTF">2011-07-27T05:29:25Z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