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activeTab="1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2">'felh. bev.'!$7:$7</definedName>
    <definedName name="_xlnm.Print_Titles" localSheetId="6">'felhalm. kiad.'!$8:$9</definedName>
    <definedName name="_xlnm.Print_Titles" localSheetId="11">'létszám'!$6:$9</definedName>
    <definedName name="_xlnm.Print_Titles" localSheetId="4">'m.c.bev PH szf.'!$5:$6</definedName>
  </definedNames>
  <calcPr fullCalcOnLoad="1"/>
</workbook>
</file>

<file path=xl/sharedStrings.xml><?xml version="1.0" encoding="utf-8"?>
<sst xmlns="http://schemas.openxmlformats.org/spreadsheetml/2006/main" count="821" uniqueCount="568">
  <si>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</si>
  <si>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</si>
  <si>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</si>
  <si>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</si>
  <si>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</si>
  <si>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</si>
  <si>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</si>
  <si>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</si>
  <si>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</si>
  <si>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</si>
  <si>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</si>
  <si>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</si>
  <si>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</si>
  <si>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</si>
  <si>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</si>
  <si>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</si>
  <si>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</si>
  <si>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</si>
  <si>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</si>
  <si>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</si>
  <si>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</si>
  <si>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</si>
  <si>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</si>
  <si>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</si>
  <si>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</si>
  <si>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</si>
  <si>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</si>
  <si>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</si>
  <si>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</si>
  <si>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</si>
  <si>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</si>
  <si>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</si>
  <si>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</si>
  <si>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</si>
  <si>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</si>
  <si>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</si>
  <si>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</si>
  <si>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</si>
  <si>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</si>
  <si>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</si>
  <si>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</si>
  <si>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</si>
  <si>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</si>
  <si>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</si>
  <si>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</si>
  <si>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</si>
  <si>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</si>
  <si>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</si>
  <si>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</si>
  <si>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</si>
  <si>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</si>
  <si>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</si>
  <si>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IV.1-i mód. ei.</t>
  </si>
  <si>
    <t>Brunszvik T. N. O. Óvoda</t>
  </si>
  <si>
    <t>Teréz A. Szoc. Integ. Int.</t>
  </si>
  <si>
    <t>Gr. I. Festetics Gy. M. Kp.</t>
  </si>
  <si>
    <t>Mód.</t>
  </si>
  <si>
    <t>Jelzőrendszeres házi segítségny.</t>
  </si>
  <si>
    <t>Egyéb szoc. és gyermekj.szolg.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</si>
  <si>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</si>
  <si>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Nappali oktatás</t>
  </si>
  <si>
    <t xml:space="preserve">      Felhalmozási pénzforgalmi bevétel összesen:</t>
  </si>
  <si>
    <t>3.) Pénzforgalmi bevételek összesen:</t>
  </si>
  <si>
    <t>Működési bevétel összesen: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</si>
  <si>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</si>
  <si>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</si>
  <si>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</si>
  <si>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</si>
  <si>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</si>
  <si>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</si>
  <si>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</si>
  <si>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</si>
  <si>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</si>
  <si>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</si>
  <si>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</si>
  <si>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</si>
  <si>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</si>
  <si>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</si>
  <si>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</si>
  <si>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</si>
  <si>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13. számú melléklet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</si>
  <si>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</si>
  <si>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</si>
  <si>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</si>
  <si>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</si>
  <si>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</si>
  <si>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</si>
  <si>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</si>
  <si>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</si>
  <si>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</si>
  <si>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</si>
  <si>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</si>
  <si>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</si>
  <si>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</si>
  <si>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</si>
  <si>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</si>
  <si>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</si>
  <si>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Családsegítő Szolgálat</t>
  </si>
  <si>
    <t>Központi igazgatás</t>
  </si>
  <si>
    <t>Mozgókönyvtári feladatok ellátása</t>
  </si>
  <si>
    <t>Szakképző évfolyam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</si>
  <si>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</si>
  <si>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</si>
  <si>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</si>
  <si>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</si>
  <si>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</si>
  <si>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</si>
  <si>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</si>
  <si>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</si>
  <si>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</si>
  <si>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</si>
  <si>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</si>
  <si>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</si>
  <si>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</si>
  <si>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</si>
  <si>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</si>
  <si>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</si>
  <si>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</si>
  <si>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</si>
  <si>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</si>
  <si>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</si>
  <si>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</si>
  <si>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</si>
  <si>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</si>
  <si>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</si>
  <si>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</si>
  <si>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</si>
  <si>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</si>
  <si>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</si>
  <si>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</si>
  <si>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</si>
  <si>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</si>
  <si>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</si>
  <si>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</si>
  <si>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</si>
  <si>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</si>
  <si>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</si>
  <si>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</si>
  <si>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</si>
  <si>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</si>
  <si>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</si>
  <si>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</si>
  <si>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</si>
  <si>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</si>
  <si>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</si>
  <si>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</si>
  <si>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</si>
  <si>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</si>
  <si>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</si>
  <si>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</si>
  <si>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</si>
  <si>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</si>
  <si>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</si>
  <si>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</si>
  <si>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</si>
  <si>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</si>
  <si>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</si>
  <si>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</si>
  <si>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</si>
  <si>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</si>
  <si>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</si>
  <si>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</si>
  <si>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</si>
  <si>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</si>
  <si>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</si>
  <si>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</si>
  <si>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</si>
  <si>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</si>
  <si>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</si>
  <si>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</si>
  <si>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</si>
  <si>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</si>
  <si>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</si>
  <si>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</si>
  <si>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</si>
  <si>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</si>
  <si>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</si>
  <si>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</si>
  <si>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</si>
  <si>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</si>
  <si>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</si>
  <si>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</si>
  <si>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</si>
  <si>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</si>
  <si>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</si>
  <si>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</si>
  <si>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</si>
  <si>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</si>
  <si>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</si>
  <si>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</si>
  <si>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</si>
  <si>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</si>
  <si>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</si>
  <si>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</si>
  <si>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</si>
  <si>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</si>
  <si>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</si>
  <si>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</si>
  <si>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</si>
  <si>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</si>
  <si>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</si>
  <si>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</si>
  <si>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</si>
  <si>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</si>
  <si>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</si>
  <si>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</si>
  <si>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</si>
  <si>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</si>
  <si>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</si>
  <si>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Önkorm.int.ell.szolg.</t>
  </si>
  <si>
    <t>Technikai személyzet</t>
  </si>
  <si>
    <t>Ápolás, gondozás, otthoni ellátás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</si>
  <si>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</si>
  <si>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</si>
  <si>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</si>
  <si>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</si>
  <si>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</si>
  <si>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</si>
  <si>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</si>
  <si>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</si>
  <si>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</si>
  <si>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</si>
  <si>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</si>
  <si>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</si>
  <si>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</si>
  <si>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</si>
  <si>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</si>
  <si>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</si>
  <si>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</si>
  <si>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</si>
  <si>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</si>
  <si>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</si>
  <si>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</si>
  <si>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</si>
  <si>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</si>
  <si>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</si>
  <si>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</si>
  <si>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</si>
  <si>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</si>
  <si>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</si>
  <si>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</si>
  <si>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</si>
  <si>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</si>
  <si>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</si>
  <si>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</si>
  <si>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</si>
  <si>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</si>
  <si>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</si>
  <si>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</si>
  <si>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</si>
  <si>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</si>
  <si>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</si>
  <si>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</si>
  <si>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</si>
  <si>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</si>
  <si>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</si>
  <si>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</si>
  <si>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</si>
  <si>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</si>
  <si>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</si>
  <si>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</si>
  <si>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</si>
  <si>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</si>
  <si>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</si>
  <si>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</si>
  <si>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</si>
  <si>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</si>
  <si>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</si>
  <si>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</si>
  <si>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</si>
  <si>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</si>
  <si>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</si>
  <si>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</si>
  <si>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</si>
  <si>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</si>
  <si>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</si>
  <si>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</si>
  <si>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</si>
  <si>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</si>
  <si>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</si>
  <si>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</si>
  <si>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</si>
  <si>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</si>
  <si>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</si>
  <si>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</si>
  <si>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</si>
  <si>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</si>
  <si>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</si>
  <si>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</si>
  <si>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</si>
  <si>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</si>
  <si>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</si>
  <si>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</si>
  <si>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</si>
  <si>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</si>
  <si>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</si>
  <si>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</si>
  <si>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</si>
  <si>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</si>
  <si>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</si>
  <si>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</si>
  <si>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</si>
  <si>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</si>
  <si>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</si>
  <si>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</si>
  <si>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</si>
  <si>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</si>
  <si>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</si>
  <si>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</si>
  <si>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</si>
  <si>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</si>
  <si>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</si>
  <si>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</si>
  <si>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</si>
  <si>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</si>
  <si>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</si>
  <si>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</si>
  <si>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</si>
  <si>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</si>
  <si>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</si>
  <si>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</si>
  <si>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</si>
  <si>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</si>
  <si>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</si>
  <si>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</si>
  <si>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</si>
  <si>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</si>
  <si>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Saját v. bérelt ingatlan hasznosítása (parkolási rendszer üzemeltetése)</t>
  </si>
  <si>
    <t>Számítástechnikai eszközök beszerzése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</si>
  <si>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</si>
  <si>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</si>
  <si>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</si>
  <si>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</si>
  <si>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</si>
  <si>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</si>
  <si>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</si>
  <si>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</si>
  <si>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</si>
  <si>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</si>
  <si>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</si>
  <si>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</si>
  <si>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</si>
  <si>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</si>
  <si>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</si>
  <si>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</si>
  <si>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</si>
  <si>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</si>
  <si>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</si>
  <si>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</si>
  <si>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</si>
  <si>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</si>
  <si>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</si>
  <si>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</si>
  <si>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</si>
  <si>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</si>
  <si>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</si>
  <si>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</si>
  <si>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</si>
  <si>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</si>
  <si>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</si>
  <si>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</si>
  <si>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</si>
  <si>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</si>
  <si>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</si>
  <si>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</si>
  <si>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</si>
  <si>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</si>
  <si>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</si>
  <si>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</si>
  <si>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</si>
  <si>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</si>
  <si>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</si>
  <si>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</si>
  <si>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</si>
  <si>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</si>
  <si>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</si>
  <si>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</si>
  <si>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</si>
  <si>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</si>
  <si>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</si>
  <si>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</si>
  <si>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</si>
  <si>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</si>
  <si>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</si>
  <si>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</si>
  <si>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</si>
  <si>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</si>
  <si>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</si>
  <si>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</si>
  <si>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</si>
  <si>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</si>
  <si>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</si>
  <si>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</si>
  <si>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</si>
  <si>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</si>
  <si>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</si>
  <si>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</si>
  <si>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</si>
  <si>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</si>
  <si>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</si>
  <si>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</si>
  <si>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</si>
  <si>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</si>
  <si>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</si>
  <si>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</si>
  <si>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VI.30. mód. ei</t>
  </si>
  <si>
    <t>VI. 30. mód</t>
  </si>
  <si>
    <t>VI.30-ai mód. ei.</t>
  </si>
  <si>
    <t>VI.30-i mód. ei.</t>
  </si>
  <si>
    <t>VI.30-i mód.ei.</t>
  </si>
  <si>
    <t>VI.30-i mód ei.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</si>
  <si>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</si>
  <si>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</si>
  <si>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</si>
  <si>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</si>
  <si>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</si>
  <si>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</si>
  <si>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</si>
  <si>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</si>
  <si>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</si>
  <si>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</si>
  <si>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</si>
  <si>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</si>
  <si>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</si>
  <si>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</si>
  <si>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</si>
  <si>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</si>
  <si>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</si>
  <si>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</si>
  <si>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</si>
  <si>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</si>
  <si>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</si>
  <si>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</si>
  <si>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</si>
  <si>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</si>
  <si>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</si>
  <si>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</si>
  <si>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</si>
  <si>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</si>
  <si>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</si>
  <si>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</si>
  <si>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</si>
  <si>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</si>
  <si>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</si>
  <si>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</si>
  <si>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</si>
  <si>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</si>
  <si>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</si>
  <si>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</si>
  <si>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</si>
  <si>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</si>
  <si>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</si>
  <si>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</si>
  <si>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</si>
  <si>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</si>
  <si>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</si>
  <si>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</si>
  <si>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</si>
  <si>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</si>
  <si>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</si>
  <si>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</si>
  <si>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</si>
  <si>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</si>
  <si>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</si>
  <si>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</si>
  <si>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</si>
  <si>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</si>
  <si>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</si>
  <si>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</si>
  <si>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</si>
  <si>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</si>
  <si>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</si>
  <si>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</si>
  <si>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</si>
  <si>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</si>
  <si>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</si>
  <si>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</si>
  <si>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</si>
  <si>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Gimnáziumi oktatás, nevelés</t>
  </si>
  <si>
    <t>Brunszvik T. N. O. Ó. Egregy infrastruktúra fejl. Önkormányzati Min.</t>
  </si>
  <si>
    <t>X. 30-ai mód. ei.</t>
  </si>
  <si>
    <t>X.30-ai mód. ei.</t>
  </si>
  <si>
    <t>Művészetoktatás támogatása</t>
  </si>
  <si>
    <t>Kompetencia alapú oktatás (TÁMOP-3.1.4-8/2-2009-0134</t>
  </si>
  <si>
    <t>GAMESZ és önállóan működő int-ek felhalmozási bev. összesen:</t>
  </si>
  <si>
    <t>X.30-i mód. ei.</t>
  </si>
  <si>
    <t>II. GAMESZ és önállóan működő int. ö.:</t>
  </si>
  <si>
    <t>X.30-i mód.ei.</t>
  </si>
  <si>
    <t>Területi igazgatási szervek (műszak)</t>
  </si>
  <si>
    <t>2009. évi kereset-kiegészítés állami tám. (igazg.)</t>
  </si>
  <si>
    <t>Óvodai nevelés 2008.</t>
  </si>
  <si>
    <t>Társult önkorm. támogatása óvodai célra</t>
  </si>
  <si>
    <t>Általános Iskolai oktatás, nevelés 2008.</t>
  </si>
  <si>
    <t>Közos iskola fenntartó társulás</t>
  </si>
  <si>
    <t>Házi segítségnyújtás 2008.</t>
  </si>
  <si>
    <t>Gyermekjóléti ellátás</t>
  </si>
  <si>
    <t>Eü-i ellátás egyéb feladata</t>
  </si>
  <si>
    <t>Mozgókönyvtári feladatellátás</t>
  </si>
  <si>
    <t>Pedagógiai szakszolgálat 2008.</t>
  </si>
  <si>
    <t>X.30-i mód ei.</t>
  </si>
  <si>
    <t>Gamesz és önállóan működő intézmények</t>
  </si>
  <si>
    <t>II/3.  Illyés Gy. Általános Iskola</t>
  </si>
  <si>
    <t>II/3. Illyés Gy. Általános Iskola</t>
  </si>
  <si>
    <t>Illyés Gyula Általános Iskola</t>
  </si>
  <si>
    <t>GAMESZ és önállóan műk. int. összesen:</t>
  </si>
  <si>
    <t>GAMESZ és önállóan működő int. felhalmozási kiadások összesen:</t>
  </si>
  <si>
    <t>VI. 30-i</t>
  </si>
  <si>
    <t>X. 30-i</t>
  </si>
  <si>
    <t>mód. ei. nettó</t>
  </si>
  <si>
    <t>mód. ei. ÁFA</t>
  </si>
  <si>
    <t>mód. ei.  bruttó</t>
  </si>
  <si>
    <t>módosító ÁFA</t>
  </si>
  <si>
    <t>módosító nettó</t>
  </si>
  <si>
    <t>Brunszvik T. Napközi O. Óvoda Sugár u. épület tetőfelújítás</t>
  </si>
  <si>
    <t>módosított bruttó ei.</t>
  </si>
  <si>
    <t>módosított nettó ei.</t>
  </si>
  <si>
    <t>módosított ÁFA ei.</t>
  </si>
  <si>
    <t>Út, járda, csapadékcsatorna felújítás kivit. közbeszerz. elj. közzététel, műszaki ellenőri megbízás</t>
  </si>
  <si>
    <t>Sugár-Semmelweis-Dr. Korányi u. útburkolat felújítás tervezés</t>
  </si>
  <si>
    <t>Vörösmarty u. útburkolat felújítás, kerékpárút ép. tervezés</t>
  </si>
  <si>
    <t>Petőfi u. útburkolat felújítás</t>
  </si>
  <si>
    <t>12.</t>
  </si>
  <si>
    <t>13.</t>
  </si>
  <si>
    <t>14.</t>
  </si>
  <si>
    <t>15.</t>
  </si>
  <si>
    <t>Budai N. A., Veres P., Gelse Pethő u. csapadékcsatorna kiépítés</t>
  </si>
  <si>
    <t>Fortuna-Dombi sétány-Martinovics u. járda; Dombföldi, Egregyi u. út tervezése</t>
  </si>
  <si>
    <t>Nagyparkoló vízjogi lét. engedély hosszabbítása - eljárási ktg.</t>
  </si>
  <si>
    <t>TÁMOP meseládikó 2 db</t>
  </si>
  <si>
    <t>Magyarországi Tolókocsi Alapítvány</t>
  </si>
  <si>
    <t>59.</t>
  </si>
  <si>
    <t>Zala Megyei Önkormányzat Milleneumi emlékmű beruházás</t>
  </si>
  <si>
    <t>Alsópáhok Község Önkormányzata (kerékpárút tervezés)</t>
  </si>
  <si>
    <t>60.</t>
  </si>
  <si>
    <t>61.</t>
  </si>
  <si>
    <t>62.</t>
  </si>
  <si>
    <t>63.</t>
  </si>
  <si>
    <t>64.</t>
  </si>
  <si>
    <t>65.</t>
  </si>
  <si>
    <t>66.</t>
  </si>
  <si>
    <t>Fénymásoló beszerzése</t>
  </si>
  <si>
    <t>Fúró-véső kalapács vásárlása</t>
  </si>
  <si>
    <t>67.</t>
  </si>
  <si>
    <t>Projektor beszerzés</t>
  </si>
  <si>
    <t>Trenor fuvola beszerzés</t>
  </si>
  <si>
    <t>Mester hegedű (egész) beszerzés</t>
  </si>
  <si>
    <t>Mester hegedű (3/4-es) beszerzés</t>
  </si>
  <si>
    <t>Illyés Gyula Általános Iskola felhalmozási kiadások összesen:</t>
  </si>
  <si>
    <t>68.</t>
  </si>
  <si>
    <t>69.</t>
  </si>
  <si>
    <t>70.</t>
  </si>
  <si>
    <t>71.</t>
  </si>
  <si>
    <t>72.</t>
  </si>
  <si>
    <t>73.</t>
  </si>
  <si>
    <t>74.</t>
  </si>
  <si>
    <t>II. GAMESZ önállóan műk. int. össz.:</t>
  </si>
  <si>
    <t>II/3. Illyés Gy. Általános Isk.</t>
  </si>
  <si>
    <t>TÁMOP-3.1.4. projekt megvalósítása</t>
  </si>
  <si>
    <t>Illyés Gy. Ált. Iskola</t>
  </si>
  <si>
    <t>VI. 30. mód. ei.</t>
  </si>
  <si>
    <t>X.30. mód. ei.</t>
  </si>
  <si>
    <t>VI. 30. mód ei.</t>
  </si>
  <si>
    <t>Szennyvízelvezetés és kezelés</t>
  </si>
  <si>
    <t>Eü-i ellátás egyéb feladatai</t>
  </si>
  <si>
    <t>TÁMOP-3.1.4 projekt</t>
  </si>
  <si>
    <t>Árpád u. útburkolat felúj., parkoló kiépítés csapadékvíz elvez. eng. terv készítés</t>
  </si>
  <si>
    <t>TÁMOP 21 db laptop beszerzése</t>
  </si>
  <si>
    <t>1/a. számú 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</si>
</sst>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0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24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5" fillId="0" borderId="2" xfId="0" applyFont="1" applyBorder="1" applyAlignment="1">
      <alignment/>
    </xf>
    <xf numFmtId="0" fontId="25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25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19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3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26" fillId="0" borderId="0" xfId="0" applyNumberFormat="1" applyFont="1" applyAlignment="1">
      <alignment/>
    </xf>
    <xf numFmtId="0" fontId="28" fillId="0" borderId="1" xfId="0" applyFont="1" applyBorder="1" applyAlignment="1">
      <alignment horizontal="center" vertical="center" wrapText="1"/>
    </xf>
    <xf numFmtId="0" fontId="8" fillId="0" borderId="0" xfId="19" applyFont="1" applyBorder="1" applyAlignment="1">
      <alignment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20" applyFont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82"/>
  <sheetViews>
    <sheetView workbookViewId="0" topLeftCell="A46">
      <selection activeCell="B56" sqref="B56"/>
    </sheetView>
  </sheetViews>
  <sheetFormatPr defaultColWidth="9.140625" defaultRowHeight="12.75"/>
  <cols>
    <col min="1" max="1" width="56.140625" style="11" customWidth="1"/>
    <col min="2" max="2" width="10.7109375" style="108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57" t="s">
        <v>366</v>
      </c>
      <c r="C1" s="157"/>
      <c r="D1" s="157"/>
    </row>
    <row r="2" spans="1:4" ht="15">
      <c r="A2" s="156" t="s">
        <v>213</v>
      </c>
      <c r="B2" s="156"/>
      <c r="C2" s="156"/>
      <c r="D2" s="156"/>
    </row>
    <row r="3" spans="1:4" ht="15">
      <c r="A3" s="156" t="s">
        <v>264</v>
      </c>
      <c r="B3" s="156"/>
      <c r="C3" s="156"/>
      <c r="D3" s="156"/>
    </row>
    <row r="4" spans="1:4" ht="15">
      <c r="A4" s="156" t="s">
        <v>367</v>
      </c>
      <c r="B4" s="156"/>
      <c r="C4" s="156"/>
      <c r="D4" s="156"/>
    </row>
    <row r="5" spans="1:4" ht="15">
      <c r="A5" s="156" t="s">
        <v>120</v>
      </c>
      <c r="B5" s="156"/>
      <c r="C5" s="156"/>
      <c r="D5" s="156"/>
    </row>
    <row r="8" spans="1:4" ht="25.5">
      <c r="A8" s="26" t="s">
        <v>121</v>
      </c>
      <c r="B8" s="6" t="s">
        <v>407</v>
      </c>
      <c r="C8" s="6" t="s">
        <v>14</v>
      </c>
      <c r="D8" s="6" t="s">
        <v>480</v>
      </c>
    </row>
    <row r="10" ht="15">
      <c r="A10" s="109" t="s">
        <v>368</v>
      </c>
    </row>
    <row r="12" spans="1:3" ht="15">
      <c r="A12" s="20" t="s">
        <v>65</v>
      </c>
      <c r="C12" s="31"/>
    </row>
    <row r="13" spans="1:4" ht="15">
      <c r="A13" s="11" t="s">
        <v>385</v>
      </c>
      <c r="B13" s="110">
        <v>27670</v>
      </c>
      <c r="C13" s="31">
        <v>-1000</v>
      </c>
      <c r="D13" s="31">
        <f aca="true" t="shared" si="0" ref="D13:D19">SUM(B13:C13)</f>
        <v>26670</v>
      </c>
    </row>
    <row r="14" spans="1:4" ht="15">
      <c r="A14" s="11" t="s">
        <v>84</v>
      </c>
      <c r="B14" s="110">
        <v>1300</v>
      </c>
      <c r="C14" s="31"/>
      <c r="D14" s="31">
        <f t="shared" si="0"/>
        <v>1300</v>
      </c>
    </row>
    <row r="15" spans="1:4" ht="15">
      <c r="A15" s="11" t="s">
        <v>83</v>
      </c>
      <c r="B15" s="110">
        <v>300</v>
      </c>
      <c r="C15" s="31"/>
      <c r="D15" s="31">
        <f>SUM(B15:C15)</f>
        <v>300</v>
      </c>
    </row>
    <row r="16" spans="1:4" ht="15">
      <c r="A16" s="11" t="s">
        <v>466</v>
      </c>
      <c r="B16" s="110">
        <v>17699</v>
      </c>
      <c r="C16" s="31">
        <v>580</v>
      </c>
      <c r="D16" s="31">
        <f>SUM(B16:C16)</f>
        <v>18279</v>
      </c>
    </row>
    <row r="17" spans="1:4" ht="15">
      <c r="A17" s="11" t="s">
        <v>467</v>
      </c>
      <c r="B17" s="110">
        <v>10764</v>
      </c>
      <c r="C17" s="31">
        <v>3255</v>
      </c>
      <c r="D17" s="31">
        <f t="shared" si="0"/>
        <v>14019</v>
      </c>
    </row>
    <row r="18" spans="1:4" ht="15">
      <c r="A18" s="11" t="s">
        <v>468</v>
      </c>
      <c r="B18" s="110"/>
      <c r="C18" s="31"/>
      <c r="D18" s="31">
        <f t="shared" si="0"/>
        <v>0</v>
      </c>
    </row>
    <row r="19" spans="1:4" ht="15">
      <c r="A19" s="11" t="s">
        <v>469</v>
      </c>
      <c r="B19" s="110">
        <v>3686</v>
      </c>
      <c r="C19" s="31"/>
      <c r="D19" s="31">
        <f t="shared" si="0"/>
        <v>3686</v>
      </c>
    </row>
    <row r="20" spans="1:4" ht="15">
      <c r="A20" s="20" t="s">
        <v>61</v>
      </c>
      <c r="B20" s="32">
        <f>SUM(B13:B19)</f>
        <v>61419</v>
      </c>
      <c r="C20" s="32">
        <f>SUM(C13:C19)</f>
        <v>2835</v>
      </c>
      <c r="D20" s="32">
        <f>SUM(D13:D19)</f>
        <v>64254</v>
      </c>
    </row>
    <row r="21" spans="1:4" ht="15">
      <c r="A21" s="11" t="s">
        <v>17</v>
      </c>
      <c r="B21" s="31">
        <v>744936</v>
      </c>
      <c r="C21" s="31"/>
      <c r="D21" s="31">
        <f>SUM(B21:C21)</f>
        <v>744936</v>
      </c>
    </row>
    <row r="22" spans="1:4" ht="15">
      <c r="A22" s="20" t="s">
        <v>15</v>
      </c>
      <c r="B22" s="32">
        <f>SUM(B20:B21)</f>
        <v>806355</v>
      </c>
      <c r="C22" s="32">
        <f>SUM(C20:C21)</f>
        <v>2835</v>
      </c>
      <c r="D22" s="32">
        <f>SUM(D20:D21)</f>
        <v>809190</v>
      </c>
    </row>
    <row r="23" spans="2:4" ht="15">
      <c r="B23" s="110"/>
      <c r="C23" s="31"/>
      <c r="D23" s="31"/>
    </row>
    <row r="24" spans="1:4" ht="15">
      <c r="A24" s="20" t="s">
        <v>69</v>
      </c>
      <c r="B24" s="110"/>
      <c r="C24" s="31"/>
      <c r="D24" s="31"/>
    </row>
    <row r="25" spans="1:4" ht="15">
      <c r="A25" s="11" t="s">
        <v>82</v>
      </c>
      <c r="B25" s="110">
        <v>312327</v>
      </c>
      <c r="C25" s="31">
        <v>51400</v>
      </c>
      <c r="D25" s="31">
        <f aca="true" t="shared" si="1" ref="D25:D30">SUM(B25:C25)</f>
        <v>363727</v>
      </c>
    </row>
    <row r="26" spans="1:4" ht="15">
      <c r="A26" s="11" t="s">
        <v>369</v>
      </c>
      <c r="B26" s="110">
        <v>785424</v>
      </c>
      <c r="C26" s="31">
        <v>-1026</v>
      </c>
      <c r="D26" s="31">
        <f t="shared" si="1"/>
        <v>784398</v>
      </c>
    </row>
    <row r="27" spans="1:4" ht="15">
      <c r="A27" s="11" t="s">
        <v>151</v>
      </c>
      <c r="B27" s="110"/>
      <c r="C27" s="31"/>
      <c r="D27" s="31"/>
    </row>
    <row r="28" spans="1:4" ht="15">
      <c r="A28" s="11" t="s">
        <v>152</v>
      </c>
      <c r="B28" s="111">
        <v>839858</v>
      </c>
      <c r="C28" s="31">
        <v>1144</v>
      </c>
      <c r="D28" s="31">
        <f t="shared" si="1"/>
        <v>841002</v>
      </c>
    </row>
    <row r="29" spans="1:4" ht="15">
      <c r="A29" s="11" t="s">
        <v>154</v>
      </c>
      <c r="B29" s="110">
        <v>101029</v>
      </c>
      <c r="C29" s="31">
        <v>2377</v>
      </c>
      <c r="D29" s="31">
        <f t="shared" si="1"/>
        <v>103406</v>
      </c>
    </row>
    <row r="30" spans="1:4" ht="15">
      <c r="A30" s="11" t="s">
        <v>153</v>
      </c>
      <c r="B30" s="110">
        <v>2725</v>
      </c>
      <c r="C30" s="31">
        <v>2165</v>
      </c>
      <c r="D30" s="31">
        <f t="shared" si="1"/>
        <v>4890</v>
      </c>
    </row>
    <row r="31" spans="1:4" ht="15">
      <c r="A31" s="73" t="s">
        <v>370</v>
      </c>
      <c r="B31" s="112">
        <f>SUM(B28:B30)</f>
        <v>943612</v>
      </c>
      <c r="C31" s="112">
        <f>SUM(C28:C30)</f>
        <v>5686</v>
      </c>
      <c r="D31" s="112">
        <f>SUM(D28:D30)</f>
        <v>949298</v>
      </c>
    </row>
    <row r="32" spans="1:4" ht="15">
      <c r="A32" s="20" t="s">
        <v>66</v>
      </c>
      <c r="B32" s="32">
        <f>B25+B26+B31</f>
        <v>2041363</v>
      </c>
      <c r="C32" s="32">
        <f>C25+C26+C31</f>
        <v>56060</v>
      </c>
      <c r="D32" s="32">
        <f>D25+D26+D31</f>
        <v>2097423</v>
      </c>
    </row>
    <row r="33" spans="1:4" ht="15">
      <c r="A33" s="11" t="s">
        <v>67</v>
      </c>
      <c r="B33" s="110">
        <v>275894</v>
      </c>
      <c r="C33" s="31">
        <v>52321</v>
      </c>
      <c r="D33" s="31">
        <f>SUM(B33:C33)</f>
        <v>328215</v>
      </c>
    </row>
    <row r="34" spans="1:4" ht="15">
      <c r="A34" s="20" t="s">
        <v>63</v>
      </c>
      <c r="B34" s="32">
        <f>B32+B33</f>
        <v>2317257</v>
      </c>
      <c r="C34" s="32">
        <f>C32+C33</f>
        <v>108381</v>
      </c>
      <c r="D34" s="32">
        <f>D32+D33</f>
        <v>2425638</v>
      </c>
    </row>
    <row r="35" spans="1:4" ht="15">
      <c r="A35" s="20"/>
      <c r="B35" s="32"/>
      <c r="C35" s="31"/>
      <c r="D35" s="31"/>
    </row>
    <row r="36" spans="1:4" ht="15">
      <c r="A36" s="20" t="s">
        <v>62</v>
      </c>
      <c r="B36" s="32">
        <f>B20+B32</f>
        <v>2102782</v>
      </c>
      <c r="C36" s="32">
        <f>C20+C32</f>
        <v>58895</v>
      </c>
      <c r="D36" s="32">
        <f>D20+D32</f>
        <v>2161677</v>
      </c>
    </row>
    <row r="37" spans="1:4" ht="15">
      <c r="A37" s="20"/>
      <c r="B37" s="32"/>
      <c r="C37" s="31"/>
      <c r="D37" s="31"/>
    </row>
    <row r="38" spans="1:4" ht="15">
      <c r="A38" s="20" t="s">
        <v>371</v>
      </c>
      <c r="B38" s="32">
        <f>B36+B33+B21</f>
        <v>3123612</v>
      </c>
      <c r="C38" s="32">
        <f>C36+C33+C21</f>
        <v>111216</v>
      </c>
      <c r="D38" s="32">
        <f>D36+D33+D21</f>
        <v>3234828</v>
      </c>
    </row>
    <row r="39" spans="1:4" ht="15">
      <c r="A39" s="80" t="s">
        <v>272</v>
      </c>
      <c r="B39" s="113"/>
      <c r="C39" s="31"/>
      <c r="D39" s="31"/>
    </row>
    <row r="40" spans="1:4" ht="15">
      <c r="A40" s="79" t="s">
        <v>64</v>
      </c>
      <c r="B40" s="111"/>
      <c r="C40" s="31"/>
      <c r="D40" s="31"/>
    </row>
    <row r="41" spans="1:4" ht="15">
      <c r="A41" s="79" t="s">
        <v>326</v>
      </c>
      <c r="B41" s="111">
        <v>9420</v>
      </c>
      <c r="C41" s="31"/>
      <c r="D41" s="31">
        <f>SUM(B41:C41)</f>
        <v>9420</v>
      </c>
    </row>
    <row r="42" spans="1:4" ht="15">
      <c r="A42" s="79" t="s">
        <v>158</v>
      </c>
      <c r="B42" s="111" t="s">
        <v>59</v>
      </c>
      <c r="C42" s="31"/>
      <c r="D42" s="31">
        <f>SUM(B42:C42)</f>
        <v>0</v>
      </c>
    </row>
    <row r="43" spans="1:4" ht="15">
      <c r="A43" s="79" t="s">
        <v>68</v>
      </c>
      <c r="B43" s="111"/>
      <c r="C43" s="31"/>
      <c r="D43" s="31">
        <f>SUM(B43:C43)</f>
        <v>0</v>
      </c>
    </row>
    <row r="44" spans="1:4" ht="15">
      <c r="A44" s="80" t="s">
        <v>159</v>
      </c>
      <c r="B44" s="114">
        <f>SUM(B41:B42)-B43</f>
        <v>9420</v>
      </c>
      <c r="C44" s="114">
        <f>SUM(C41:C42)-C43</f>
        <v>0</v>
      </c>
      <c r="D44" s="114">
        <f>SUM(D41:D42)-D43</f>
        <v>9420</v>
      </c>
    </row>
    <row r="45" spans="1:4" ht="15">
      <c r="A45" s="80" t="s">
        <v>372</v>
      </c>
      <c r="B45" s="114">
        <f>B38+B44</f>
        <v>3133032</v>
      </c>
      <c r="C45" s="114">
        <f>C38+C44</f>
        <v>111216</v>
      </c>
      <c r="D45" s="114">
        <f>D38+D44</f>
        <v>3244248</v>
      </c>
    </row>
    <row r="46" ht="93" customHeight="1">
      <c r="D46" s="31"/>
    </row>
    <row r="47" spans="1:4" ht="25.5">
      <c r="A47" s="26" t="s">
        <v>121</v>
      </c>
      <c r="B47" s="6" t="s">
        <v>407</v>
      </c>
      <c r="C47" s="6" t="s">
        <v>14</v>
      </c>
      <c r="D47" s="6" t="s">
        <v>480</v>
      </c>
    </row>
    <row r="48" ht="15">
      <c r="D48" s="31"/>
    </row>
    <row r="49" spans="1:4" ht="15">
      <c r="A49" s="109" t="s">
        <v>373</v>
      </c>
      <c r="B49" s="110"/>
      <c r="D49" s="31"/>
    </row>
    <row r="50" spans="1:4" ht="15">
      <c r="A50" s="115"/>
      <c r="B50" s="110"/>
      <c r="D50" s="31"/>
    </row>
    <row r="51" spans="1:4" ht="15">
      <c r="A51" s="20" t="s">
        <v>70</v>
      </c>
      <c r="B51" s="110"/>
      <c r="D51" s="31"/>
    </row>
    <row r="52" spans="1:4" ht="15">
      <c r="A52" s="11" t="s">
        <v>374</v>
      </c>
      <c r="B52" s="110">
        <v>146170</v>
      </c>
      <c r="C52" s="31">
        <v>-595</v>
      </c>
      <c r="D52" s="31">
        <f>SUM(B52:C52)</f>
        <v>145575</v>
      </c>
    </row>
    <row r="53" spans="1:4" ht="15">
      <c r="A53" s="11" t="s">
        <v>375</v>
      </c>
      <c r="B53" s="31">
        <v>412486</v>
      </c>
      <c r="C53" s="31">
        <v>4430</v>
      </c>
      <c r="D53" s="31">
        <f>SUM(B53:C53)</f>
        <v>416916</v>
      </c>
    </row>
    <row r="54" spans="1:4" ht="15">
      <c r="A54" s="11" t="s">
        <v>157</v>
      </c>
      <c r="B54" s="110"/>
      <c r="C54" s="31"/>
      <c r="D54" s="31"/>
    </row>
    <row r="55" spans="1:4" ht="15">
      <c r="A55" s="11" t="s">
        <v>156</v>
      </c>
      <c r="B55" s="110">
        <v>20</v>
      </c>
      <c r="C55" s="31">
        <v>1469</v>
      </c>
      <c r="D55" s="31">
        <f>SUM(B55:C55)</f>
        <v>1489</v>
      </c>
    </row>
    <row r="56" spans="1:4" ht="15">
      <c r="A56" s="11" t="s">
        <v>155</v>
      </c>
      <c r="B56" s="110">
        <v>3750</v>
      </c>
      <c r="C56" s="31">
        <v>60</v>
      </c>
      <c r="D56" s="31">
        <f>SUM(B56:C56)</f>
        <v>3810</v>
      </c>
    </row>
    <row r="57" spans="1:4" ht="15">
      <c r="A57" s="11" t="s">
        <v>282</v>
      </c>
      <c r="B57" s="110">
        <v>4000</v>
      </c>
      <c r="C57" s="31"/>
      <c r="D57" s="31">
        <f>SUM(B57:C57)</f>
        <v>4000</v>
      </c>
    </row>
    <row r="58" spans="1:4" ht="15">
      <c r="A58" s="11" t="s">
        <v>9</v>
      </c>
      <c r="B58" s="110"/>
      <c r="C58" s="31"/>
      <c r="D58" s="31"/>
    </row>
    <row r="59" spans="1:4" ht="15">
      <c r="A59" s="20" t="s">
        <v>16</v>
      </c>
      <c r="B59" s="116">
        <f>SUM(B52:B58)</f>
        <v>566426</v>
      </c>
      <c r="C59" s="116">
        <f>SUM(C52:C58)</f>
        <v>5364</v>
      </c>
      <c r="D59" s="116">
        <f>SUM(D52:D58)</f>
        <v>571790</v>
      </c>
    </row>
    <row r="60" spans="1:4" ht="15">
      <c r="A60" s="20"/>
      <c r="B60" s="116"/>
      <c r="C60" s="31"/>
      <c r="D60" s="31"/>
    </row>
    <row r="61" spans="1:4" ht="15">
      <c r="A61" s="20" t="s">
        <v>71</v>
      </c>
      <c r="B61" s="110"/>
      <c r="C61" s="31"/>
      <c r="D61" s="31"/>
    </row>
    <row r="62" spans="1:4" ht="15">
      <c r="A62" s="11" t="s">
        <v>376</v>
      </c>
      <c r="B62" s="110">
        <v>897167</v>
      </c>
      <c r="C62" s="31">
        <v>2488</v>
      </c>
      <c r="D62" s="31">
        <f aca="true" t="shared" si="2" ref="D62:D68">SUM(B62:C62)</f>
        <v>899655</v>
      </c>
    </row>
    <row r="63" spans="1:4" ht="15">
      <c r="A63" s="11" t="s">
        <v>377</v>
      </c>
      <c r="B63" s="110">
        <v>258608</v>
      </c>
      <c r="C63" s="31">
        <v>-17581</v>
      </c>
      <c r="D63" s="31">
        <f t="shared" si="2"/>
        <v>241027</v>
      </c>
    </row>
    <row r="64" spans="1:4" ht="15">
      <c r="A64" s="11" t="s">
        <v>378</v>
      </c>
      <c r="B64" s="110">
        <v>551388</v>
      </c>
      <c r="C64" s="31">
        <v>11297</v>
      </c>
      <c r="D64" s="31">
        <f t="shared" si="2"/>
        <v>562685</v>
      </c>
    </row>
    <row r="65" spans="1:4" ht="15">
      <c r="A65" s="11" t="s">
        <v>379</v>
      </c>
      <c r="B65" s="110">
        <v>52720</v>
      </c>
      <c r="C65" s="31">
        <v>-17</v>
      </c>
      <c r="D65" s="31">
        <f t="shared" si="2"/>
        <v>52703</v>
      </c>
    </row>
    <row r="66" spans="1:4" ht="15">
      <c r="A66" s="11" t="s">
        <v>380</v>
      </c>
      <c r="B66" s="110">
        <v>77521</v>
      </c>
      <c r="C66" s="31">
        <v>17490</v>
      </c>
      <c r="D66" s="31">
        <f t="shared" si="2"/>
        <v>95011</v>
      </c>
    </row>
    <row r="67" spans="1:4" ht="15">
      <c r="A67" s="11" t="s">
        <v>381</v>
      </c>
      <c r="B67" s="110">
        <v>2400</v>
      </c>
      <c r="C67" s="31"/>
      <c r="D67" s="31">
        <f t="shared" si="2"/>
        <v>2400</v>
      </c>
    </row>
    <row r="68" spans="1:4" ht="15">
      <c r="A68" s="11" t="s">
        <v>382</v>
      </c>
      <c r="B68" s="110">
        <v>34815</v>
      </c>
      <c r="C68" s="31">
        <v>2615</v>
      </c>
      <c r="D68" s="31">
        <f t="shared" si="2"/>
        <v>37430</v>
      </c>
    </row>
    <row r="69" spans="1:4" ht="15">
      <c r="A69" s="20" t="s">
        <v>79</v>
      </c>
      <c r="B69" s="116">
        <f>SUM(B62:B68)</f>
        <v>1874619</v>
      </c>
      <c r="C69" s="116">
        <f>SUM(C62:C68)</f>
        <v>16292</v>
      </c>
      <c r="D69" s="116">
        <f>SUM(D62:D68)</f>
        <v>1890911</v>
      </c>
    </row>
    <row r="70" spans="1:4" ht="15">
      <c r="A70" s="20" t="s">
        <v>383</v>
      </c>
      <c r="B70" s="116">
        <f>B59+B69</f>
        <v>2441045</v>
      </c>
      <c r="C70" s="116">
        <f>C59+C69</f>
        <v>21656</v>
      </c>
      <c r="D70" s="116">
        <f>D59+D69</f>
        <v>2462701</v>
      </c>
    </row>
    <row r="71" spans="1:4" ht="15">
      <c r="A71" s="20"/>
      <c r="B71" s="116"/>
      <c r="C71" s="31"/>
      <c r="D71" s="31"/>
    </row>
    <row r="72" spans="1:4" ht="15">
      <c r="A72" s="20" t="s">
        <v>272</v>
      </c>
      <c r="B72" s="110"/>
      <c r="C72" s="31"/>
      <c r="D72" s="31"/>
    </row>
    <row r="73" spans="1:4" ht="15">
      <c r="A73" s="11" t="s">
        <v>160</v>
      </c>
      <c r="B73" s="110"/>
      <c r="C73" s="31"/>
      <c r="D73" s="31"/>
    </row>
    <row r="74" spans="1:4" ht="15">
      <c r="A74" s="11" t="s">
        <v>140</v>
      </c>
      <c r="B74" s="110">
        <v>37500</v>
      </c>
      <c r="C74" s="31"/>
      <c r="D74" s="31">
        <f>SUM(B74:C74)</f>
        <v>37500</v>
      </c>
    </row>
    <row r="75" spans="1:4" ht="15">
      <c r="A75" s="11" t="s">
        <v>141</v>
      </c>
      <c r="B75" s="110"/>
      <c r="C75" s="31"/>
      <c r="D75" s="31"/>
    </row>
    <row r="76" spans="1:4" ht="15">
      <c r="A76" s="20" t="s">
        <v>142</v>
      </c>
      <c r="B76" s="116">
        <f>SUM(B74:B75)</f>
        <v>37500</v>
      </c>
      <c r="C76" s="116">
        <f>SUM(C74:C75)</f>
        <v>0</v>
      </c>
      <c r="D76" s="116">
        <f>SUM(D74:D75)</f>
        <v>37500</v>
      </c>
    </row>
    <row r="77" spans="1:4" ht="15">
      <c r="A77" s="20"/>
      <c r="B77" s="116"/>
      <c r="C77" s="31"/>
      <c r="D77" s="31"/>
    </row>
    <row r="78" spans="1:4" ht="15">
      <c r="A78" s="20" t="s">
        <v>194</v>
      </c>
      <c r="B78" s="116">
        <v>654487</v>
      </c>
      <c r="C78" s="32">
        <v>89560</v>
      </c>
      <c r="D78" s="32">
        <f>SUM(B78:C78)</f>
        <v>744047</v>
      </c>
    </row>
    <row r="79" spans="1:4" ht="15">
      <c r="A79" s="20"/>
      <c r="B79" s="116"/>
      <c r="C79" s="31"/>
      <c r="D79" s="31"/>
    </row>
    <row r="80" spans="1:4" ht="15">
      <c r="A80" s="20" t="s">
        <v>384</v>
      </c>
      <c r="B80" s="116">
        <f>B70+B75+B78+B74</f>
        <v>3133032</v>
      </c>
      <c r="C80" s="116">
        <f>C70+C75+C78+C74</f>
        <v>111216</v>
      </c>
      <c r="D80" s="116">
        <f>D70+D75+D78+D74</f>
        <v>3244248</v>
      </c>
    </row>
    <row r="82" ht="15">
      <c r="B82" s="31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D31"/>
  <sheetViews>
    <sheetView workbookViewId="0" topLeftCell="A1">
      <selection activeCell="C26" sqref="C26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71" t="s">
        <v>207</v>
      </c>
      <c r="B1" s="171"/>
      <c r="C1" s="171"/>
      <c r="D1" s="171"/>
    </row>
    <row r="2" spans="1:4" ht="15" customHeight="1">
      <c r="A2" s="170" t="s">
        <v>213</v>
      </c>
      <c r="B2" s="170"/>
      <c r="C2" s="170"/>
      <c r="D2" s="170"/>
    </row>
    <row r="3" spans="1:4" ht="15" customHeight="1">
      <c r="A3" s="170" t="s">
        <v>264</v>
      </c>
      <c r="B3" s="170"/>
      <c r="C3" s="170"/>
      <c r="D3" s="170"/>
    </row>
    <row r="4" spans="1:4" ht="15" customHeight="1">
      <c r="A4" s="170" t="s">
        <v>247</v>
      </c>
      <c r="B4" s="170"/>
      <c r="C4" s="170"/>
      <c r="D4" s="170"/>
    </row>
    <row r="5" spans="1:4" ht="15" customHeight="1">
      <c r="A5" s="170" t="s">
        <v>120</v>
      </c>
      <c r="B5" s="170"/>
      <c r="C5" s="170"/>
      <c r="D5" s="170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121</v>
      </c>
      <c r="B8" s="26" t="s">
        <v>52</v>
      </c>
      <c r="C8" s="26" t="s">
        <v>14</v>
      </c>
      <c r="D8" s="26" t="s">
        <v>407</v>
      </c>
    </row>
    <row r="9" spans="1:2" ht="19.5" customHeight="1">
      <c r="A9" s="27"/>
      <c r="B9" s="27"/>
    </row>
    <row r="10" ht="19.5" customHeight="1">
      <c r="A10" s="54" t="s">
        <v>248</v>
      </c>
    </row>
    <row r="11" ht="19.5" customHeight="1">
      <c r="A11" s="28" t="s">
        <v>306</v>
      </c>
    </row>
    <row r="12" spans="1:4" ht="19.5" customHeight="1">
      <c r="A12" s="1" t="s">
        <v>249</v>
      </c>
      <c r="B12" s="8">
        <v>490301</v>
      </c>
      <c r="C12" s="8">
        <v>50731</v>
      </c>
      <c r="D12" s="8">
        <f>SUM(B12:C12)</f>
        <v>541032</v>
      </c>
    </row>
    <row r="13" spans="1:4" ht="19.5" customHeight="1">
      <c r="A13" s="1" t="s">
        <v>189</v>
      </c>
      <c r="B13" s="8">
        <v>35000</v>
      </c>
      <c r="C13" s="8"/>
      <c r="D13" s="8">
        <f aca="true" t="shared" si="0" ref="D13:D26">SUM(B13:C13)</f>
        <v>35000</v>
      </c>
    </row>
    <row r="14" spans="1:4" ht="19.5" customHeight="1">
      <c r="A14" s="1" t="s">
        <v>250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103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104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167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105</v>
      </c>
      <c r="B19" s="8">
        <v>36189</v>
      </c>
      <c r="C19" s="8"/>
      <c r="D19" s="8">
        <f t="shared" si="0"/>
        <v>36189</v>
      </c>
    </row>
    <row r="20" spans="1:4" ht="19.5" customHeight="1">
      <c r="A20" s="55" t="s">
        <v>251</v>
      </c>
      <c r="B20" s="8">
        <v>1844</v>
      </c>
      <c r="C20" s="8">
        <v>-410</v>
      </c>
      <c r="D20" s="8">
        <f t="shared" si="0"/>
        <v>1434</v>
      </c>
    </row>
    <row r="21" spans="1:4" s="72" customFormat="1" ht="30">
      <c r="A21" s="102" t="s">
        <v>139</v>
      </c>
      <c r="B21" s="8">
        <v>2000</v>
      </c>
      <c r="C21" s="29"/>
      <c r="D21" s="8">
        <f t="shared" si="0"/>
        <v>2000</v>
      </c>
    </row>
    <row r="22" spans="1:4" s="72" customFormat="1" ht="18.75" customHeight="1">
      <c r="A22" s="102" t="s">
        <v>557</v>
      </c>
      <c r="B22" s="8"/>
      <c r="C22" s="8">
        <v>11249</v>
      </c>
      <c r="D22" s="8">
        <f t="shared" si="0"/>
        <v>11249</v>
      </c>
    </row>
    <row r="23" spans="1:4" s="7" customFormat="1" ht="19.5" customHeight="1">
      <c r="A23" s="56" t="s">
        <v>252</v>
      </c>
      <c r="B23" s="9">
        <f>SUM(B12:B22)</f>
        <v>627549</v>
      </c>
      <c r="C23" s="9">
        <f>SUM(C12:C22)</f>
        <v>61570</v>
      </c>
      <c r="D23" s="9">
        <f>SUM(D12:D22)</f>
        <v>689119</v>
      </c>
    </row>
    <row r="24" spans="1:4" ht="19.5" customHeight="1">
      <c r="A24" s="55"/>
      <c r="B24" s="8"/>
      <c r="C24" s="8"/>
      <c r="D24" s="8"/>
    </row>
    <row r="25" spans="1:4" ht="19.5" customHeight="1">
      <c r="A25" s="54" t="s">
        <v>253</v>
      </c>
      <c r="B25" s="8"/>
      <c r="C25" s="8"/>
      <c r="D25" s="8"/>
    </row>
    <row r="26" spans="1:4" ht="19.5" customHeight="1">
      <c r="A26" s="1" t="s">
        <v>254</v>
      </c>
      <c r="B26" s="8">
        <v>26938</v>
      </c>
      <c r="C26" s="8">
        <v>27990</v>
      </c>
      <c r="D26" s="8">
        <f t="shared" si="0"/>
        <v>54928</v>
      </c>
    </row>
    <row r="27" spans="1:4" s="7" customFormat="1" ht="19.5" customHeight="1">
      <c r="A27" s="7" t="s">
        <v>255</v>
      </c>
      <c r="B27" s="9">
        <f>SUM(B26:B26)</f>
        <v>26938</v>
      </c>
      <c r="C27" s="9">
        <f>SUM(C26:C26)</f>
        <v>27990</v>
      </c>
      <c r="D27" s="9">
        <f>SUM(D26:D26)</f>
        <v>54928</v>
      </c>
    </row>
    <row r="28" spans="2:4" ht="19.5" customHeight="1">
      <c r="B28" s="8"/>
      <c r="C28" s="8"/>
      <c r="D28" s="8"/>
    </row>
    <row r="29" spans="1:4" s="7" customFormat="1" ht="19.5" customHeight="1">
      <c r="A29" s="7" t="s">
        <v>256</v>
      </c>
      <c r="B29" s="9">
        <f>B23+B27</f>
        <v>654487</v>
      </c>
      <c r="C29" s="9">
        <f>C23+C27</f>
        <v>89560</v>
      </c>
      <c r="D29" s="9">
        <f>D23+D27</f>
        <v>744047</v>
      </c>
    </row>
    <row r="30" s="7" customFormat="1" ht="19.5" customHeight="1">
      <c r="B30" s="9"/>
    </row>
    <row r="31" ht="19.5" customHeight="1">
      <c r="A31" s="57"/>
    </row>
    <row r="32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Q17"/>
  <sheetViews>
    <sheetView workbookViewId="0" topLeftCell="A1">
      <selection activeCell="N13" sqref="N13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71" t="s">
        <v>86</v>
      </c>
      <c r="J1" s="171"/>
      <c r="K1" s="171"/>
      <c r="L1" s="171"/>
      <c r="M1" s="171"/>
      <c r="N1" s="171"/>
      <c r="O1" s="171"/>
      <c r="P1" s="171"/>
      <c r="Q1" s="171"/>
    </row>
    <row r="2" spans="1:17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5.75">
      <c r="A4" s="170" t="s">
        <v>87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9.5" customHeight="1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ht="19.5" customHeight="1"/>
    <row r="7" ht="19.5" customHeight="1"/>
    <row r="8" spans="1:17" s="7" customFormat="1" ht="19.5" customHeight="1">
      <c r="A8" s="206" t="s">
        <v>121</v>
      </c>
      <c r="B8" s="206"/>
      <c r="C8" s="208" t="s">
        <v>88</v>
      </c>
      <c r="D8" s="208"/>
      <c r="E8" s="208"/>
      <c r="F8" s="208"/>
      <c r="G8" s="208"/>
      <c r="H8" s="208"/>
      <c r="I8" s="208"/>
      <c r="J8" s="208"/>
      <c r="K8" s="208"/>
      <c r="L8" s="209" t="s">
        <v>89</v>
      </c>
      <c r="M8" s="210"/>
      <c r="N8" s="211"/>
      <c r="O8" s="206" t="s">
        <v>219</v>
      </c>
      <c r="P8" s="206"/>
      <c r="Q8" s="206"/>
    </row>
    <row r="9" spans="1:17" s="7" customFormat="1" ht="19.5" customHeight="1">
      <c r="A9" s="206"/>
      <c r="B9" s="206"/>
      <c r="C9" s="207" t="s">
        <v>90</v>
      </c>
      <c r="D9" s="207"/>
      <c r="E9" s="207"/>
      <c r="F9" s="207" t="s">
        <v>0</v>
      </c>
      <c r="G9" s="207"/>
      <c r="H9" s="207"/>
      <c r="I9" s="207" t="s">
        <v>191</v>
      </c>
      <c r="J9" s="207"/>
      <c r="K9" s="207"/>
      <c r="L9" s="212"/>
      <c r="M9" s="213"/>
      <c r="N9" s="214"/>
      <c r="O9" s="206"/>
      <c r="P9" s="206"/>
      <c r="Q9" s="206"/>
    </row>
    <row r="10" spans="1:17" ht="25.5">
      <c r="A10" s="206"/>
      <c r="B10" s="206"/>
      <c r="C10" s="6" t="s">
        <v>410</v>
      </c>
      <c r="D10" s="6" t="s">
        <v>19</v>
      </c>
      <c r="E10" s="6" t="s">
        <v>499</v>
      </c>
      <c r="F10" s="6" t="s">
        <v>410</v>
      </c>
      <c r="G10" s="6" t="s">
        <v>19</v>
      </c>
      <c r="H10" s="6" t="s">
        <v>499</v>
      </c>
      <c r="I10" s="6" t="s">
        <v>410</v>
      </c>
      <c r="J10" s="6" t="s">
        <v>19</v>
      </c>
      <c r="K10" s="6" t="s">
        <v>499</v>
      </c>
      <c r="L10" s="6" t="s">
        <v>410</v>
      </c>
      <c r="M10" s="6" t="s">
        <v>19</v>
      </c>
      <c r="N10" s="6" t="s">
        <v>499</v>
      </c>
      <c r="O10" s="6" t="s">
        <v>410</v>
      </c>
      <c r="P10" s="6" t="s">
        <v>19</v>
      </c>
      <c r="Q10" s="6" t="s">
        <v>499</v>
      </c>
    </row>
    <row r="11" spans="1:17" ht="30" customHeight="1">
      <c r="A11" s="1" t="s">
        <v>91</v>
      </c>
      <c r="B11" s="11" t="s">
        <v>224</v>
      </c>
      <c r="C11" s="31">
        <v>11425</v>
      </c>
      <c r="D11" s="31">
        <v>-358</v>
      </c>
      <c r="E11" s="31">
        <f aca="true" t="shared" si="0" ref="E11:E16">SUM(C11:D11)</f>
        <v>11067</v>
      </c>
      <c r="F11" s="31"/>
      <c r="G11" s="31"/>
      <c r="H11" s="31"/>
      <c r="I11" s="31">
        <v>206394</v>
      </c>
      <c r="J11" s="31">
        <v>-1705</v>
      </c>
      <c r="K11" s="31">
        <f aca="true" t="shared" si="1" ref="K11:K16">SUM(I11:J11)</f>
        <v>204689</v>
      </c>
      <c r="L11" s="31">
        <v>3844</v>
      </c>
      <c r="M11" s="31"/>
      <c r="N11" s="31">
        <f>SUM(L11:M11)</f>
        <v>3844</v>
      </c>
      <c r="O11" s="31">
        <f aca="true" t="shared" si="2" ref="O11:O16">C11+F11+I11+L11</f>
        <v>221663</v>
      </c>
      <c r="P11" s="31">
        <f aca="true" t="shared" si="3" ref="P11:Q16">D11+G11+J11+M11</f>
        <v>-2063</v>
      </c>
      <c r="Q11" s="31">
        <f t="shared" si="3"/>
        <v>219600</v>
      </c>
    </row>
    <row r="12" spans="1:17" ht="30" customHeight="1">
      <c r="A12" s="1" t="s">
        <v>92</v>
      </c>
      <c r="B12" s="11" t="s">
        <v>336</v>
      </c>
      <c r="C12" s="31">
        <v>73609</v>
      </c>
      <c r="D12" s="31">
        <v>-1814</v>
      </c>
      <c r="E12" s="31">
        <f t="shared" si="0"/>
        <v>71795</v>
      </c>
      <c r="F12" s="31"/>
      <c r="G12" s="31"/>
      <c r="H12" s="31"/>
      <c r="I12" s="31">
        <v>63098</v>
      </c>
      <c r="J12" s="31">
        <v>-1590</v>
      </c>
      <c r="K12" s="31">
        <f t="shared" si="1"/>
        <v>61508</v>
      </c>
      <c r="L12" s="31"/>
      <c r="M12" s="31"/>
      <c r="N12" s="31"/>
      <c r="O12" s="31">
        <f t="shared" si="2"/>
        <v>136707</v>
      </c>
      <c r="P12" s="31">
        <f t="shared" si="3"/>
        <v>-3404</v>
      </c>
      <c r="Q12" s="31">
        <f t="shared" si="3"/>
        <v>133303</v>
      </c>
    </row>
    <row r="13" spans="1:17" ht="30" customHeight="1">
      <c r="A13" s="1" t="s">
        <v>93</v>
      </c>
      <c r="B13" s="11" t="s">
        <v>558</v>
      </c>
      <c r="C13" s="31">
        <v>89035</v>
      </c>
      <c r="D13" s="31">
        <v>-3860</v>
      </c>
      <c r="E13" s="31">
        <f t="shared" si="0"/>
        <v>85175</v>
      </c>
      <c r="F13" s="31">
        <v>20341</v>
      </c>
      <c r="G13" s="31">
        <v>736</v>
      </c>
      <c r="H13" s="31">
        <f>SUM(F13:G13)</f>
        <v>21077</v>
      </c>
      <c r="I13" s="31">
        <v>145840</v>
      </c>
      <c r="J13" s="31">
        <v>-2163</v>
      </c>
      <c r="K13" s="31">
        <f t="shared" si="1"/>
        <v>143677</v>
      </c>
      <c r="L13" s="31"/>
      <c r="M13" s="31">
        <v>580</v>
      </c>
      <c r="N13" s="31">
        <f>SUM(L13:M13)</f>
        <v>580</v>
      </c>
      <c r="O13" s="31">
        <f t="shared" si="2"/>
        <v>255216</v>
      </c>
      <c r="P13" s="31">
        <f t="shared" si="3"/>
        <v>-4707</v>
      </c>
      <c r="Q13" s="31">
        <f t="shared" si="3"/>
        <v>250509</v>
      </c>
    </row>
    <row r="14" spans="1:17" ht="30" customHeight="1">
      <c r="A14" s="1" t="s">
        <v>94</v>
      </c>
      <c r="B14" s="11" t="s">
        <v>53</v>
      </c>
      <c r="C14" s="31">
        <v>36819</v>
      </c>
      <c r="D14" s="31">
        <v>-1973</v>
      </c>
      <c r="E14" s="31">
        <f t="shared" si="0"/>
        <v>34846</v>
      </c>
      <c r="F14" s="31">
        <v>7112</v>
      </c>
      <c r="G14" s="31"/>
      <c r="H14" s="31">
        <f>SUM(F14:G14)</f>
        <v>7112</v>
      </c>
      <c r="I14" s="31">
        <v>60735</v>
      </c>
      <c r="J14" s="31">
        <v>-434</v>
      </c>
      <c r="K14" s="31">
        <f t="shared" si="1"/>
        <v>60301</v>
      </c>
      <c r="L14" s="31"/>
      <c r="M14" s="31"/>
      <c r="N14" s="31">
        <f>SUM(L14:M14)</f>
        <v>0</v>
      </c>
      <c r="O14" s="31">
        <f t="shared" si="2"/>
        <v>104666</v>
      </c>
      <c r="P14" s="31">
        <f t="shared" si="3"/>
        <v>-2407</v>
      </c>
      <c r="Q14" s="31">
        <f t="shared" si="3"/>
        <v>102259</v>
      </c>
    </row>
    <row r="15" spans="1:17" ht="30" customHeight="1">
      <c r="A15" s="1" t="s">
        <v>95</v>
      </c>
      <c r="B15" s="11" t="s">
        <v>54</v>
      </c>
      <c r="C15" s="31">
        <v>63192</v>
      </c>
      <c r="D15" s="31">
        <v>-1461</v>
      </c>
      <c r="E15" s="31">
        <f t="shared" si="0"/>
        <v>61731</v>
      </c>
      <c r="F15" s="31">
        <v>7958</v>
      </c>
      <c r="G15" s="31">
        <v>170</v>
      </c>
      <c r="H15" s="31">
        <f>SUM(F15:G15)</f>
        <v>8128</v>
      </c>
      <c r="I15" s="31">
        <v>43675</v>
      </c>
      <c r="J15" s="31">
        <v>6041</v>
      </c>
      <c r="K15" s="31">
        <f t="shared" si="1"/>
        <v>49716</v>
      </c>
      <c r="L15" s="31">
        <v>880</v>
      </c>
      <c r="M15" s="31"/>
      <c r="N15" s="31">
        <f>SUM(L15:M15)</f>
        <v>880</v>
      </c>
      <c r="O15" s="31">
        <f t="shared" si="2"/>
        <v>115705</v>
      </c>
      <c r="P15" s="31">
        <f t="shared" si="3"/>
        <v>4750</v>
      </c>
      <c r="Q15" s="31">
        <f t="shared" si="3"/>
        <v>120455</v>
      </c>
    </row>
    <row r="16" spans="1:17" ht="30" customHeight="1">
      <c r="A16" s="1" t="s">
        <v>137</v>
      </c>
      <c r="B16" s="11" t="s">
        <v>55</v>
      </c>
      <c r="C16" s="31">
        <v>6257</v>
      </c>
      <c r="D16" s="31">
        <v>354</v>
      </c>
      <c r="E16" s="31">
        <f t="shared" si="0"/>
        <v>6611</v>
      </c>
      <c r="F16" s="31">
        <v>3540</v>
      </c>
      <c r="G16" s="31"/>
      <c r="H16" s="31">
        <f>SUM(F16:G16)</f>
        <v>3540</v>
      </c>
      <c r="I16" s="31">
        <v>51255</v>
      </c>
      <c r="J16" s="31">
        <v>-454</v>
      </c>
      <c r="K16" s="31">
        <f t="shared" si="1"/>
        <v>50801</v>
      </c>
      <c r="L16" s="31">
        <v>200</v>
      </c>
      <c r="M16" s="31"/>
      <c r="N16" s="31">
        <f>SUM(L16:M16)</f>
        <v>200</v>
      </c>
      <c r="O16" s="31">
        <f t="shared" si="2"/>
        <v>61252</v>
      </c>
      <c r="P16" s="31">
        <f t="shared" si="3"/>
        <v>-100</v>
      </c>
      <c r="Q16" s="31">
        <f t="shared" si="3"/>
        <v>61152</v>
      </c>
    </row>
    <row r="17" spans="2:17" s="7" customFormat="1" ht="31.5">
      <c r="B17" s="56" t="s">
        <v>96</v>
      </c>
      <c r="C17" s="32">
        <f aca="true" t="shared" si="4" ref="C17:Q17">SUM(C11:C16)</f>
        <v>280337</v>
      </c>
      <c r="D17" s="32">
        <f t="shared" si="4"/>
        <v>-9112</v>
      </c>
      <c r="E17" s="32">
        <f t="shared" si="4"/>
        <v>271225</v>
      </c>
      <c r="F17" s="32">
        <f t="shared" si="4"/>
        <v>38951</v>
      </c>
      <c r="G17" s="32">
        <f t="shared" si="4"/>
        <v>906</v>
      </c>
      <c r="H17" s="32">
        <f t="shared" si="4"/>
        <v>39857</v>
      </c>
      <c r="I17" s="32">
        <f t="shared" si="4"/>
        <v>570997</v>
      </c>
      <c r="J17" s="32">
        <f t="shared" si="4"/>
        <v>-305</v>
      </c>
      <c r="K17" s="32">
        <f t="shared" si="4"/>
        <v>570692</v>
      </c>
      <c r="L17" s="32">
        <f t="shared" si="4"/>
        <v>4924</v>
      </c>
      <c r="M17" s="32">
        <f t="shared" si="4"/>
        <v>580</v>
      </c>
      <c r="N17" s="32">
        <f t="shared" si="4"/>
        <v>5504</v>
      </c>
      <c r="O17" s="32">
        <f t="shared" si="4"/>
        <v>895209</v>
      </c>
      <c r="P17" s="32">
        <f t="shared" si="4"/>
        <v>-7931</v>
      </c>
      <c r="Q17" s="32">
        <f t="shared" si="4"/>
        <v>887278</v>
      </c>
    </row>
  </sheetData>
  <mergeCells count="12"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  <mergeCell ref="A2:Q2"/>
    <mergeCell ref="A3:Q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U74"/>
  <sheetViews>
    <sheetView workbookViewId="0" topLeftCell="A1">
      <selection activeCell="O23" sqref="O23"/>
    </sheetView>
  </sheetViews>
  <sheetFormatPr defaultColWidth="9.140625" defaultRowHeight="13.5" customHeight="1"/>
  <cols>
    <col min="1" max="1" width="28.57421875" style="1" customWidth="1"/>
    <col min="2" max="11" width="8.7109375" style="1" bestFit="1" customWidth="1"/>
    <col min="12" max="13" width="8.7109375" style="1" customWidth="1"/>
    <col min="14" max="21" width="8.7109375" style="1" bestFit="1" customWidth="1"/>
    <col min="22" max="16384" width="9.140625" style="1" customWidth="1"/>
  </cols>
  <sheetData>
    <row r="1" spans="1:21" ht="15.75">
      <c r="A1" s="11"/>
      <c r="B1" s="11"/>
      <c r="C1" s="11"/>
      <c r="D1" s="11"/>
      <c r="E1" s="11"/>
      <c r="F1" s="178" t="s">
        <v>80</v>
      </c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15.75">
      <c r="A2" s="156" t="s">
        <v>213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5.75">
      <c r="A3" s="156" t="s">
        <v>264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5.75">
      <c r="A4" s="156" t="s">
        <v>214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18" ht="15.75">
      <c r="A5" s="12"/>
      <c r="B5" s="139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21" s="13" customFormat="1" ht="24" customHeight="1">
      <c r="A6" s="199" t="s">
        <v>215</v>
      </c>
      <c r="B6" s="215" t="s">
        <v>216</v>
      </c>
      <c r="C6" s="215"/>
      <c r="D6" s="215" t="s">
        <v>217</v>
      </c>
      <c r="E6" s="215"/>
      <c r="F6" s="217" t="s">
        <v>218</v>
      </c>
      <c r="G6" s="218"/>
      <c r="H6" s="218"/>
      <c r="I6" s="218"/>
      <c r="J6" s="218"/>
      <c r="K6" s="218"/>
      <c r="L6" s="218"/>
      <c r="M6" s="219"/>
      <c r="N6" s="216" t="s">
        <v>219</v>
      </c>
      <c r="O6" s="216"/>
      <c r="P6" s="216"/>
      <c r="Q6" s="216"/>
      <c r="R6" s="216" t="s">
        <v>220</v>
      </c>
      <c r="S6" s="216"/>
      <c r="T6" s="216"/>
      <c r="U6" s="216"/>
    </row>
    <row r="7" spans="1:21" s="13" customFormat="1" ht="12.75" customHeight="1">
      <c r="A7" s="199"/>
      <c r="B7" s="215"/>
      <c r="C7" s="215"/>
      <c r="D7" s="215"/>
      <c r="E7" s="215"/>
      <c r="F7" s="223" t="s">
        <v>221</v>
      </c>
      <c r="G7" s="223"/>
      <c r="H7" s="223"/>
      <c r="I7" s="223"/>
      <c r="J7" s="220" t="s">
        <v>222</v>
      </c>
      <c r="K7" s="221"/>
      <c r="L7" s="221"/>
      <c r="M7" s="222"/>
      <c r="N7" s="216"/>
      <c r="O7" s="216"/>
      <c r="P7" s="216"/>
      <c r="Q7" s="216"/>
      <c r="R7" s="216"/>
      <c r="S7" s="216"/>
      <c r="T7" s="216"/>
      <c r="U7" s="216"/>
    </row>
    <row r="8" spans="1:21" s="13" customFormat="1" ht="24">
      <c r="A8" s="199"/>
      <c r="B8" s="215" t="s">
        <v>559</v>
      </c>
      <c r="C8" s="215"/>
      <c r="D8" s="215" t="s">
        <v>405</v>
      </c>
      <c r="E8" s="215"/>
      <c r="F8" s="215" t="s">
        <v>559</v>
      </c>
      <c r="G8" s="215"/>
      <c r="H8" s="131" t="s">
        <v>56</v>
      </c>
      <c r="I8" s="131" t="s">
        <v>560</v>
      </c>
      <c r="J8" s="215" t="s">
        <v>561</v>
      </c>
      <c r="K8" s="215"/>
      <c r="L8" s="131" t="s">
        <v>56</v>
      </c>
      <c r="M8" s="131" t="s">
        <v>560</v>
      </c>
      <c r="N8" s="215" t="s">
        <v>406</v>
      </c>
      <c r="O8" s="215"/>
      <c r="P8" s="131" t="s">
        <v>56</v>
      </c>
      <c r="Q8" s="131" t="s">
        <v>560</v>
      </c>
      <c r="R8" s="215" t="s">
        <v>406</v>
      </c>
      <c r="S8" s="215"/>
      <c r="T8" s="131" t="s">
        <v>56</v>
      </c>
      <c r="U8" s="131" t="s">
        <v>560</v>
      </c>
    </row>
    <row r="9" spans="1:21" s="13" customFormat="1" ht="13.5" customHeight="1">
      <c r="A9" s="199"/>
      <c r="B9" s="137">
        <v>39814</v>
      </c>
      <c r="C9" s="137">
        <v>40178</v>
      </c>
      <c r="D9" s="137">
        <v>39814</v>
      </c>
      <c r="E9" s="137">
        <v>40178</v>
      </c>
      <c r="F9" s="137">
        <v>39814</v>
      </c>
      <c r="G9" s="137">
        <v>40178</v>
      </c>
      <c r="H9" s="137">
        <v>40178</v>
      </c>
      <c r="I9" s="137">
        <v>40178</v>
      </c>
      <c r="J9" s="137">
        <v>39814</v>
      </c>
      <c r="K9" s="137">
        <v>40178</v>
      </c>
      <c r="L9" s="137">
        <v>40178</v>
      </c>
      <c r="M9" s="137">
        <v>40178</v>
      </c>
      <c r="N9" s="137">
        <v>39814</v>
      </c>
      <c r="O9" s="137">
        <v>40178</v>
      </c>
      <c r="P9" s="137">
        <v>40178</v>
      </c>
      <c r="Q9" s="137">
        <v>40178</v>
      </c>
      <c r="R9" s="137">
        <v>39814</v>
      </c>
      <c r="S9" s="137">
        <v>40178</v>
      </c>
      <c r="T9" s="137">
        <v>40178</v>
      </c>
      <c r="U9" s="137">
        <v>40178</v>
      </c>
    </row>
    <row r="10" spans="1:18" s="13" customFormat="1" ht="14.25" customHeight="1">
      <c r="A10" s="14"/>
      <c r="B10" s="14"/>
      <c r="C10" s="15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4"/>
      <c r="O10" s="14"/>
      <c r="P10" s="14"/>
      <c r="Q10" s="14"/>
      <c r="R10" s="14"/>
    </row>
    <row r="11" spans="1:21" ht="14.25" customHeight="1">
      <c r="A11" s="81" t="s">
        <v>223</v>
      </c>
      <c r="B11" s="82">
        <v>5</v>
      </c>
      <c r="C11" s="82">
        <f>SUM(B11:B11)</f>
        <v>5</v>
      </c>
      <c r="D11" s="82">
        <v>48</v>
      </c>
      <c r="E11" s="82">
        <v>48</v>
      </c>
      <c r="F11" s="82"/>
      <c r="G11" s="82"/>
      <c r="H11" s="82"/>
      <c r="I11" s="82"/>
      <c r="J11" s="82">
        <v>1</v>
      </c>
      <c r="K11" s="82">
        <f>SUM(J11:J11)</f>
        <v>1</v>
      </c>
      <c r="L11" s="82"/>
      <c r="M11" s="82">
        <f>K11</f>
        <v>1</v>
      </c>
      <c r="N11" s="82">
        <f>B11+D11+F11+J11</f>
        <v>54</v>
      </c>
      <c r="O11" s="82">
        <f>C11+E11+G11+K11</f>
        <v>54</v>
      </c>
      <c r="P11" s="82">
        <f>I11</f>
        <v>0</v>
      </c>
      <c r="Q11" s="82">
        <f>SUM(O11:P11)</f>
        <v>54</v>
      </c>
      <c r="R11" s="82">
        <f>B11+D11+F11+J11/2</f>
        <v>53.5</v>
      </c>
      <c r="S11" s="82">
        <f>C11+E11+G11+K11/2</f>
        <v>53.5</v>
      </c>
      <c r="T11" s="138">
        <f>H11+L11/2</f>
        <v>0</v>
      </c>
      <c r="U11" s="138">
        <f>SUM(S11:T11)</f>
        <v>53.5</v>
      </c>
    </row>
    <row r="12" spans="1:19" ht="9" customHeight="1">
      <c r="A12" s="83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1"/>
    </row>
    <row r="13" spans="1:19" ht="14.25" customHeight="1">
      <c r="A13" s="86" t="s">
        <v>224</v>
      </c>
      <c r="B13" s="87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7"/>
      <c r="O13" s="87"/>
      <c r="P13" s="87"/>
      <c r="Q13" s="87"/>
      <c r="R13" s="87"/>
      <c r="S13" s="11"/>
    </row>
    <row r="14" spans="1:21" ht="14.25" customHeight="1">
      <c r="A14" s="89" t="s">
        <v>352</v>
      </c>
      <c r="B14" s="90"/>
      <c r="C14" s="90"/>
      <c r="D14" s="90"/>
      <c r="E14" s="90"/>
      <c r="F14" s="90">
        <v>19</v>
      </c>
      <c r="G14" s="90">
        <v>18</v>
      </c>
      <c r="H14" s="90"/>
      <c r="I14" s="90">
        <f>SUM(G14:H14)</f>
        <v>18</v>
      </c>
      <c r="J14" s="90"/>
      <c r="K14" s="90"/>
      <c r="L14" s="90"/>
      <c r="M14" s="90"/>
      <c r="N14" s="90">
        <f>B14+F14+J14</f>
        <v>19</v>
      </c>
      <c r="O14" s="90">
        <f aca="true" t="shared" si="0" ref="O14:O22">C14+E14+G14+K14</f>
        <v>18</v>
      </c>
      <c r="P14" s="90">
        <f>H14+L14</f>
        <v>0</v>
      </c>
      <c r="Q14" s="90">
        <f>SUM(O14:P14)</f>
        <v>18</v>
      </c>
      <c r="R14" s="90">
        <f>B14+D14+F14+J14/2</f>
        <v>19</v>
      </c>
      <c r="S14" s="90">
        <f>C14+E14+G14+K14/2</f>
        <v>18</v>
      </c>
      <c r="T14" s="89">
        <f>H14+L14/2</f>
        <v>0</v>
      </c>
      <c r="U14" s="89">
        <f>SUM(S14:T14)</f>
        <v>18</v>
      </c>
    </row>
    <row r="15" spans="1:21" ht="14.25" customHeight="1">
      <c r="A15" s="89" t="s">
        <v>329</v>
      </c>
      <c r="B15" s="90"/>
      <c r="C15" s="90"/>
      <c r="D15" s="90"/>
      <c r="E15" s="90"/>
      <c r="F15" s="90">
        <v>19</v>
      </c>
      <c r="G15" s="90">
        <v>19</v>
      </c>
      <c r="H15" s="90"/>
      <c r="I15" s="90">
        <f aca="true" t="shared" si="1" ref="I15:I22">SUM(G15:H15)</f>
        <v>19</v>
      </c>
      <c r="J15" s="90"/>
      <c r="K15" s="90"/>
      <c r="L15" s="90"/>
      <c r="M15" s="90"/>
      <c r="N15" s="90">
        <f aca="true" t="shared" si="2" ref="N15:N22">B15+F15+J15</f>
        <v>19</v>
      </c>
      <c r="O15" s="90">
        <f t="shared" si="0"/>
        <v>19</v>
      </c>
      <c r="P15" s="90">
        <f aca="true" t="shared" si="3" ref="P15:P22">H15+L15</f>
        <v>0</v>
      </c>
      <c r="Q15" s="90">
        <f aca="true" t="shared" si="4" ref="Q15:Q22">SUM(O15:P15)</f>
        <v>19</v>
      </c>
      <c r="R15" s="90">
        <f aca="true" t="shared" si="5" ref="R15:R22">B15+D15+F15+J15/2</f>
        <v>19</v>
      </c>
      <c r="S15" s="90">
        <f aca="true" t="shared" si="6" ref="S15:S22">C15+E15+G15+K15/2</f>
        <v>19</v>
      </c>
      <c r="T15" s="89">
        <f aca="true" t="shared" si="7" ref="T15:T22">H15+L15/2</f>
        <v>0</v>
      </c>
      <c r="U15" s="89">
        <f aca="true" t="shared" si="8" ref="U15:U22">SUM(S15:T15)</f>
        <v>19</v>
      </c>
    </row>
    <row r="16" spans="1:21" ht="14.25" customHeight="1">
      <c r="A16" s="89" t="s">
        <v>209</v>
      </c>
      <c r="B16" s="90"/>
      <c r="C16" s="90"/>
      <c r="D16" s="90"/>
      <c r="E16" s="90"/>
      <c r="F16" s="90">
        <v>11</v>
      </c>
      <c r="G16" s="90">
        <v>11</v>
      </c>
      <c r="H16" s="90"/>
      <c r="I16" s="90">
        <f t="shared" si="1"/>
        <v>11</v>
      </c>
      <c r="J16" s="90"/>
      <c r="K16" s="90"/>
      <c r="L16" s="90"/>
      <c r="M16" s="90"/>
      <c r="N16" s="90">
        <f t="shared" si="2"/>
        <v>11</v>
      </c>
      <c r="O16" s="90">
        <f t="shared" si="0"/>
        <v>11</v>
      </c>
      <c r="P16" s="90">
        <f t="shared" si="3"/>
        <v>0</v>
      </c>
      <c r="Q16" s="90">
        <f t="shared" si="4"/>
        <v>11</v>
      </c>
      <c r="R16" s="90">
        <f t="shared" si="5"/>
        <v>11</v>
      </c>
      <c r="S16" s="90">
        <f t="shared" si="6"/>
        <v>11</v>
      </c>
      <c r="T16" s="89">
        <f t="shared" si="7"/>
        <v>0</v>
      </c>
      <c r="U16" s="89">
        <f t="shared" si="8"/>
        <v>11</v>
      </c>
    </row>
    <row r="17" spans="1:21" ht="14.25" customHeight="1">
      <c r="A17" s="89" t="s">
        <v>330</v>
      </c>
      <c r="B17" s="90"/>
      <c r="C17" s="90"/>
      <c r="D17" s="90"/>
      <c r="E17" s="90"/>
      <c r="F17" s="90">
        <v>10</v>
      </c>
      <c r="G17" s="90">
        <v>10</v>
      </c>
      <c r="H17" s="90"/>
      <c r="I17" s="90">
        <f t="shared" si="1"/>
        <v>10</v>
      </c>
      <c r="J17" s="90"/>
      <c r="K17" s="90"/>
      <c r="L17" s="90"/>
      <c r="M17" s="90"/>
      <c r="N17" s="90">
        <f t="shared" si="2"/>
        <v>10</v>
      </c>
      <c r="O17" s="90">
        <f t="shared" si="0"/>
        <v>10</v>
      </c>
      <c r="P17" s="90">
        <f t="shared" si="3"/>
        <v>0</v>
      </c>
      <c r="Q17" s="90">
        <f t="shared" si="4"/>
        <v>10</v>
      </c>
      <c r="R17" s="90">
        <f t="shared" si="5"/>
        <v>10</v>
      </c>
      <c r="S17" s="90">
        <f t="shared" si="6"/>
        <v>10</v>
      </c>
      <c r="T17" s="89">
        <f t="shared" si="7"/>
        <v>0</v>
      </c>
      <c r="U17" s="89">
        <f t="shared" si="8"/>
        <v>10</v>
      </c>
    </row>
    <row r="18" spans="1:21" ht="14.25" customHeight="1">
      <c r="A18" s="89" t="s">
        <v>331</v>
      </c>
      <c r="B18" s="90"/>
      <c r="C18" s="90"/>
      <c r="D18" s="90"/>
      <c r="E18" s="90"/>
      <c r="F18" s="90">
        <v>1</v>
      </c>
      <c r="G18" s="90">
        <v>1</v>
      </c>
      <c r="H18" s="90"/>
      <c r="I18" s="90">
        <f t="shared" si="1"/>
        <v>1</v>
      </c>
      <c r="J18" s="90"/>
      <c r="K18" s="90"/>
      <c r="L18" s="90"/>
      <c r="M18" s="90"/>
      <c r="N18" s="90">
        <f t="shared" si="2"/>
        <v>1</v>
      </c>
      <c r="O18" s="90">
        <f t="shared" si="0"/>
        <v>1</v>
      </c>
      <c r="P18" s="90">
        <f t="shared" si="3"/>
        <v>0</v>
      </c>
      <c r="Q18" s="90">
        <f t="shared" si="4"/>
        <v>1</v>
      </c>
      <c r="R18" s="90">
        <f t="shared" si="5"/>
        <v>1</v>
      </c>
      <c r="S18" s="90">
        <f t="shared" si="6"/>
        <v>1</v>
      </c>
      <c r="T18" s="89">
        <f t="shared" si="7"/>
        <v>0</v>
      </c>
      <c r="U18" s="89">
        <f t="shared" si="8"/>
        <v>1</v>
      </c>
    </row>
    <row r="19" spans="1:21" ht="14.25" customHeight="1">
      <c r="A19" s="89" t="s">
        <v>332</v>
      </c>
      <c r="B19" s="90"/>
      <c r="C19" s="90"/>
      <c r="D19" s="90"/>
      <c r="E19" s="90"/>
      <c r="F19" s="90">
        <v>4</v>
      </c>
      <c r="G19" s="90">
        <v>4</v>
      </c>
      <c r="H19" s="90"/>
      <c r="I19" s="90">
        <f t="shared" si="1"/>
        <v>4</v>
      </c>
      <c r="J19" s="90"/>
      <c r="K19" s="90"/>
      <c r="L19" s="90"/>
      <c r="M19" s="90"/>
      <c r="N19" s="90">
        <f t="shared" si="2"/>
        <v>4</v>
      </c>
      <c r="O19" s="90">
        <f t="shared" si="0"/>
        <v>4</v>
      </c>
      <c r="P19" s="90">
        <f t="shared" si="3"/>
        <v>0</v>
      </c>
      <c r="Q19" s="90">
        <f t="shared" si="4"/>
        <v>4</v>
      </c>
      <c r="R19" s="90">
        <f t="shared" si="5"/>
        <v>4</v>
      </c>
      <c r="S19" s="90">
        <f t="shared" si="6"/>
        <v>4</v>
      </c>
      <c r="T19" s="89">
        <f t="shared" si="7"/>
        <v>0</v>
      </c>
      <c r="U19" s="89">
        <f t="shared" si="8"/>
        <v>4</v>
      </c>
    </row>
    <row r="20" spans="1:21" ht="14.25" customHeight="1">
      <c r="A20" s="89" t="s">
        <v>333</v>
      </c>
      <c r="B20" s="90"/>
      <c r="C20" s="90"/>
      <c r="D20" s="90"/>
      <c r="E20" s="90"/>
      <c r="F20" s="90">
        <v>3</v>
      </c>
      <c r="G20" s="90">
        <v>3</v>
      </c>
      <c r="H20" s="90"/>
      <c r="I20" s="90">
        <f t="shared" si="1"/>
        <v>3</v>
      </c>
      <c r="J20" s="90"/>
      <c r="K20" s="90"/>
      <c r="L20" s="90"/>
      <c r="M20" s="90"/>
      <c r="N20" s="90">
        <f t="shared" si="2"/>
        <v>3</v>
      </c>
      <c r="O20" s="90">
        <f t="shared" si="0"/>
        <v>3</v>
      </c>
      <c r="P20" s="90">
        <f t="shared" si="3"/>
        <v>0</v>
      </c>
      <c r="Q20" s="90">
        <f t="shared" si="4"/>
        <v>3</v>
      </c>
      <c r="R20" s="90">
        <f t="shared" si="5"/>
        <v>3</v>
      </c>
      <c r="S20" s="90">
        <f t="shared" si="6"/>
        <v>3</v>
      </c>
      <c r="T20" s="89">
        <f t="shared" si="7"/>
        <v>0</v>
      </c>
      <c r="U20" s="89">
        <f t="shared" si="8"/>
        <v>3</v>
      </c>
    </row>
    <row r="21" spans="1:21" ht="14.25" customHeight="1">
      <c r="A21" s="89" t="s">
        <v>334</v>
      </c>
      <c r="B21" s="90"/>
      <c r="C21" s="90"/>
      <c r="D21" s="90"/>
      <c r="E21" s="90"/>
      <c r="F21" s="90">
        <v>3</v>
      </c>
      <c r="G21" s="90">
        <v>3</v>
      </c>
      <c r="H21" s="90"/>
      <c r="I21" s="90">
        <f t="shared" si="1"/>
        <v>3</v>
      </c>
      <c r="J21" s="90"/>
      <c r="K21" s="90"/>
      <c r="L21" s="90"/>
      <c r="M21" s="90"/>
      <c r="N21" s="90">
        <f t="shared" si="2"/>
        <v>3</v>
      </c>
      <c r="O21" s="90">
        <f t="shared" si="0"/>
        <v>3</v>
      </c>
      <c r="P21" s="90">
        <f t="shared" si="3"/>
        <v>0</v>
      </c>
      <c r="Q21" s="90">
        <f t="shared" si="4"/>
        <v>3</v>
      </c>
      <c r="R21" s="90">
        <f t="shared" si="5"/>
        <v>3</v>
      </c>
      <c r="S21" s="90">
        <f t="shared" si="6"/>
        <v>3</v>
      </c>
      <c r="T21" s="89">
        <f t="shared" si="7"/>
        <v>0</v>
      </c>
      <c r="U21" s="89">
        <f t="shared" si="8"/>
        <v>3</v>
      </c>
    </row>
    <row r="22" spans="1:21" ht="45">
      <c r="A22" s="91" t="s">
        <v>327</v>
      </c>
      <c r="B22" s="90"/>
      <c r="C22" s="90">
        <v>6</v>
      </c>
      <c r="D22" s="90"/>
      <c r="E22" s="90"/>
      <c r="F22" s="90">
        <v>5</v>
      </c>
      <c r="G22" s="90"/>
      <c r="H22" s="90"/>
      <c r="I22" s="90">
        <f t="shared" si="1"/>
        <v>0</v>
      </c>
      <c r="J22" s="90"/>
      <c r="K22" s="90"/>
      <c r="L22" s="90"/>
      <c r="M22" s="90"/>
      <c r="N22" s="90">
        <f t="shared" si="2"/>
        <v>5</v>
      </c>
      <c r="O22" s="90">
        <f t="shared" si="0"/>
        <v>6</v>
      </c>
      <c r="P22" s="90">
        <f t="shared" si="3"/>
        <v>0</v>
      </c>
      <c r="Q22" s="90">
        <f t="shared" si="4"/>
        <v>6</v>
      </c>
      <c r="R22" s="90">
        <f t="shared" si="5"/>
        <v>5</v>
      </c>
      <c r="S22" s="90">
        <f t="shared" si="6"/>
        <v>6</v>
      </c>
      <c r="T22" s="89">
        <f t="shared" si="7"/>
        <v>0</v>
      </c>
      <c r="U22" s="89">
        <f t="shared" si="8"/>
        <v>6</v>
      </c>
    </row>
    <row r="23" spans="1:21" ht="14.25" customHeight="1">
      <c r="A23" s="81" t="s">
        <v>335</v>
      </c>
      <c r="B23" s="82">
        <f>SUM(B14:B22)</f>
        <v>0</v>
      </c>
      <c r="C23" s="82">
        <f>SUM(C14:C22)</f>
        <v>6</v>
      </c>
      <c r="D23" s="90"/>
      <c r="E23" s="90"/>
      <c r="F23" s="82">
        <f>SUM(F14:F22)</f>
        <v>75</v>
      </c>
      <c r="G23" s="82">
        <f>SUM(G14:G22)</f>
        <v>69</v>
      </c>
      <c r="H23" s="82">
        <f>SUM(H14:H22)</f>
        <v>0</v>
      </c>
      <c r="I23" s="82">
        <f>SUM(I14:I22)</f>
        <v>69</v>
      </c>
      <c r="J23" s="82"/>
      <c r="K23" s="82"/>
      <c r="L23" s="82"/>
      <c r="M23" s="82"/>
      <c r="N23" s="82">
        <f>SUM(N14:N22)</f>
        <v>75</v>
      </c>
      <c r="O23" s="82">
        <f aca="true" t="shared" si="9" ref="O23:U23">SUM(O14:O22)</f>
        <v>75</v>
      </c>
      <c r="P23" s="82">
        <f t="shared" si="9"/>
        <v>0</v>
      </c>
      <c r="Q23" s="82">
        <f t="shared" si="9"/>
        <v>75</v>
      </c>
      <c r="R23" s="82">
        <f t="shared" si="9"/>
        <v>75</v>
      </c>
      <c r="S23" s="82">
        <f t="shared" si="9"/>
        <v>75</v>
      </c>
      <c r="T23" s="82">
        <f t="shared" si="9"/>
        <v>0</v>
      </c>
      <c r="U23" s="82">
        <f t="shared" si="9"/>
        <v>75</v>
      </c>
    </row>
    <row r="24" spans="1:21" ht="14.25" customHeight="1">
      <c r="A24" s="83"/>
      <c r="B24" s="84"/>
      <c r="C24" s="84"/>
      <c r="D24" s="93"/>
      <c r="E24" s="9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1"/>
      <c r="T24" s="11"/>
      <c r="U24" s="11"/>
    </row>
    <row r="25" spans="1:21" ht="14.25" customHeight="1">
      <c r="A25" s="86" t="s">
        <v>336</v>
      </c>
      <c r="B25" s="87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7"/>
      <c r="O25" s="87"/>
      <c r="P25" s="87"/>
      <c r="Q25" s="87"/>
      <c r="R25" s="87"/>
      <c r="S25" s="11"/>
      <c r="T25" s="11"/>
      <c r="U25" s="11"/>
    </row>
    <row r="26" spans="1:21" ht="14.25" customHeight="1">
      <c r="A26" s="89" t="s">
        <v>337</v>
      </c>
      <c r="B26" s="90"/>
      <c r="C26" s="90"/>
      <c r="D26" s="90"/>
      <c r="E26" s="90"/>
      <c r="F26" s="90">
        <v>23</v>
      </c>
      <c r="G26" s="90">
        <v>23</v>
      </c>
      <c r="H26" s="90"/>
      <c r="I26" s="90">
        <f>SUM(G26:H26)</f>
        <v>23</v>
      </c>
      <c r="J26" s="90"/>
      <c r="K26" s="90"/>
      <c r="L26" s="90"/>
      <c r="M26" s="90"/>
      <c r="N26" s="90">
        <f aca="true" t="shared" si="10" ref="N26:O30">B26+D26+F26+J26</f>
        <v>23</v>
      </c>
      <c r="O26" s="90">
        <f t="shared" si="10"/>
        <v>23</v>
      </c>
      <c r="P26" s="90">
        <f>H26</f>
        <v>0</v>
      </c>
      <c r="Q26" s="90">
        <f>SUM(O26:P26)</f>
        <v>23</v>
      </c>
      <c r="R26" s="90">
        <f aca="true" t="shared" si="11" ref="R26:S30">B26+D26+F26+J26/2</f>
        <v>23</v>
      </c>
      <c r="S26" s="90">
        <f t="shared" si="11"/>
        <v>23</v>
      </c>
      <c r="T26" s="89">
        <f>H26</f>
        <v>0</v>
      </c>
      <c r="U26" s="89">
        <f>SUM(S26:T26)</f>
        <v>23</v>
      </c>
    </row>
    <row r="27" spans="1:21" ht="14.25" customHeight="1">
      <c r="A27" s="89" t="s">
        <v>100</v>
      </c>
      <c r="B27" s="90"/>
      <c r="C27" s="90"/>
      <c r="D27" s="90"/>
      <c r="E27" s="90"/>
      <c r="F27" s="90">
        <v>0</v>
      </c>
      <c r="G27" s="90">
        <v>0</v>
      </c>
      <c r="H27" s="90"/>
      <c r="I27" s="90">
        <f>SUM(G27:H27)</f>
        <v>0</v>
      </c>
      <c r="J27" s="90"/>
      <c r="K27" s="90"/>
      <c r="L27" s="90"/>
      <c r="M27" s="90"/>
      <c r="N27" s="90">
        <f t="shared" si="10"/>
        <v>0</v>
      </c>
      <c r="O27" s="90">
        <f t="shared" si="10"/>
        <v>0</v>
      </c>
      <c r="P27" s="90">
        <f>H27</f>
        <v>0</v>
      </c>
      <c r="Q27" s="90">
        <f>SUM(O27:P27)</f>
        <v>0</v>
      </c>
      <c r="R27" s="90">
        <f t="shared" si="11"/>
        <v>0</v>
      </c>
      <c r="S27" s="90">
        <f t="shared" si="11"/>
        <v>0</v>
      </c>
      <c r="T27" s="89">
        <f>H27</f>
        <v>0</v>
      </c>
      <c r="U27" s="89">
        <f>SUM(S27:T27)</f>
        <v>0</v>
      </c>
    </row>
    <row r="28" spans="1:21" ht="14.25" customHeight="1">
      <c r="A28" s="89" t="s">
        <v>338</v>
      </c>
      <c r="B28" s="90"/>
      <c r="C28" s="90"/>
      <c r="D28" s="90"/>
      <c r="E28" s="90"/>
      <c r="F28" s="90">
        <v>1</v>
      </c>
      <c r="G28" s="90">
        <v>1</v>
      </c>
      <c r="H28" s="90"/>
      <c r="I28" s="90">
        <f>SUM(G28:H28)</f>
        <v>1</v>
      </c>
      <c r="J28" s="90"/>
      <c r="K28" s="90"/>
      <c r="L28" s="90"/>
      <c r="M28" s="90"/>
      <c r="N28" s="90">
        <f t="shared" si="10"/>
        <v>1</v>
      </c>
      <c r="O28" s="90">
        <f t="shared" si="10"/>
        <v>1</v>
      </c>
      <c r="P28" s="90">
        <f>H28</f>
        <v>0</v>
      </c>
      <c r="Q28" s="90">
        <f>SUM(O28:P28)</f>
        <v>1</v>
      </c>
      <c r="R28" s="90">
        <f t="shared" si="11"/>
        <v>1</v>
      </c>
      <c r="S28" s="90">
        <f t="shared" si="11"/>
        <v>1</v>
      </c>
      <c r="T28" s="89">
        <f>H28</f>
        <v>0</v>
      </c>
      <c r="U28" s="89">
        <f>SUM(S28:T28)</f>
        <v>1</v>
      </c>
    </row>
    <row r="29" spans="1:21" ht="14.25" customHeight="1">
      <c r="A29" s="89" t="s">
        <v>210</v>
      </c>
      <c r="B29" s="90"/>
      <c r="C29" s="90"/>
      <c r="D29" s="90"/>
      <c r="E29" s="90"/>
      <c r="F29" s="90">
        <v>8</v>
      </c>
      <c r="G29" s="90">
        <v>8</v>
      </c>
      <c r="H29" s="90"/>
      <c r="I29" s="90">
        <f>SUM(G29:H29)</f>
        <v>8</v>
      </c>
      <c r="J29" s="90"/>
      <c r="K29" s="90"/>
      <c r="L29" s="90"/>
      <c r="M29" s="90"/>
      <c r="N29" s="90">
        <f t="shared" si="10"/>
        <v>8</v>
      </c>
      <c r="O29" s="90">
        <f t="shared" si="10"/>
        <v>8</v>
      </c>
      <c r="P29" s="90">
        <f>H29</f>
        <v>0</v>
      </c>
      <c r="Q29" s="90">
        <f>SUM(O29:P29)</f>
        <v>8</v>
      </c>
      <c r="R29" s="90">
        <f t="shared" si="11"/>
        <v>8</v>
      </c>
      <c r="S29" s="90">
        <f t="shared" si="11"/>
        <v>8</v>
      </c>
      <c r="T29" s="89">
        <f>H29</f>
        <v>0</v>
      </c>
      <c r="U29" s="89">
        <f>SUM(S29:T29)</f>
        <v>8</v>
      </c>
    </row>
    <row r="30" spans="1:21" ht="14.25" customHeight="1">
      <c r="A30" s="81" t="s">
        <v>339</v>
      </c>
      <c r="B30" s="92"/>
      <c r="C30" s="92"/>
      <c r="D30" s="82"/>
      <c r="E30" s="82"/>
      <c r="F30" s="82">
        <f>SUM(F26:F29)</f>
        <v>32</v>
      </c>
      <c r="G30" s="82">
        <f>SUM(G26:G29)</f>
        <v>32</v>
      </c>
      <c r="H30" s="82">
        <f>SUM(H26:H29)</f>
        <v>0</v>
      </c>
      <c r="I30" s="82">
        <f>SUM(I26:I29)</f>
        <v>32</v>
      </c>
      <c r="J30" s="82"/>
      <c r="K30" s="82"/>
      <c r="L30" s="82"/>
      <c r="M30" s="82"/>
      <c r="N30" s="82">
        <f t="shared" si="10"/>
        <v>32</v>
      </c>
      <c r="O30" s="82">
        <f t="shared" si="10"/>
        <v>32</v>
      </c>
      <c r="P30" s="82">
        <f>SUM(P26:P29)</f>
        <v>0</v>
      </c>
      <c r="Q30" s="82">
        <f>SUM(Q26:Q29)</f>
        <v>32</v>
      </c>
      <c r="R30" s="82">
        <f t="shared" si="11"/>
        <v>32</v>
      </c>
      <c r="S30" s="82">
        <f t="shared" si="11"/>
        <v>32</v>
      </c>
      <c r="T30" s="82">
        <f>SUM(T26:T29)</f>
        <v>0</v>
      </c>
      <c r="U30" s="82">
        <f>SUM(U26:U29)</f>
        <v>32</v>
      </c>
    </row>
    <row r="31" spans="1:21" ht="15.75">
      <c r="A31" s="83"/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1"/>
      <c r="T31" s="11"/>
      <c r="U31" s="11"/>
    </row>
    <row r="32" spans="1:21" ht="14.25" customHeight="1">
      <c r="A32" s="86" t="s">
        <v>340</v>
      </c>
      <c r="B32" s="8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7"/>
      <c r="O32" s="87"/>
      <c r="P32" s="87"/>
      <c r="Q32" s="87"/>
      <c r="R32" s="87"/>
      <c r="S32" s="11"/>
      <c r="T32" s="11"/>
      <c r="U32" s="11"/>
    </row>
    <row r="33" spans="1:21" ht="14.25" customHeight="1">
      <c r="A33" s="89" t="s">
        <v>60</v>
      </c>
      <c r="B33" s="90"/>
      <c r="C33" s="90"/>
      <c r="D33" s="90"/>
      <c r="E33" s="90"/>
      <c r="F33" s="90">
        <v>31</v>
      </c>
      <c r="G33" s="90">
        <v>28</v>
      </c>
      <c r="H33" s="90">
        <v>1</v>
      </c>
      <c r="I33" s="90">
        <f>SUM(G33:H33)</f>
        <v>29</v>
      </c>
      <c r="J33" s="90">
        <v>1</v>
      </c>
      <c r="K33" s="90">
        <v>1</v>
      </c>
      <c r="L33" s="90"/>
      <c r="M33" s="90">
        <f>K33+L33</f>
        <v>1</v>
      </c>
      <c r="N33" s="90">
        <f aca="true" t="shared" si="12" ref="N33:O38">B33+D33+F33+J33</f>
        <v>32</v>
      </c>
      <c r="O33" s="90">
        <f t="shared" si="12"/>
        <v>29</v>
      </c>
      <c r="P33" s="90">
        <f>H33+L33</f>
        <v>1</v>
      </c>
      <c r="Q33" s="90">
        <f>SUM(O33:P33)</f>
        <v>30</v>
      </c>
      <c r="R33" s="90">
        <f aca="true" t="shared" si="13" ref="R33:S38">B33+D33+F33+J33/2</f>
        <v>31.5</v>
      </c>
      <c r="S33" s="90">
        <f t="shared" si="13"/>
        <v>28.5</v>
      </c>
      <c r="T33" s="89">
        <f>H33+L33/2</f>
        <v>1</v>
      </c>
      <c r="U33" s="89">
        <f>SUM(S33:T33)</f>
        <v>29.5</v>
      </c>
    </row>
    <row r="34" spans="1:21" ht="14.25" customHeight="1">
      <c r="A34" s="89" t="s">
        <v>341</v>
      </c>
      <c r="B34" s="90"/>
      <c r="C34" s="90"/>
      <c r="D34" s="90"/>
      <c r="E34" s="90"/>
      <c r="F34" s="90">
        <v>10</v>
      </c>
      <c r="G34" s="90">
        <v>10</v>
      </c>
      <c r="H34" s="90"/>
      <c r="I34" s="90">
        <f>SUM(G34:H34)</f>
        <v>10</v>
      </c>
      <c r="J34" s="90"/>
      <c r="K34" s="90"/>
      <c r="L34" s="90"/>
      <c r="M34" s="90"/>
      <c r="N34" s="90">
        <f t="shared" si="12"/>
        <v>10</v>
      </c>
      <c r="O34" s="90">
        <f t="shared" si="12"/>
        <v>10</v>
      </c>
      <c r="P34" s="90">
        <f>H34+L34</f>
        <v>0</v>
      </c>
      <c r="Q34" s="90">
        <f>SUM(O34:P34)</f>
        <v>10</v>
      </c>
      <c r="R34" s="90">
        <f t="shared" si="13"/>
        <v>10</v>
      </c>
      <c r="S34" s="90">
        <f t="shared" si="13"/>
        <v>10</v>
      </c>
      <c r="T34" s="89">
        <f>H34+L34/2</f>
        <v>0</v>
      </c>
      <c r="U34" s="89">
        <f>SUM(S34:T34)</f>
        <v>10</v>
      </c>
    </row>
    <row r="35" spans="1:21" ht="14.25" customHeight="1">
      <c r="A35" s="89" t="s">
        <v>342</v>
      </c>
      <c r="B35" s="90"/>
      <c r="C35" s="90"/>
      <c r="D35" s="90"/>
      <c r="E35" s="90"/>
      <c r="F35" s="90">
        <v>6</v>
      </c>
      <c r="G35" s="90">
        <v>6</v>
      </c>
      <c r="H35" s="90">
        <v>-2</v>
      </c>
      <c r="I35" s="90">
        <f>SUM(G35:H35)</f>
        <v>4</v>
      </c>
      <c r="J35" s="90"/>
      <c r="K35" s="90"/>
      <c r="L35" s="90">
        <v>2</v>
      </c>
      <c r="M35" s="90">
        <f>K35+L35</f>
        <v>2</v>
      </c>
      <c r="N35" s="90">
        <f t="shared" si="12"/>
        <v>6</v>
      </c>
      <c r="O35" s="90">
        <f t="shared" si="12"/>
        <v>6</v>
      </c>
      <c r="P35" s="90">
        <f>H35+L35</f>
        <v>0</v>
      </c>
      <c r="Q35" s="90">
        <f>SUM(O35:P35)</f>
        <v>6</v>
      </c>
      <c r="R35" s="90">
        <f t="shared" si="13"/>
        <v>6</v>
      </c>
      <c r="S35" s="90">
        <f t="shared" si="13"/>
        <v>6</v>
      </c>
      <c r="T35" s="89">
        <f>H35+L35/2</f>
        <v>-1</v>
      </c>
      <c r="U35" s="89">
        <f>SUM(S35:T35)</f>
        <v>5</v>
      </c>
    </row>
    <row r="36" spans="1:21" ht="14.25" customHeight="1">
      <c r="A36" s="89" t="s">
        <v>101</v>
      </c>
      <c r="B36" s="90"/>
      <c r="C36" s="90"/>
      <c r="D36" s="90"/>
      <c r="E36" s="90"/>
      <c r="F36" s="90">
        <v>5</v>
      </c>
      <c r="G36" s="90">
        <v>4</v>
      </c>
      <c r="H36" s="90"/>
      <c r="I36" s="90">
        <f>SUM(G36:H36)</f>
        <v>4</v>
      </c>
      <c r="J36" s="90"/>
      <c r="K36" s="90"/>
      <c r="L36" s="90"/>
      <c r="M36" s="90"/>
      <c r="N36" s="90">
        <f t="shared" si="12"/>
        <v>5</v>
      </c>
      <c r="O36" s="90">
        <f t="shared" si="12"/>
        <v>4</v>
      </c>
      <c r="P36" s="90">
        <f>H36+L36</f>
        <v>0</v>
      </c>
      <c r="Q36" s="90">
        <f>SUM(O36:P36)</f>
        <v>4</v>
      </c>
      <c r="R36" s="90">
        <f t="shared" si="13"/>
        <v>5</v>
      </c>
      <c r="S36" s="90">
        <f t="shared" si="13"/>
        <v>4</v>
      </c>
      <c r="T36" s="89">
        <f>H36+L36/2</f>
        <v>0</v>
      </c>
      <c r="U36" s="89">
        <f>SUM(S36:T36)</f>
        <v>4</v>
      </c>
    </row>
    <row r="37" spans="1:21" ht="14.25" customHeight="1">
      <c r="A37" s="89" t="s">
        <v>210</v>
      </c>
      <c r="B37" s="90"/>
      <c r="C37" s="90"/>
      <c r="D37" s="90"/>
      <c r="E37" s="90"/>
      <c r="F37" s="90">
        <v>12</v>
      </c>
      <c r="G37" s="90">
        <v>11</v>
      </c>
      <c r="H37" s="90"/>
      <c r="I37" s="90">
        <f>SUM(G37:H37)</f>
        <v>11</v>
      </c>
      <c r="J37" s="90"/>
      <c r="K37" s="90"/>
      <c r="L37" s="90"/>
      <c r="M37" s="90"/>
      <c r="N37" s="90">
        <f t="shared" si="12"/>
        <v>12</v>
      </c>
      <c r="O37" s="90">
        <f t="shared" si="12"/>
        <v>11</v>
      </c>
      <c r="P37" s="90">
        <f>H37+L37</f>
        <v>0</v>
      </c>
      <c r="Q37" s="90">
        <f>SUM(O37:P37)</f>
        <v>11</v>
      </c>
      <c r="R37" s="90">
        <f t="shared" si="13"/>
        <v>12</v>
      </c>
      <c r="S37" s="90">
        <f t="shared" si="13"/>
        <v>11</v>
      </c>
      <c r="T37" s="89">
        <f>H37+L37/2</f>
        <v>0</v>
      </c>
      <c r="U37" s="89">
        <f>SUM(S37:T37)</f>
        <v>11</v>
      </c>
    </row>
    <row r="38" spans="1:21" ht="14.25" customHeight="1">
      <c r="A38" s="81" t="s">
        <v>343</v>
      </c>
      <c r="B38" s="92"/>
      <c r="C38" s="92"/>
      <c r="D38" s="82"/>
      <c r="E38" s="82"/>
      <c r="F38" s="82">
        <f aca="true" t="shared" si="14" ref="F38:M38">SUM(F33:F37)</f>
        <v>64</v>
      </c>
      <c r="G38" s="82">
        <f t="shared" si="14"/>
        <v>59</v>
      </c>
      <c r="H38" s="82">
        <f t="shared" si="14"/>
        <v>-1</v>
      </c>
      <c r="I38" s="82">
        <f t="shared" si="14"/>
        <v>58</v>
      </c>
      <c r="J38" s="82">
        <f t="shared" si="14"/>
        <v>1</v>
      </c>
      <c r="K38" s="82">
        <f t="shared" si="14"/>
        <v>1</v>
      </c>
      <c r="L38" s="82">
        <f t="shared" si="14"/>
        <v>2</v>
      </c>
      <c r="M38" s="82">
        <f t="shared" si="14"/>
        <v>3</v>
      </c>
      <c r="N38" s="82">
        <f t="shared" si="12"/>
        <v>65</v>
      </c>
      <c r="O38" s="82">
        <f t="shared" si="12"/>
        <v>60</v>
      </c>
      <c r="P38" s="82">
        <f>SUM(P33:P37)</f>
        <v>1</v>
      </c>
      <c r="Q38" s="82">
        <f>SUM(Q33:Q37)</f>
        <v>61</v>
      </c>
      <c r="R38" s="82">
        <f t="shared" si="13"/>
        <v>64.5</v>
      </c>
      <c r="S38" s="82">
        <f t="shared" si="13"/>
        <v>59.5</v>
      </c>
      <c r="T38" s="81">
        <f>SUM(T33:T37)</f>
        <v>0</v>
      </c>
      <c r="U38" s="81">
        <f>SUM(U33:U37)</f>
        <v>59.5</v>
      </c>
    </row>
    <row r="39" spans="1:21" ht="15.75">
      <c r="A39" s="94"/>
      <c r="B39" s="95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77"/>
      <c r="T39" s="11"/>
      <c r="U39" s="11"/>
    </row>
    <row r="40" spans="1:21" ht="14.25" customHeight="1">
      <c r="A40" s="86" t="s">
        <v>344</v>
      </c>
      <c r="B40" s="87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7"/>
      <c r="O40" s="87"/>
      <c r="P40" s="87"/>
      <c r="Q40" s="87"/>
      <c r="R40" s="87"/>
      <c r="S40" s="11"/>
      <c r="T40" s="11"/>
      <c r="U40" s="11"/>
    </row>
    <row r="41" spans="1:21" ht="14.25" customHeight="1">
      <c r="A41" s="89" t="s">
        <v>345</v>
      </c>
      <c r="B41" s="90"/>
      <c r="C41" s="90"/>
      <c r="D41" s="90"/>
      <c r="E41" s="90"/>
      <c r="F41" s="90">
        <v>17</v>
      </c>
      <c r="G41" s="90">
        <v>17</v>
      </c>
      <c r="H41" s="90"/>
      <c r="I41" s="90">
        <f>SUM(G41:H41)</f>
        <v>17</v>
      </c>
      <c r="J41" s="90"/>
      <c r="K41" s="90"/>
      <c r="L41" s="90"/>
      <c r="M41" s="90"/>
      <c r="N41" s="90">
        <f>B41+D41+F41+J41</f>
        <v>17</v>
      </c>
      <c r="O41" s="90">
        <f>C41+E41+G41+K41</f>
        <v>17</v>
      </c>
      <c r="P41" s="90">
        <f>H41</f>
        <v>0</v>
      </c>
      <c r="Q41" s="90">
        <f>SUM(O41:P41)</f>
        <v>17</v>
      </c>
      <c r="R41" s="90">
        <f>B41+D41+F41+J41/2</f>
        <v>17</v>
      </c>
      <c r="S41" s="90">
        <f>C41+E41+G41+K41/2</f>
        <v>17</v>
      </c>
      <c r="T41" s="89">
        <f>H41</f>
        <v>0</v>
      </c>
      <c r="U41" s="89">
        <f>SUM(S41:T41)</f>
        <v>17</v>
      </c>
    </row>
    <row r="42" spans="1:21" ht="14.25" customHeight="1">
      <c r="A42" s="89" t="s">
        <v>346</v>
      </c>
      <c r="B42" s="90"/>
      <c r="C42" s="90"/>
      <c r="D42" s="90"/>
      <c r="E42" s="90"/>
      <c r="F42" s="90">
        <v>11</v>
      </c>
      <c r="G42" s="90">
        <v>11</v>
      </c>
      <c r="H42" s="90"/>
      <c r="I42" s="90">
        <f>SUM(G42:H42)</f>
        <v>11</v>
      </c>
      <c r="J42" s="90"/>
      <c r="K42" s="90"/>
      <c r="L42" s="90"/>
      <c r="M42" s="90"/>
      <c r="N42" s="90">
        <f>B42+D42+F42+J42</f>
        <v>11</v>
      </c>
      <c r="O42" s="90">
        <f>C42+E42+G42+K42</f>
        <v>11</v>
      </c>
      <c r="P42" s="90">
        <f>H42</f>
        <v>0</v>
      </c>
      <c r="Q42" s="90">
        <f>SUM(O42:P42)</f>
        <v>11</v>
      </c>
      <c r="R42" s="90">
        <f>B42+D42+F42+J42/2</f>
        <v>11</v>
      </c>
      <c r="S42" s="90">
        <f>C42+E42+G42+K42/2</f>
        <v>11</v>
      </c>
      <c r="T42" s="89">
        <f>H42</f>
        <v>0</v>
      </c>
      <c r="U42" s="89">
        <f>SUM(S42:T42)</f>
        <v>11</v>
      </c>
    </row>
    <row r="43" spans="1:21" ht="14.25" customHeight="1">
      <c r="A43" s="81" t="s">
        <v>347</v>
      </c>
      <c r="B43" s="92"/>
      <c r="C43" s="92"/>
      <c r="D43" s="90"/>
      <c r="E43" s="90"/>
      <c r="F43" s="82">
        <f>SUM(F41:F42)</f>
        <v>28</v>
      </c>
      <c r="G43" s="82">
        <f>SUM(G41:G42)</f>
        <v>28</v>
      </c>
      <c r="H43" s="82">
        <f>SUM(H41:H42)</f>
        <v>0</v>
      </c>
      <c r="I43" s="82">
        <f>SUM(I41:I42)</f>
        <v>28</v>
      </c>
      <c r="J43" s="82"/>
      <c r="K43" s="82"/>
      <c r="L43" s="82"/>
      <c r="M43" s="82"/>
      <c r="N43" s="82">
        <f aca="true" t="shared" si="15" ref="N43:U43">SUM(N41:N42)</f>
        <v>28</v>
      </c>
      <c r="O43" s="82">
        <f t="shared" si="15"/>
        <v>28</v>
      </c>
      <c r="P43" s="82">
        <f t="shared" si="15"/>
        <v>0</v>
      </c>
      <c r="Q43" s="82">
        <f t="shared" si="15"/>
        <v>28</v>
      </c>
      <c r="R43" s="82">
        <f t="shared" si="15"/>
        <v>28</v>
      </c>
      <c r="S43" s="82">
        <f t="shared" si="15"/>
        <v>28</v>
      </c>
      <c r="T43" s="81">
        <f t="shared" si="15"/>
        <v>0</v>
      </c>
      <c r="U43" s="81">
        <f t="shared" si="15"/>
        <v>28</v>
      </c>
    </row>
    <row r="44" spans="1:21" ht="30" customHeight="1">
      <c r="A44" s="83"/>
      <c r="B44" s="84"/>
      <c r="C44" s="84"/>
      <c r="D44" s="93"/>
      <c r="E44" s="93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1"/>
      <c r="T44" s="11"/>
      <c r="U44" s="11"/>
    </row>
    <row r="45" spans="1:21" ht="14.25" customHeight="1">
      <c r="A45" s="86" t="s">
        <v>203</v>
      </c>
      <c r="B45" s="87"/>
      <c r="C45" s="9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1"/>
      <c r="T45" s="11"/>
      <c r="U45" s="11"/>
    </row>
    <row r="46" spans="1:21" ht="14.25" customHeight="1">
      <c r="A46" s="89" t="s">
        <v>349</v>
      </c>
      <c r="B46" s="90"/>
      <c r="C46" s="92"/>
      <c r="D46" s="82"/>
      <c r="E46" s="82"/>
      <c r="F46" s="90">
        <v>5</v>
      </c>
      <c r="G46" s="90">
        <v>5</v>
      </c>
      <c r="H46" s="90"/>
      <c r="I46" s="90">
        <f>SUM(G46:H46)</f>
        <v>5</v>
      </c>
      <c r="J46" s="90"/>
      <c r="K46" s="90"/>
      <c r="L46" s="90"/>
      <c r="M46" s="90"/>
      <c r="N46" s="90">
        <f aca="true" t="shared" si="16" ref="N46:N56">B46+D46+F46+J46</f>
        <v>5</v>
      </c>
      <c r="O46" s="90">
        <f aca="true" t="shared" si="17" ref="O46:O56">C46+E46+G46+K46</f>
        <v>5</v>
      </c>
      <c r="P46" s="90">
        <f>H46</f>
        <v>0</v>
      </c>
      <c r="Q46" s="90">
        <f>SUM(O46:P46)</f>
        <v>5</v>
      </c>
      <c r="R46" s="90">
        <f aca="true" t="shared" si="18" ref="R46:R55">B46+D46+F46+J46/2</f>
        <v>5</v>
      </c>
      <c r="S46" s="90">
        <f aca="true" t="shared" si="19" ref="S46:S55">C46+E46+G46+K46/2</f>
        <v>5</v>
      </c>
      <c r="T46" s="89">
        <f>H46</f>
        <v>0</v>
      </c>
      <c r="U46" s="89">
        <f>SUM(S46:T46)</f>
        <v>5</v>
      </c>
    </row>
    <row r="47" spans="1:21" ht="14.25" customHeight="1">
      <c r="A47" s="89" t="s">
        <v>57</v>
      </c>
      <c r="B47" s="90"/>
      <c r="C47" s="92"/>
      <c r="D47" s="82"/>
      <c r="E47" s="82"/>
      <c r="F47" s="90">
        <v>3</v>
      </c>
      <c r="G47" s="90">
        <v>3</v>
      </c>
      <c r="H47" s="90"/>
      <c r="I47" s="90">
        <f aca="true" t="shared" si="20" ref="I47:I55">SUM(G47:H47)</f>
        <v>3</v>
      </c>
      <c r="J47" s="90"/>
      <c r="K47" s="90"/>
      <c r="L47" s="90"/>
      <c r="M47" s="90"/>
      <c r="N47" s="90">
        <f t="shared" si="16"/>
        <v>3</v>
      </c>
      <c r="O47" s="90">
        <f t="shared" si="17"/>
        <v>3</v>
      </c>
      <c r="P47" s="90">
        <f aca="true" t="shared" si="21" ref="P47:P55">H47</f>
        <v>0</v>
      </c>
      <c r="Q47" s="90">
        <f aca="true" t="shared" si="22" ref="Q47:Q55">SUM(O47:P47)</f>
        <v>3</v>
      </c>
      <c r="R47" s="90">
        <f t="shared" si="18"/>
        <v>3</v>
      </c>
      <c r="S47" s="90">
        <f t="shared" si="19"/>
        <v>3</v>
      </c>
      <c r="T47" s="89">
        <f aca="true" t="shared" si="23" ref="T47:T55">H47</f>
        <v>0</v>
      </c>
      <c r="U47" s="89">
        <f aca="true" t="shared" si="24" ref="U47:U55">SUM(S47:T47)</f>
        <v>3</v>
      </c>
    </row>
    <row r="48" spans="1:21" ht="14.25" customHeight="1">
      <c r="A48" s="89" t="s">
        <v>350</v>
      </c>
      <c r="B48" s="90"/>
      <c r="C48" s="90"/>
      <c r="D48" s="90"/>
      <c r="E48" s="90"/>
      <c r="F48" s="90">
        <v>2</v>
      </c>
      <c r="G48" s="90">
        <v>2</v>
      </c>
      <c r="H48" s="90"/>
      <c r="I48" s="90">
        <f t="shared" si="20"/>
        <v>2</v>
      </c>
      <c r="J48" s="90"/>
      <c r="K48" s="90"/>
      <c r="L48" s="90"/>
      <c r="M48" s="90"/>
      <c r="N48" s="90">
        <f t="shared" si="16"/>
        <v>2</v>
      </c>
      <c r="O48" s="90">
        <f t="shared" si="17"/>
        <v>2</v>
      </c>
      <c r="P48" s="90">
        <f t="shared" si="21"/>
        <v>0</v>
      </c>
      <c r="Q48" s="90">
        <f t="shared" si="22"/>
        <v>2</v>
      </c>
      <c r="R48" s="90">
        <f t="shared" si="18"/>
        <v>2</v>
      </c>
      <c r="S48" s="90">
        <f t="shared" si="19"/>
        <v>2</v>
      </c>
      <c r="T48" s="89">
        <f t="shared" si="23"/>
        <v>0</v>
      </c>
      <c r="U48" s="89">
        <f t="shared" si="24"/>
        <v>2</v>
      </c>
    </row>
    <row r="49" spans="1:21" ht="14.25" customHeight="1">
      <c r="A49" s="89" t="s">
        <v>211</v>
      </c>
      <c r="B49" s="90"/>
      <c r="C49" s="90"/>
      <c r="D49" s="90"/>
      <c r="E49" s="90"/>
      <c r="F49" s="90">
        <v>17</v>
      </c>
      <c r="G49" s="90">
        <v>17</v>
      </c>
      <c r="H49" s="90"/>
      <c r="I49" s="90">
        <f t="shared" si="20"/>
        <v>17</v>
      </c>
      <c r="J49" s="90">
        <v>1</v>
      </c>
      <c r="K49" s="90">
        <f>SUM(J49:J49)</f>
        <v>1</v>
      </c>
      <c r="L49" s="90"/>
      <c r="M49" s="90">
        <f>K49</f>
        <v>1</v>
      </c>
      <c r="N49" s="90">
        <f t="shared" si="16"/>
        <v>18</v>
      </c>
      <c r="O49" s="90">
        <f t="shared" si="17"/>
        <v>18</v>
      </c>
      <c r="P49" s="90">
        <f t="shared" si="21"/>
        <v>0</v>
      </c>
      <c r="Q49" s="90">
        <f t="shared" si="22"/>
        <v>18</v>
      </c>
      <c r="R49" s="90">
        <f t="shared" si="18"/>
        <v>17.5</v>
      </c>
      <c r="S49" s="90">
        <f t="shared" si="19"/>
        <v>17.5</v>
      </c>
      <c r="T49" s="89">
        <f t="shared" si="23"/>
        <v>0</v>
      </c>
      <c r="U49" s="89">
        <f t="shared" si="24"/>
        <v>17.5</v>
      </c>
    </row>
    <row r="50" spans="1:21" ht="14.25" customHeight="1">
      <c r="A50" s="89" t="s">
        <v>351</v>
      </c>
      <c r="B50" s="90"/>
      <c r="C50" s="90"/>
      <c r="D50" s="90"/>
      <c r="E50" s="90"/>
      <c r="F50" s="90">
        <v>3</v>
      </c>
      <c r="G50" s="90">
        <v>3</v>
      </c>
      <c r="H50" s="90"/>
      <c r="I50" s="90">
        <f t="shared" si="20"/>
        <v>3</v>
      </c>
      <c r="J50" s="90"/>
      <c r="K50" s="90"/>
      <c r="L50" s="90"/>
      <c r="M50" s="90"/>
      <c r="N50" s="90">
        <f t="shared" si="16"/>
        <v>3</v>
      </c>
      <c r="O50" s="90">
        <f t="shared" si="17"/>
        <v>3</v>
      </c>
      <c r="P50" s="90">
        <f t="shared" si="21"/>
        <v>0</v>
      </c>
      <c r="Q50" s="90">
        <f t="shared" si="22"/>
        <v>3</v>
      </c>
      <c r="R50" s="90">
        <f t="shared" si="18"/>
        <v>3</v>
      </c>
      <c r="S50" s="90">
        <f t="shared" si="19"/>
        <v>3</v>
      </c>
      <c r="T50" s="89">
        <f t="shared" si="23"/>
        <v>0</v>
      </c>
      <c r="U50" s="89">
        <f t="shared" si="24"/>
        <v>3</v>
      </c>
    </row>
    <row r="51" spans="1:21" ht="14.25" customHeight="1">
      <c r="A51" s="89" t="s">
        <v>97</v>
      </c>
      <c r="B51" s="90"/>
      <c r="C51" s="90"/>
      <c r="D51" s="90"/>
      <c r="E51" s="90"/>
      <c r="F51" s="90">
        <v>2</v>
      </c>
      <c r="G51" s="90">
        <v>2</v>
      </c>
      <c r="H51" s="90"/>
      <c r="I51" s="90">
        <f t="shared" si="20"/>
        <v>2</v>
      </c>
      <c r="J51" s="90"/>
      <c r="K51" s="90"/>
      <c r="L51" s="90"/>
      <c r="M51" s="90"/>
      <c r="N51" s="90">
        <f t="shared" si="16"/>
        <v>2</v>
      </c>
      <c r="O51" s="90">
        <f t="shared" si="17"/>
        <v>2</v>
      </c>
      <c r="P51" s="90">
        <f t="shared" si="21"/>
        <v>0</v>
      </c>
      <c r="Q51" s="90">
        <f t="shared" si="22"/>
        <v>2</v>
      </c>
      <c r="R51" s="90">
        <f t="shared" si="18"/>
        <v>2</v>
      </c>
      <c r="S51" s="90">
        <f t="shared" si="19"/>
        <v>2</v>
      </c>
      <c r="T51" s="89">
        <f t="shared" si="23"/>
        <v>0</v>
      </c>
      <c r="U51" s="89">
        <f t="shared" si="24"/>
        <v>2</v>
      </c>
    </row>
    <row r="52" spans="1:21" ht="14.25" customHeight="1">
      <c r="A52" s="89" t="s">
        <v>58</v>
      </c>
      <c r="B52" s="90"/>
      <c r="C52" s="90"/>
      <c r="D52" s="90"/>
      <c r="E52" s="90"/>
      <c r="F52" s="90">
        <v>3</v>
      </c>
      <c r="G52" s="90">
        <v>3</v>
      </c>
      <c r="H52" s="90"/>
      <c r="I52" s="90">
        <f t="shared" si="20"/>
        <v>3</v>
      </c>
      <c r="J52" s="90"/>
      <c r="K52" s="90"/>
      <c r="L52" s="90"/>
      <c r="M52" s="90"/>
      <c r="N52" s="90">
        <f t="shared" si="16"/>
        <v>3</v>
      </c>
      <c r="O52" s="90">
        <f t="shared" si="17"/>
        <v>3</v>
      </c>
      <c r="P52" s="90">
        <f t="shared" si="21"/>
        <v>0</v>
      </c>
      <c r="Q52" s="90">
        <f t="shared" si="22"/>
        <v>3</v>
      </c>
      <c r="R52" s="90">
        <f t="shared" si="18"/>
        <v>3</v>
      </c>
      <c r="S52" s="90">
        <f t="shared" si="19"/>
        <v>3</v>
      </c>
      <c r="T52" s="89">
        <f t="shared" si="23"/>
        <v>0</v>
      </c>
      <c r="U52" s="89">
        <f t="shared" si="24"/>
        <v>3</v>
      </c>
    </row>
    <row r="53" spans="1:21" ht="14.25" customHeight="1">
      <c r="A53" s="89" t="s">
        <v>204</v>
      </c>
      <c r="B53" s="90"/>
      <c r="C53" s="90"/>
      <c r="D53" s="90"/>
      <c r="E53" s="90"/>
      <c r="F53" s="90">
        <v>3</v>
      </c>
      <c r="G53" s="90">
        <v>3</v>
      </c>
      <c r="H53" s="90"/>
      <c r="I53" s="90">
        <f t="shared" si="20"/>
        <v>3</v>
      </c>
      <c r="J53" s="90"/>
      <c r="K53" s="90"/>
      <c r="L53" s="90"/>
      <c r="M53" s="90"/>
      <c r="N53" s="90">
        <f t="shared" si="16"/>
        <v>3</v>
      </c>
      <c r="O53" s="90">
        <f t="shared" si="17"/>
        <v>3</v>
      </c>
      <c r="P53" s="90">
        <f t="shared" si="21"/>
        <v>0</v>
      </c>
      <c r="Q53" s="90">
        <f t="shared" si="22"/>
        <v>3</v>
      </c>
      <c r="R53" s="90">
        <f t="shared" si="18"/>
        <v>3</v>
      </c>
      <c r="S53" s="90">
        <f t="shared" si="19"/>
        <v>3</v>
      </c>
      <c r="T53" s="89">
        <f t="shared" si="23"/>
        <v>0</v>
      </c>
      <c r="U53" s="89">
        <f t="shared" si="24"/>
        <v>3</v>
      </c>
    </row>
    <row r="54" spans="1:21" ht="14.25" customHeight="1">
      <c r="A54" s="89" t="s">
        <v>352</v>
      </c>
      <c r="B54" s="90"/>
      <c r="C54" s="90"/>
      <c r="D54" s="90"/>
      <c r="E54" s="90"/>
      <c r="F54" s="90">
        <v>3</v>
      </c>
      <c r="G54" s="90">
        <v>3</v>
      </c>
      <c r="H54" s="90"/>
      <c r="I54" s="90">
        <f t="shared" si="20"/>
        <v>3</v>
      </c>
      <c r="J54" s="90"/>
      <c r="K54" s="90"/>
      <c r="L54" s="90"/>
      <c r="M54" s="90"/>
      <c r="N54" s="90">
        <f t="shared" si="16"/>
        <v>3</v>
      </c>
      <c r="O54" s="90">
        <f t="shared" si="17"/>
        <v>3</v>
      </c>
      <c r="P54" s="90">
        <f t="shared" si="21"/>
        <v>0</v>
      </c>
      <c r="Q54" s="90">
        <f t="shared" si="22"/>
        <v>3</v>
      </c>
      <c r="R54" s="90">
        <f t="shared" si="18"/>
        <v>3</v>
      </c>
      <c r="S54" s="90">
        <f t="shared" si="19"/>
        <v>3</v>
      </c>
      <c r="T54" s="89">
        <f t="shared" si="23"/>
        <v>0</v>
      </c>
      <c r="U54" s="89">
        <f t="shared" si="24"/>
        <v>3</v>
      </c>
    </row>
    <row r="55" spans="1:21" ht="14.25" customHeight="1">
      <c r="A55" s="89" t="s">
        <v>98</v>
      </c>
      <c r="B55" s="90"/>
      <c r="C55" s="90"/>
      <c r="D55" s="90"/>
      <c r="E55" s="90"/>
      <c r="F55" s="90">
        <v>4</v>
      </c>
      <c r="G55" s="90">
        <v>4</v>
      </c>
      <c r="H55" s="90"/>
      <c r="I55" s="90">
        <f t="shared" si="20"/>
        <v>4</v>
      </c>
      <c r="J55" s="90"/>
      <c r="K55" s="90"/>
      <c r="L55" s="90"/>
      <c r="M55" s="90"/>
      <c r="N55" s="90">
        <f t="shared" si="16"/>
        <v>4</v>
      </c>
      <c r="O55" s="90">
        <f t="shared" si="17"/>
        <v>4</v>
      </c>
      <c r="P55" s="90">
        <f t="shared" si="21"/>
        <v>0</v>
      </c>
      <c r="Q55" s="90">
        <f t="shared" si="22"/>
        <v>4</v>
      </c>
      <c r="R55" s="90">
        <f t="shared" si="18"/>
        <v>4</v>
      </c>
      <c r="S55" s="90">
        <f t="shared" si="19"/>
        <v>4</v>
      </c>
      <c r="T55" s="89">
        <f t="shared" si="23"/>
        <v>0</v>
      </c>
      <c r="U55" s="89">
        <f t="shared" si="24"/>
        <v>4</v>
      </c>
    </row>
    <row r="56" spans="1:21" ht="14.25" customHeight="1">
      <c r="A56" s="81" t="s">
        <v>348</v>
      </c>
      <c r="B56" s="92"/>
      <c r="C56" s="92"/>
      <c r="D56" s="82"/>
      <c r="E56" s="82"/>
      <c r="F56" s="82">
        <f aca="true" t="shared" si="25" ref="F56:K56">SUM(F46:F55)</f>
        <v>45</v>
      </c>
      <c r="G56" s="82">
        <f t="shared" si="25"/>
        <v>45</v>
      </c>
      <c r="H56" s="82">
        <f t="shared" si="25"/>
        <v>0</v>
      </c>
      <c r="I56" s="82">
        <f t="shared" si="25"/>
        <v>45</v>
      </c>
      <c r="J56" s="82">
        <f t="shared" si="25"/>
        <v>1</v>
      </c>
      <c r="K56" s="82">
        <f t="shared" si="25"/>
        <v>1</v>
      </c>
      <c r="L56" s="82">
        <f>SUM(L46:L55)</f>
        <v>0</v>
      </c>
      <c r="M56" s="82">
        <f>SUM(M46:M55)</f>
        <v>1</v>
      </c>
      <c r="N56" s="82">
        <f t="shared" si="16"/>
        <v>46</v>
      </c>
      <c r="O56" s="82">
        <f t="shared" si="17"/>
        <v>46</v>
      </c>
      <c r="P56" s="82">
        <f>SUM(P46:P55)</f>
        <v>0</v>
      </c>
      <c r="Q56" s="82">
        <f>SUM(O56:P56)</f>
        <v>46</v>
      </c>
      <c r="R56" s="82">
        <f>B56+D56+F56+J56/2</f>
        <v>45.5</v>
      </c>
      <c r="S56" s="82">
        <f>E56+G56+K56/2+C56</f>
        <v>45.5</v>
      </c>
      <c r="T56" s="81">
        <f>SUM(T46:T55)</f>
        <v>0</v>
      </c>
      <c r="U56" s="81">
        <f>SUM(U46:U55)</f>
        <v>45.5</v>
      </c>
    </row>
    <row r="57" spans="1:21" ht="15.75">
      <c r="A57" s="83"/>
      <c r="B57" s="84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1"/>
      <c r="T57" s="11"/>
      <c r="U57" s="11"/>
    </row>
    <row r="58" spans="1:21" ht="14.25" customHeight="1">
      <c r="A58" s="86" t="s">
        <v>353</v>
      </c>
      <c r="B58" s="87"/>
      <c r="C58" s="87"/>
      <c r="D58" s="88"/>
      <c r="E58" s="88"/>
      <c r="F58" s="87"/>
      <c r="G58" s="87"/>
      <c r="H58" s="87"/>
      <c r="I58" s="87"/>
      <c r="J58" s="87"/>
      <c r="K58" s="87"/>
      <c r="L58" s="87"/>
      <c r="M58" s="87"/>
      <c r="N58" s="88"/>
      <c r="O58" s="88"/>
      <c r="P58" s="88"/>
      <c r="Q58" s="88"/>
      <c r="R58" s="88"/>
      <c r="S58" s="11"/>
      <c r="T58" s="11"/>
      <c r="U58" s="11"/>
    </row>
    <row r="59" spans="1:21" ht="14.25" customHeight="1">
      <c r="A59" s="89" t="s">
        <v>354</v>
      </c>
      <c r="B59" s="90"/>
      <c r="C59" s="90"/>
      <c r="D59" s="90"/>
      <c r="E59" s="90"/>
      <c r="F59" s="90">
        <v>1</v>
      </c>
      <c r="G59" s="90">
        <v>1</v>
      </c>
      <c r="H59" s="90"/>
      <c r="I59" s="90">
        <f>SUM(G59:H59)</f>
        <v>1</v>
      </c>
      <c r="J59" s="90"/>
      <c r="K59" s="90"/>
      <c r="L59" s="90"/>
      <c r="M59" s="90"/>
      <c r="N59" s="90">
        <f aca="true" t="shared" si="26" ref="N59:N69">B59+D59+F59+J59</f>
        <v>1</v>
      </c>
      <c r="O59" s="90">
        <f aca="true" t="shared" si="27" ref="O59:O69">C59+E59+G59+K59</f>
        <v>1</v>
      </c>
      <c r="P59" s="90">
        <f>H59</f>
        <v>0</v>
      </c>
      <c r="Q59" s="90">
        <f>SUM(O59:P59)</f>
        <v>1</v>
      </c>
      <c r="R59" s="90">
        <f aca="true" t="shared" si="28" ref="R59:R69">B59+D59+F59+J59/2</f>
        <v>1</v>
      </c>
      <c r="S59" s="90">
        <f aca="true" t="shared" si="29" ref="S59:S69">C59+E59+G59+K59/2</f>
        <v>1</v>
      </c>
      <c r="T59" s="89">
        <f>H59</f>
        <v>0</v>
      </c>
      <c r="U59" s="89">
        <f>SUM(S59:T59)</f>
        <v>1</v>
      </c>
    </row>
    <row r="60" spans="1:21" ht="14.25" customHeight="1">
      <c r="A60" s="89" t="s">
        <v>355</v>
      </c>
      <c r="B60" s="90"/>
      <c r="C60" s="90"/>
      <c r="D60" s="90"/>
      <c r="E60" s="90"/>
      <c r="F60" s="90">
        <v>1</v>
      </c>
      <c r="G60" s="90">
        <v>1</v>
      </c>
      <c r="H60" s="90"/>
      <c r="I60" s="90">
        <f aca="true" t="shared" si="30" ref="I60:I68">SUM(G60:H60)</f>
        <v>1</v>
      </c>
      <c r="J60" s="90"/>
      <c r="K60" s="90"/>
      <c r="L60" s="90"/>
      <c r="M60" s="90"/>
      <c r="N60" s="90">
        <f t="shared" si="26"/>
        <v>1</v>
      </c>
      <c r="O60" s="90">
        <f t="shared" si="27"/>
        <v>1</v>
      </c>
      <c r="P60" s="90">
        <f aca="true" t="shared" si="31" ref="P60:P68">H60</f>
        <v>0</v>
      </c>
      <c r="Q60" s="90">
        <f aca="true" t="shared" si="32" ref="Q60:Q69">SUM(O60:P60)</f>
        <v>1</v>
      </c>
      <c r="R60" s="90">
        <f t="shared" si="28"/>
        <v>1</v>
      </c>
      <c r="S60" s="90">
        <f t="shared" si="29"/>
        <v>1</v>
      </c>
      <c r="T60" s="89">
        <f aca="true" t="shared" si="33" ref="T60:T68">H60</f>
        <v>0</v>
      </c>
      <c r="U60" s="89">
        <f aca="true" t="shared" si="34" ref="U60:U68">SUM(S60:T60)</f>
        <v>1</v>
      </c>
    </row>
    <row r="61" spans="1:21" ht="14.25" customHeight="1">
      <c r="A61" s="89" t="s">
        <v>356</v>
      </c>
      <c r="B61" s="90"/>
      <c r="C61" s="90"/>
      <c r="D61" s="90"/>
      <c r="E61" s="90"/>
      <c r="F61" s="90"/>
      <c r="G61" s="90"/>
      <c r="H61" s="90"/>
      <c r="I61" s="90">
        <f t="shared" si="30"/>
        <v>0</v>
      </c>
      <c r="J61" s="90">
        <v>1</v>
      </c>
      <c r="K61" s="90">
        <f>SUM(J61:J61)</f>
        <v>1</v>
      </c>
      <c r="L61" s="90"/>
      <c r="M61" s="90">
        <f>K61</f>
        <v>1</v>
      </c>
      <c r="N61" s="90">
        <f t="shared" si="26"/>
        <v>1</v>
      </c>
      <c r="O61" s="90">
        <f t="shared" si="27"/>
        <v>1</v>
      </c>
      <c r="P61" s="90">
        <f t="shared" si="31"/>
        <v>0</v>
      </c>
      <c r="Q61" s="90">
        <f t="shared" si="32"/>
        <v>1</v>
      </c>
      <c r="R61" s="90">
        <f t="shared" si="28"/>
        <v>0.5</v>
      </c>
      <c r="S61" s="90">
        <f t="shared" si="29"/>
        <v>0.5</v>
      </c>
      <c r="T61" s="89">
        <f t="shared" si="33"/>
        <v>0</v>
      </c>
      <c r="U61" s="89">
        <f t="shared" si="34"/>
        <v>0.5</v>
      </c>
    </row>
    <row r="62" spans="1:21" ht="14.25" customHeight="1">
      <c r="A62" s="89" t="s">
        <v>357</v>
      </c>
      <c r="B62" s="90"/>
      <c r="C62" s="90"/>
      <c r="D62" s="90"/>
      <c r="E62" s="90"/>
      <c r="F62" s="90">
        <v>2</v>
      </c>
      <c r="G62" s="90">
        <v>2</v>
      </c>
      <c r="H62" s="90"/>
      <c r="I62" s="90">
        <f t="shared" si="30"/>
        <v>2</v>
      </c>
      <c r="J62" s="90"/>
      <c r="K62" s="90"/>
      <c r="L62" s="90"/>
      <c r="M62" s="90"/>
      <c r="N62" s="90">
        <f t="shared" si="26"/>
        <v>2</v>
      </c>
      <c r="O62" s="90">
        <f t="shared" si="27"/>
        <v>2</v>
      </c>
      <c r="P62" s="90">
        <f t="shared" si="31"/>
        <v>0</v>
      </c>
      <c r="Q62" s="90">
        <f t="shared" si="32"/>
        <v>2</v>
      </c>
      <c r="R62" s="90">
        <f t="shared" si="28"/>
        <v>2</v>
      </c>
      <c r="S62" s="90">
        <f t="shared" si="29"/>
        <v>2</v>
      </c>
      <c r="T62" s="89">
        <f t="shared" si="33"/>
        <v>0</v>
      </c>
      <c r="U62" s="89">
        <f t="shared" si="34"/>
        <v>2</v>
      </c>
    </row>
    <row r="63" spans="1:21" ht="14.25" customHeight="1">
      <c r="A63" s="89" t="s">
        <v>358</v>
      </c>
      <c r="B63" s="90"/>
      <c r="C63" s="90"/>
      <c r="D63" s="90"/>
      <c r="E63" s="90"/>
      <c r="F63" s="90">
        <v>2</v>
      </c>
      <c r="G63" s="90">
        <v>2</v>
      </c>
      <c r="H63" s="90"/>
      <c r="I63" s="90">
        <f t="shared" si="30"/>
        <v>2</v>
      </c>
      <c r="J63" s="90"/>
      <c r="K63" s="90"/>
      <c r="L63" s="90"/>
      <c r="M63" s="90"/>
      <c r="N63" s="90">
        <f t="shared" si="26"/>
        <v>2</v>
      </c>
      <c r="O63" s="90">
        <f t="shared" si="27"/>
        <v>2</v>
      </c>
      <c r="P63" s="90">
        <f t="shared" si="31"/>
        <v>0</v>
      </c>
      <c r="Q63" s="90">
        <f t="shared" si="32"/>
        <v>2</v>
      </c>
      <c r="R63" s="90">
        <f t="shared" si="28"/>
        <v>2</v>
      </c>
      <c r="S63" s="90">
        <f t="shared" si="29"/>
        <v>2</v>
      </c>
      <c r="T63" s="89">
        <f t="shared" si="33"/>
        <v>0</v>
      </c>
      <c r="U63" s="89">
        <f t="shared" si="34"/>
        <v>2</v>
      </c>
    </row>
    <row r="64" spans="1:21" ht="14.25" customHeight="1">
      <c r="A64" s="89" t="s">
        <v>359</v>
      </c>
      <c r="B64" s="90"/>
      <c r="C64" s="90"/>
      <c r="D64" s="90"/>
      <c r="E64" s="90"/>
      <c r="F64" s="90">
        <v>1</v>
      </c>
      <c r="G64" s="90">
        <v>1</v>
      </c>
      <c r="H64" s="90"/>
      <c r="I64" s="90">
        <f t="shared" si="30"/>
        <v>1</v>
      </c>
      <c r="J64" s="90"/>
      <c r="K64" s="90"/>
      <c r="L64" s="90"/>
      <c r="M64" s="90"/>
      <c r="N64" s="90">
        <f t="shared" si="26"/>
        <v>1</v>
      </c>
      <c r="O64" s="90">
        <f t="shared" si="27"/>
        <v>1</v>
      </c>
      <c r="P64" s="90">
        <f t="shared" si="31"/>
        <v>0</v>
      </c>
      <c r="Q64" s="90">
        <f t="shared" si="32"/>
        <v>1</v>
      </c>
      <c r="R64" s="90">
        <f t="shared" si="28"/>
        <v>1</v>
      </c>
      <c r="S64" s="90">
        <f t="shared" si="29"/>
        <v>1</v>
      </c>
      <c r="T64" s="89">
        <f t="shared" si="33"/>
        <v>0</v>
      </c>
      <c r="U64" s="89">
        <f t="shared" si="34"/>
        <v>1</v>
      </c>
    </row>
    <row r="65" spans="1:21" ht="14.25" customHeight="1">
      <c r="A65" s="89" t="s">
        <v>360</v>
      </c>
      <c r="B65" s="90"/>
      <c r="C65" s="90"/>
      <c r="D65" s="90"/>
      <c r="E65" s="90"/>
      <c r="F65" s="90">
        <v>3</v>
      </c>
      <c r="G65" s="90">
        <v>3</v>
      </c>
      <c r="H65" s="90"/>
      <c r="I65" s="90">
        <f t="shared" si="30"/>
        <v>3</v>
      </c>
      <c r="J65" s="90"/>
      <c r="K65" s="90"/>
      <c r="L65" s="90"/>
      <c r="M65" s="90"/>
      <c r="N65" s="90">
        <f t="shared" si="26"/>
        <v>3</v>
      </c>
      <c r="O65" s="90">
        <f t="shared" si="27"/>
        <v>3</v>
      </c>
      <c r="P65" s="90">
        <f t="shared" si="31"/>
        <v>0</v>
      </c>
      <c r="Q65" s="90">
        <f t="shared" si="32"/>
        <v>3</v>
      </c>
      <c r="R65" s="90">
        <f t="shared" si="28"/>
        <v>3</v>
      </c>
      <c r="S65" s="90">
        <f t="shared" si="29"/>
        <v>3</v>
      </c>
      <c r="T65" s="89">
        <f t="shared" si="33"/>
        <v>0</v>
      </c>
      <c r="U65" s="89">
        <f t="shared" si="34"/>
        <v>3</v>
      </c>
    </row>
    <row r="66" spans="1:21" ht="14.25" customHeight="1">
      <c r="A66" s="89" t="s">
        <v>361</v>
      </c>
      <c r="B66" s="90"/>
      <c r="C66" s="90"/>
      <c r="D66" s="90"/>
      <c r="E66" s="90"/>
      <c r="F66" s="90">
        <v>1</v>
      </c>
      <c r="G66" s="90">
        <v>1</v>
      </c>
      <c r="H66" s="90"/>
      <c r="I66" s="90">
        <f t="shared" si="30"/>
        <v>1</v>
      </c>
      <c r="J66" s="90"/>
      <c r="K66" s="90"/>
      <c r="L66" s="90"/>
      <c r="M66" s="90"/>
      <c r="N66" s="90">
        <f t="shared" si="26"/>
        <v>1</v>
      </c>
      <c r="O66" s="90">
        <f t="shared" si="27"/>
        <v>1</v>
      </c>
      <c r="P66" s="90">
        <f t="shared" si="31"/>
        <v>0</v>
      </c>
      <c r="Q66" s="90">
        <f t="shared" si="32"/>
        <v>1</v>
      </c>
      <c r="R66" s="90">
        <f t="shared" si="28"/>
        <v>1</v>
      </c>
      <c r="S66" s="90">
        <f t="shared" si="29"/>
        <v>1</v>
      </c>
      <c r="T66" s="89">
        <f t="shared" si="33"/>
        <v>0</v>
      </c>
      <c r="U66" s="89">
        <f t="shared" si="34"/>
        <v>1</v>
      </c>
    </row>
    <row r="67" spans="1:21" ht="14.25" customHeight="1">
      <c r="A67" s="89" t="s">
        <v>362</v>
      </c>
      <c r="B67" s="90"/>
      <c r="C67" s="90"/>
      <c r="D67" s="90"/>
      <c r="E67" s="90"/>
      <c r="F67" s="90">
        <v>1</v>
      </c>
      <c r="G67" s="90">
        <v>1</v>
      </c>
      <c r="H67" s="90"/>
      <c r="I67" s="90">
        <f t="shared" si="30"/>
        <v>1</v>
      </c>
      <c r="J67" s="90"/>
      <c r="K67" s="90"/>
      <c r="L67" s="90"/>
      <c r="M67" s="90"/>
      <c r="N67" s="90">
        <f t="shared" si="26"/>
        <v>1</v>
      </c>
      <c r="O67" s="90">
        <f t="shared" si="27"/>
        <v>1</v>
      </c>
      <c r="P67" s="90">
        <f t="shared" si="31"/>
        <v>0</v>
      </c>
      <c r="Q67" s="90">
        <f t="shared" si="32"/>
        <v>1</v>
      </c>
      <c r="R67" s="90">
        <f t="shared" si="28"/>
        <v>1</v>
      </c>
      <c r="S67" s="90">
        <f t="shared" si="29"/>
        <v>1</v>
      </c>
      <c r="T67" s="89">
        <f t="shared" si="33"/>
        <v>0</v>
      </c>
      <c r="U67" s="89">
        <f t="shared" si="34"/>
        <v>1</v>
      </c>
    </row>
    <row r="68" spans="1:21" ht="14.25" customHeight="1">
      <c r="A68" s="89" t="s">
        <v>99</v>
      </c>
      <c r="B68" s="90"/>
      <c r="C68" s="90"/>
      <c r="D68" s="90"/>
      <c r="E68" s="90"/>
      <c r="F68" s="90">
        <v>1</v>
      </c>
      <c r="G68" s="90">
        <v>1</v>
      </c>
      <c r="H68" s="90"/>
      <c r="I68" s="90">
        <f t="shared" si="30"/>
        <v>1</v>
      </c>
      <c r="J68" s="90"/>
      <c r="K68" s="90"/>
      <c r="L68" s="90"/>
      <c r="M68" s="90"/>
      <c r="N68" s="90">
        <f t="shared" si="26"/>
        <v>1</v>
      </c>
      <c r="O68" s="90">
        <f t="shared" si="27"/>
        <v>1</v>
      </c>
      <c r="P68" s="90">
        <f t="shared" si="31"/>
        <v>0</v>
      </c>
      <c r="Q68" s="90">
        <f t="shared" si="32"/>
        <v>1</v>
      </c>
      <c r="R68" s="90">
        <f t="shared" si="28"/>
        <v>1</v>
      </c>
      <c r="S68" s="90">
        <f t="shared" si="29"/>
        <v>1</v>
      </c>
      <c r="T68" s="89">
        <f t="shared" si="33"/>
        <v>0</v>
      </c>
      <c r="U68" s="89">
        <f t="shared" si="34"/>
        <v>1</v>
      </c>
    </row>
    <row r="69" spans="1:21" ht="14.25" customHeight="1">
      <c r="A69" s="81" t="s">
        <v>363</v>
      </c>
      <c r="B69" s="92"/>
      <c r="C69" s="90"/>
      <c r="D69" s="90"/>
      <c r="E69" s="90"/>
      <c r="F69" s="82">
        <f>SUM(F59:F68)</f>
        <v>13</v>
      </c>
      <c r="G69" s="82">
        <f>SUM(G59:G68)</f>
        <v>13</v>
      </c>
      <c r="H69" s="82">
        <f>SUM(H59:H68)</f>
        <v>0</v>
      </c>
      <c r="I69" s="82">
        <f>SUM(I59:I68)</f>
        <v>13</v>
      </c>
      <c r="J69" s="82">
        <f>SUM(J59:J67)</f>
        <v>1</v>
      </c>
      <c r="K69" s="82">
        <f>SUM(K59:K67)</f>
        <v>1</v>
      </c>
      <c r="L69" s="82">
        <f>SUM(L59:L67)</f>
        <v>0</v>
      </c>
      <c r="M69" s="82">
        <f>SUM(M59:M67)</f>
        <v>1</v>
      </c>
      <c r="N69" s="82">
        <f t="shared" si="26"/>
        <v>14</v>
      </c>
      <c r="O69" s="82">
        <f t="shared" si="27"/>
        <v>14</v>
      </c>
      <c r="P69" s="82">
        <f>SUM(P59:P68)</f>
        <v>0</v>
      </c>
      <c r="Q69" s="82">
        <f t="shared" si="32"/>
        <v>14</v>
      </c>
      <c r="R69" s="82">
        <f t="shared" si="28"/>
        <v>13.5</v>
      </c>
      <c r="S69" s="82">
        <f t="shared" si="29"/>
        <v>13.5</v>
      </c>
      <c r="T69" s="81">
        <f>SUM(T59:T68)</f>
        <v>0</v>
      </c>
      <c r="U69" s="81">
        <f>SUM(U59:U68)</f>
        <v>13.5</v>
      </c>
    </row>
    <row r="70" spans="1:21" ht="15.75">
      <c r="A70" s="83"/>
      <c r="B70" s="84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8"/>
      <c r="O70" s="98"/>
      <c r="P70" s="98"/>
      <c r="Q70" s="98"/>
      <c r="R70" s="98"/>
      <c r="S70" s="11"/>
      <c r="T70" s="11"/>
      <c r="U70" s="11"/>
    </row>
    <row r="71" spans="1:21" ht="14.25" customHeight="1">
      <c r="A71" s="81" t="s">
        <v>364</v>
      </c>
      <c r="B71" s="82">
        <f aca="true" t="shared" si="35" ref="B71:I71">B23+B30+B38+B43+B56+B69</f>
        <v>0</v>
      </c>
      <c r="C71" s="82">
        <f t="shared" si="35"/>
        <v>6</v>
      </c>
      <c r="D71" s="82">
        <f t="shared" si="35"/>
        <v>0</v>
      </c>
      <c r="E71" s="82">
        <f t="shared" si="35"/>
        <v>0</v>
      </c>
      <c r="F71" s="82">
        <f t="shared" si="35"/>
        <v>257</v>
      </c>
      <c r="G71" s="82">
        <f t="shared" si="35"/>
        <v>246</v>
      </c>
      <c r="H71" s="82">
        <f t="shared" si="35"/>
        <v>-1</v>
      </c>
      <c r="I71" s="82">
        <f t="shared" si="35"/>
        <v>245</v>
      </c>
      <c r="J71" s="82">
        <f aca="true" t="shared" si="36" ref="J71:R71">J23+J30+J38+J43+J56+J69</f>
        <v>3</v>
      </c>
      <c r="K71" s="82">
        <f t="shared" si="36"/>
        <v>3</v>
      </c>
      <c r="L71" s="82">
        <f t="shared" si="36"/>
        <v>2</v>
      </c>
      <c r="M71" s="82">
        <f t="shared" si="36"/>
        <v>5</v>
      </c>
      <c r="N71" s="82">
        <f t="shared" si="36"/>
        <v>260</v>
      </c>
      <c r="O71" s="82">
        <f>O23+O30+O38+O43+O56+O69</f>
        <v>255</v>
      </c>
      <c r="P71" s="82">
        <f>P23+P30+P38+P43+P56+P69</f>
        <v>1</v>
      </c>
      <c r="Q71" s="82">
        <f>Q23+Q30+Q38+Q43+Q56+Q69</f>
        <v>256</v>
      </c>
      <c r="R71" s="82">
        <f t="shared" si="36"/>
        <v>258.5</v>
      </c>
      <c r="S71" s="82">
        <f>S23+S30+S38+S43+S56+S69</f>
        <v>253.5</v>
      </c>
      <c r="T71" s="82">
        <f>T23+T30+T38+T43+T56+T69</f>
        <v>0</v>
      </c>
      <c r="U71" s="82">
        <f>U23+U30+U38+U43+U56+U69</f>
        <v>253.5</v>
      </c>
    </row>
    <row r="72" spans="1:21" ht="15.75">
      <c r="A72" s="86"/>
      <c r="B72" s="87"/>
      <c r="C72" s="87"/>
      <c r="D72" s="88"/>
      <c r="E72" s="88"/>
      <c r="F72" s="87"/>
      <c r="G72" s="87"/>
      <c r="H72" s="87"/>
      <c r="I72" s="87"/>
      <c r="J72" s="87"/>
      <c r="K72" s="87"/>
      <c r="L72" s="87"/>
      <c r="M72" s="87"/>
      <c r="N72" s="98"/>
      <c r="O72" s="98"/>
      <c r="P72" s="98"/>
      <c r="Q72" s="98"/>
      <c r="R72" s="98"/>
      <c r="S72" s="11"/>
      <c r="T72" s="11"/>
      <c r="U72" s="11"/>
    </row>
    <row r="73" spans="1:21" ht="14.25" customHeight="1">
      <c r="A73" s="81" t="s">
        <v>365</v>
      </c>
      <c r="B73" s="82">
        <f>B11+B71</f>
        <v>5</v>
      </c>
      <c r="C73" s="82">
        <f aca="true" t="shared" si="37" ref="C73:U73">C11+C71</f>
        <v>11</v>
      </c>
      <c r="D73" s="82">
        <f t="shared" si="37"/>
        <v>48</v>
      </c>
      <c r="E73" s="82">
        <f t="shared" si="37"/>
        <v>48</v>
      </c>
      <c r="F73" s="82">
        <f t="shared" si="37"/>
        <v>257</v>
      </c>
      <c r="G73" s="82">
        <f t="shared" si="37"/>
        <v>246</v>
      </c>
      <c r="H73" s="82">
        <f t="shared" si="37"/>
        <v>-1</v>
      </c>
      <c r="I73" s="82">
        <f t="shared" si="37"/>
        <v>245</v>
      </c>
      <c r="J73" s="82">
        <f t="shared" si="37"/>
        <v>4</v>
      </c>
      <c r="K73" s="82">
        <f t="shared" si="37"/>
        <v>4</v>
      </c>
      <c r="L73" s="82">
        <f t="shared" si="37"/>
        <v>2</v>
      </c>
      <c r="M73" s="82">
        <f t="shared" si="37"/>
        <v>6</v>
      </c>
      <c r="N73" s="82">
        <f t="shared" si="37"/>
        <v>314</v>
      </c>
      <c r="O73" s="82">
        <f t="shared" si="37"/>
        <v>309</v>
      </c>
      <c r="P73" s="82">
        <f t="shared" si="37"/>
        <v>1</v>
      </c>
      <c r="Q73" s="82">
        <f t="shared" si="37"/>
        <v>310</v>
      </c>
      <c r="R73" s="82">
        <f t="shared" si="37"/>
        <v>312</v>
      </c>
      <c r="S73" s="82">
        <f t="shared" si="37"/>
        <v>307</v>
      </c>
      <c r="T73" s="82">
        <f t="shared" si="37"/>
        <v>0</v>
      </c>
      <c r="U73" s="82">
        <f t="shared" si="37"/>
        <v>307</v>
      </c>
    </row>
    <row r="74" spans="1:18" ht="15.75">
      <c r="A74" s="18"/>
      <c r="B74" s="1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mergeCells count="18">
    <mergeCell ref="F6:M6"/>
    <mergeCell ref="J7:M7"/>
    <mergeCell ref="A6:A9"/>
    <mergeCell ref="F7:I7"/>
    <mergeCell ref="F8:G8"/>
    <mergeCell ref="B8:C8"/>
    <mergeCell ref="B6:C7"/>
    <mergeCell ref="D8:E8"/>
    <mergeCell ref="D6:E7"/>
    <mergeCell ref="J8:K8"/>
    <mergeCell ref="A2:U2"/>
    <mergeCell ref="A3:U3"/>
    <mergeCell ref="A4:U4"/>
    <mergeCell ref="F1:U1"/>
    <mergeCell ref="N8:O8"/>
    <mergeCell ref="N6:Q7"/>
    <mergeCell ref="R8:S8"/>
    <mergeCell ref="R6:U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AC19"/>
  <sheetViews>
    <sheetView tabSelected="1" workbookViewId="0" topLeftCell="G1">
      <selection activeCell="A4" sqref="A4:AB4"/>
    </sheetView>
  </sheetViews>
  <sheetFormatPr defaultColWidth="9.140625" defaultRowHeight="12.75"/>
  <cols>
    <col min="1" max="1" width="27.421875" style="43" bestFit="1" customWidth="1"/>
    <col min="2" max="2" width="8.00390625" style="43" customWidth="1"/>
    <col min="3" max="3" width="6.8515625" style="43" bestFit="1" customWidth="1"/>
    <col min="4" max="4" width="8.00390625" style="43" customWidth="1"/>
    <col min="5" max="5" width="7.57421875" style="43" customWidth="1"/>
    <col min="6" max="6" width="5.140625" style="43" customWidth="1"/>
    <col min="7" max="7" width="7.00390625" style="43" customWidth="1"/>
    <col min="8" max="10" width="5.421875" style="43" customWidth="1"/>
    <col min="11" max="11" width="8.140625" style="43" customWidth="1"/>
    <col min="12" max="12" width="5.7109375" style="43" customWidth="1"/>
    <col min="13" max="13" width="8.00390625" style="43" customWidth="1"/>
    <col min="14" max="14" width="7.421875" style="43" customWidth="1"/>
    <col min="15" max="15" width="5.00390625" style="43" customWidth="1"/>
    <col min="16" max="16" width="7.28125" style="43" customWidth="1"/>
    <col min="17" max="17" width="7.28125" style="43" bestFit="1" customWidth="1"/>
    <col min="18" max="18" width="4.57421875" style="43" customWidth="1"/>
    <col min="19" max="19" width="7.28125" style="43" bestFit="1" customWidth="1"/>
    <col min="20" max="20" width="6.140625" style="43" bestFit="1" customWidth="1"/>
    <col min="21" max="21" width="6.421875" style="43" bestFit="1" customWidth="1"/>
    <col min="22" max="22" width="7.00390625" style="43" bestFit="1" customWidth="1"/>
    <col min="23" max="23" width="7.28125" style="43" customWidth="1"/>
    <col min="24" max="24" width="4.421875" style="43" customWidth="1"/>
    <col min="25" max="25" width="7.28125" style="43" customWidth="1"/>
    <col min="26" max="26" width="7.28125" style="43" bestFit="1" customWidth="1"/>
    <col min="27" max="27" width="6.421875" style="43" bestFit="1" customWidth="1"/>
    <col min="28" max="28" width="8.57421875" style="43" customWidth="1"/>
    <col min="29" max="29" width="12.7109375" style="43" customWidth="1"/>
    <col min="30" max="16384" width="10.28125" style="43" customWidth="1"/>
  </cols>
  <sheetData>
    <row r="1" spans="23:28" ht="15.75">
      <c r="W1" s="158" t="s">
        <v>567</v>
      </c>
      <c r="X1" s="158"/>
      <c r="Y1" s="158"/>
      <c r="Z1" s="158"/>
      <c r="AA1" s="158"/>
      <c r="AB1" s="158"/>
    </row>
    <row r="2" spans="1:28" ht="15.75">
      <c r="A2" s="160" t="s">
        <v>213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s="45" customFormat="1" ht="15.75">
      <c r="A3" s="160" t="s">
        <v>264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s="45" customFormat="1" ht="15.75">
      <c r="A4" s="160" t="s">
        <v>10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</row>
    <row r="5" spans="1:29" s="46" customFormat="1" ht="15.75">
      <c r="A5" s="160" t="s">
        <v>120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44"/>
    </row>
    <row r="6" spans="1:22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8" s="48" customFormat="1" ht="38.25" customHeight="1">
      <c r="A7" s="159" t="s">
        <v>121</v>
      </c>
      <c r="B7" s="161" t="s">
        <v>117</v>
      </c>
      <c r="C7" s="162"/>
      <c r="D7" s="163"/>
      <c r="E7" s="161" t="s">
        <v>132</v>
      </c>
      <c r="F7" s="162"/>
      <c r="G7" s="163"/>
      <c r="H7" s="161" t="s">
        <v>112</v>
      </c>
      <c r="I7" s="162"/>
      <c r="J7" s="163"/>
      <c r="K7" s="161" t="s">
        <v>412</v>
      </c>
      <c r="L7" s="151"/>
      <c r="M7" s="152"/>
      <c r="N7" s="161" t="s">
        <v>18</v>
      </c>
      <c r="O7" s="162"/>
      <c r="P7" s="163"/>
      <c r="Q7" s="167" t="s">
        <v>260</v>
      </c>
      <c r="R7" s="168"/>
      <c r="S7" s="168"/>
      <c r="T7" s="168"/>
      <c r="U7" s="168"/>
      <c r="V7" s="150"/>
      <c r="W7" s="161" t="s">
        <v>118</v>
      </c>
      <c r="X7" s="162"/>
      <c r="Y7" s="163"/>
      <c r="Z7" s="159" t="s">
        <v>219</v>
      </c>
      <c r="AA7" s="159"/>
      <c r="AB7" s="159"/>
    </row>
    <row r="8" spans="1:28" s="48" customFormat="1" ht="38.25" customHeight="1">
      <c r="A8" s="159"/>
      <c r="B8" s="148"/>
      <c r="C8" s="149"/>
      <c r="D8" s="169"/>
      <c r="E8" s="148"/>
      <c r="F8" s="149"/>
      <c r="G8" s="169"/>
      <c r="H8" s="148"/>
      <c r="I8" s="149"/>
      <c r="J8" s="169"/>
      <c r="K8" s="153"/>
      <c r="L8" s="154"/>
      <c r="M8" s="155"/>
      <c r="N8" s="164"/>
      <c r="O8" s="165"/>
      <c r="P8" s="166"/>
      <c r="Q8" s="167" t="s">
        <v>6</v>
      </c>
      <c r="R8" s="168"/>
      <c r="S8" s="150"/>
      <c r="T8" s="167" t="s">
        <v>243</v>
      </c>
      <c r="U8" s="168"/>
      <c r="V8" s="150"/>
      <c r="W8" s="148"/>
      <c r="X8" s="149"/>
      <c r="Y8" s="169"/>
      <c r="Z8" s="159"/>
      <c r="AA8" s="159"/>
      <c r="AB8" s="159"/>
    </row>
    <row r="9" spans="1:28" s="48" customFormat="1" ht="51">
      <c r="A9" s="159"/>
      <c r="B9" s="71" t="s">
        <v>407</v>
      </c>
      <c r="C9" s="71" t="s">
        <v>19</v>
      </c>
      <c r="D9" s="71" t="s">
        <v>481</v>
      </c>
      <c r="E9" s="71" t="s">
        <v>407</v>
      </c>
      <c r="F9" s="71" t="s">
        <v>19</v>
      </c>
      <c r="G9" s="71" t="s">
        <v>481</v>
      </c>
      <c r="H9" s="71" t="s">
        <v>407</v>
      </c>
      <c r="I9" s="71" t="s">
        <v>19</v>
      </c>
      <c r="J9" s="71" t="s">
        <v>481</v>
      </c>
      <c r="K9" s="71" t="s">
        <v>407</v>
      </c>
      <c r="L9" s="71" t="s">
        <v>19</v>
      </c>
      <c r="M9" s="71" t="s">
        <v>481</v>
      </c>
      <c r="N9" s="71" t="s">
        <v>407</v>
      </c>
      <c r="O9" s="71" t="s">
        <v>19</v>
      </c>
      <c r="P9" s="71" t="s">
        <v>481</v>
      </c>
      <c r="Q9" s="71" t="s">
        <v>407</v>
      </c>
      <c r="R9" s="71" t="s">
        <v>19</v>
      </c>
      <c r="S9" s="71" t="s">
        <v>481</v>
      </c>
      <c r="T9" s="71" t="s">
        <v>407</v>
      </c>
      <c r="U9" s="71" t="s">
        <v>19</v>
      </c>
      <c r="V9" s="71" t="s">
        <v>481</v>
      </c>
      <c r="W9" s="71" t="s">
        <v>407</v>
      </c>
      <c r="X9" s="71" t="s">
        <v>19</v>
      </c>
      <c r="Y9" s="71" t="s">
        <v>481</v>
      </c>
      <c r="Z9" s="71" t="s">
        <v>407</v>
      </c>
      <c r="AA9" s="71" t="s">
        <v>19</v>
      </c>
      <c r="AB9" s="71" t="s">
        <v>481</v>
      </c>
    </row>
    <row r="10" spans="1:26" s="48" customFormat="1" ht="16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8" ht="24.75" customHeight="1">
      <c r="A11" s="117" t="s">
        <v>113</v>
      </c>
      <c r="B11" s="118">
        <v>27670</v>
      </c>
      <c r="C11" s="118">
        <v>-1000</v>
      </c>
      <c r="D11" s="118">
        <f>SUM(B11:C11)</f>
        <v>26670</v>
      </c>
      <c r="E11" s="118">
        <v>1300</v>
      </c>
      <c r="F11" s="118"/>
      <c r="G11" s="118">
        <f>SUM(E11:F11)</f>
        <v>1300</v>
      </c>
      <c r="H11" s="118">
        <v>300</v>
      </c>
      <c r="I11" s="118"/>
      <c r="J11" s="118">
        <f>SUM(H11:I11)</f>
        <v>300</v>
      </c>
      <c r="K11" s="118">
        <v>17699</v>
      </c>
      <c r="L11" s="118">
        <v>580</v>
      </c>
      <c r="M11" s="118">
        <f>SUM(K11:L11)</f>
        <v>18279</v>
      </c>
      <c r="N11" s="118">
        <v>0</v>
      </c>
      <c r="O11" s="118"/>
      <c r="P11" s="118">
        <f>SUM(N11:O11)</f>
        <v>0</v>
      </c>
      <c r="Q11" s="118">
        <v>7784</v>
      </c>
      <c r="R11" s="118"/>
      <c r="S11" s="118">
        <f>SUM(Q11:R11)</f>
        <v>7784</v>
      </c>
      <c r="T11" s="118">
        <v>2980</v>
      </c>
      <c r="U11" s="118">
        <v>3255</v>
      </c>
      <c r="V11" s="118">
        <f>SUM(T11:U11)</f>
        <v>6235</v>
      </c>
      <c r="W11" s="118">
        <v>3686</v>
      </c>
      <c r="X11" s="118"/>
      <c r="Y11" s="118">
        <f>SUM(W11:X11)</f>
        <v>3686</v>
      </c>
      <c r="Z11" s="118">
        <f>B11+E11+H11+K11+N11+Q11+T11+W11</f>
        <v>61419</v>
      </c>
      <c r="AA11" s="118">
        <f>C11+F11+I11+L11+O11+R11+U11+X11</f>
        <v>2835</v>
      </c>
      <c r="AB11" s="118">
        <f>D11+G11+J11+M11+P11+S11+V11+Y11</f>
        <v>64254</v>
      </c>
    </row>
    <row r="12" spans="1:28" ht="24.75" customHeight="1">
      <c r="A12" s="50" t="s">
        <v>114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18">
        <f aca="true" t="shared" si="0" ref="Z12:Z17">SUM(B12:V12)</f>
        <v>0</v>
      </c>
      <c r="AA12" s="121"/>
      <c r="AB12" s="119">
        <f aca="true" t="shared" si="1" ref="AB12:AB19">SUM(Z12:AA12)</f>
        <v>0</v>
      </c>
    </row>
    <row r="13" spans="1:28" ht="24.75" customHeight="1">
      <c r="A13" s="50" t="s">
        <v>115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>
        <f t="shared" si="0"/>
        <v>0</v>
      </c>
      <c r="AA13" s="121"/>
      <c r="AB13" s="119">
        <f t="shared" si="1"/>
        <v>0</v>
      </c>
    </row>
    <row r="14" spans="1:28" ht="24.75" customHeight="1">
      <c r="A14" s="50" t="s">
        <v>502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18">
        <f t="shared" si="0"/>
        <v>0</v>
      </c>
      <c r="AA14" s="121"/>
      <c r="AB14" s="119">
        <f t="shared" si="1"/>
        <v>0</v>
      </c>
    </row>
    <row r="15" spans="1:28" ht="24.75" customHeight="1">
      <c r="A15" s="50" t="s">
        <v>116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18">
        <f t="shared" si="0"/>
        <v>0</v>
      </c>
      <c r="AA15" s="121"/>
      <c r="AB15" s="119">
        <f t="shared" si="1"/>
        <v>0</v>
      </c>
    </row>
    <row r="16" spans="1:28" ht="24.75" customHeight="1">
      <c r="A16" s="50" t="s">
        <v>476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18">
        <f t="shared" si="0"/>
        <v>0</v>
      </c>
      <c r="AA16" s="121"/>
      <c r="AB16" s="119">
        <f t="shared" si="1"/>
        <v>0</v>
      </c>
    </row>
    <row r="17" spans="1:28" ht="24.75" customHeight="1">
      <c r="A17" s="50" t="s">
        <v>477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18">
        <f t="shared" si="0"/>
        <v>0</v>
      </c>
      <c r="AA17" s="121"/>
      <c r="AB17" s="119">
        <f t="shared" si="1"/>
        <v>0</v>
      </c>
    </row>
    <row r="18" spans="1:28" s="46" customFormat="1" ht="30">
      <c r="A18" s="147" t="s">
        <v>504</v>
      </c>
      <c r="B18" s="122">
        <f>SUM(B12:B17)</f>
        <v>0</v>
      </c>
      <c r="C18" s="122">
        <f>SUM(C12:C17)</f>
        <v>0</v>
      </c>
      <c r="D18" s="122">
        <f>SUM(D12:D17)</f>
        <v>0</v>
      </c>
      <c r="E18" s="122">
        <f aca="true" t="shared" si="2" ref="E18:AB18">SUM(E12:E17)</f>
        <v>0</v>
      </c>
      <c r="F18" s="122">
        <f aca="true" t="shared" si="3" ref="F18:N18">SUM(F12:F17)</f>
        <v>0</v>
      </c>
      <c r="G18" s="122">
        <f t="shared" si="3"/>
        <v>0</v>
      </c>
      <c r="H18" s="122">
        <f t="shared" si="3"/>
        <v>0</v>
      </c>
      <c r="I18" s="122">
        <f t="shared" si="3"/>
        <v>0</v>
      </c>
      <c r="J18" s="122">
        <f t="shared" si="3"/>
        <v>0</v>
      </c>
      <c r="K18" s="122">
        <f t="shared" si="3"/>
        <v>0</v>
      </c>
      <c r="L18" s="122">
        <f t="shared" si="3"/>
        <v>0</v>
      </c>
      <c r="M18" s="122">
        <f t="shared" si="3"/>
        <v>0</v>
      </c>
      <c r="N18" s="122">
        <f t="shared" si="3"/>
        <v>0</v>
      </c>
      <c r="O18" s="122">
        <f t="shared" si="2"/>
        <v>0</v>
      </c>
      <c r="P18" s="122">
        <f t="shared" si="2"/>
        <v>0</v>
      </c>
      <c r="Q18" s="122">
        <f t="shared" si="2"/>
        <v>0</v>
      </c>
      <c r="R18" s="122">
        <f t="shared" si="2"/>
        <v>0</v>
      </c>
      <c r="S18" s="122">
        <f t="shared" si="2"/>
        <v>0</v>
      </c>
      <c r="T18" s="122">
        <f t="shared" si="2"/>
        <v>0</v>
      </c>
      <c r="U18" s="122">
        <f t="shared" si="2"/>
        <v>0</v>
      </c>
      <c r="V18" s="122">
        <f t="shared" si="2"/>
        <v>0</v>
      </c>
      <c r="W18" s="122">
        <f t="shared" si="2"/>
        <v>0</v>
      </c>
      <c r="X18" s="122">
        <f>SUM(X12:X17)</f>
        <v>0</v>
      </c>
      <c r="Y18" s="122">
        <f>SUM(Y12:Y17)</f>
        <v>0</v>
      </c>
      <c r="Z18" s="122">
        <f t="shared" si="2"/>
        <v>0</v>
      </c>
      <c r="AA18" s="122">
        <f t="shared" si="2"/>
        <v>0</v>
      </c>
      <c r="AB18" s="122">
        <f t="shared" si="2"/>
        <v>0</v>
      </c>
    </row>
    <row r="19" spans="1:28" ht="24.75" customHeight="1">
      <c r="A19" s="117" t="s">
        <v>365</v>
      </c>
      <c r="B19" s="118">
        <f aca="true" t="shared" si="4" ref="B19:AA19">B11+B18</f>
        <v>27670</v>
      </c>
      <c r="C19" s="118">
        <f>C11+C18</f>
        <v>-1000</v>
      </c>
      <c r="D19" s="118">
        <f>D11+D18</f>
        <v>26670</v>
      </c>
      <c r="E19" s="118">
        <f t="shared" si="4"/>
        <v>1300</v>
      </c>
      <c r="F19" s="118">
        <f aca="true" t="shared" si="5" ref="F19:M19">F11+F18</f>
        <v>0</v>
      </c>
      <c r="G19" s="118">
        <f t="shared" si="5"/>
        <v>1300</v>
      </c>
      <c r="H19" s="118">
        <f t="shared" si="5"/>
        <v>300</v>
      </c>
      <c r="I19" s="118">
        <f t="shared" si="5"/>
        <v>0</v>
      </c>
      <c r="J19" s="118">
        <f t="shared" si="5"/>
        <v>300</v>
      </c>
      <c r="K19" s="118">
        <f t="shared" si="5"/>
        <v>17699</v>
      </c>
      <c r="L19" s="118">
        <f t="shared" si="5"/>
        <v>580</v>
      </c>
      <c r="M19" s="118">
        <f t="shared" si="5"/>
        <v>18279</v>
      </c>
      <c r="N19" s="118">
        <f t="shared" si="4"/>
        <v>0</v>
      </c>
      <c r="O19" s="118">
        <f t="shared" si="4"/>
        <v>0</v>
      </c>
      <c r="P19" s="118">
        <f t="shared" si="4"/>
        <v>0</v>
      </c>
      <c r="Q19" s="118">
        <f t="shared" si="4"/>
        <v>7784</v>
      </c>
      <c r="R19" s="118">
        <f t="shared" si="4"/>
        <v>0</v>
      </c>
      <c r="S19" s="118">
        <f t="shared" si="4"/>
        <v>7784</v>
      </c>
      <c r="T19" s="118">
        <f t="shared" si="4"/>
        <v>2980</v>
      </c>
      <c r="U19" s="118">
        <f t="shared" si="4"/>
        <v>3255</v>
      </c>
      <c r="V19" s="118">
        <f t="shared" si="4"/>
        <v>6235</v>
      </c>
      <c r="W19" s="118">
        <f t="shared" si="4"/>
        <v>3686</v>
      </c>
      <c r="X19" s="118">
        <f>X11+X18</f>
        <v>0</v>
      </c>
      <c r="Y19" s="118">
        <f>Y11+Y18</f>
        <v>3686</v>
      </c>
      <c r="Z19" s="118">
        <f t="shared" si="4"/>
        <v>61419</v>
      </c>
      <c r="AA19" s="118">
        <f t="shared" si="4"/>
        <v>2835</v>
      </c>
      <c r="AB19" s="119">
        <f t="shared" si="1"/>
        <v>64254</v>
      </c>
    </row>
  </sheetData>
  <mergeCells count="16">
    <mergeCell ref="W7:Y8"/>
    <mergeCell ref="T8:V8"/>
    <mergeCell ref="K7:M8"/>
    <mergeCell ref="B7:D8"/>
    <mergeCell ref="E7:G8"/>
    <mergeCell ref="H7:J8"/>
    <mergeCell ref="W1:AB1"/>
    <mergeCell ref="A7:A9"/>
    <mergeCell ref="Z7:AB8"/>
    <mergeCell ref="A2:AB2"/>
    <mergeCell ref="A3:AB3"/>
    <mergeCell ref="A4:AB4"/>
    <mergeCell ref="A5:AB5"/>
    <mergeCell ref="N7:P8"/>
    <mergeCell ref="Q8:S8"/>
    <mergeCell ref="Q7:V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160"/>
  <sheetViews>
    <sheetView workbookViewId="0" topLeftCell="A61">
      <selection activeCell="A75" sqref="A75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23" t="s">
        <v>3</v>
      </c>
    </row>
    <row r="2" spans="1:4" ht="14.25" customHeight="1">
      <c r="A2" s="170" t="s">
        <v>213</v>
      </c>
      <c r="B2" s="170"/>
      <c r="C2" s="170"/>
      <c r="D2" s="170"/>
    </row>
    <row r="3" spans="1:4" s="7" customFormat="1" ht="14.25" customHeight="1">
      <c r="A3" s="170" t="s">
        <v>264</v>
      </c>
      <c r="B3" s="170"/>
      <c r="C3" s="170"/>
      <c r="D3" s="170"/>
    </row>
    <row r="4" spans="1:4" s="7" customFormat="1" ht="14.25" customHeight="1">
      <c r="A4" s="170" t="s">
        <v>11</v>
      </c>
      <c r="B4" s="170"/>
      <c r="C4" s="170"/>
      <c r="D4" s="170"/>
    </row>
    <row r="5" spans="1:4" ht="14.25" customHeight="1">
      <c r="A5" s="170" t="s">
        <v>120</v>
      </c>
      <c r="B5" s="170"/>
      <c r="C5" s="170"/>
      <c r="D5" s="170"/>
    </row>
    <row r="6" spans="1:2" ht="8.25" customHeight="1">
      <c r="A6" s="3"/>
      <c r="B6" s="3"/>
    </row>
    <row r="7" spans="1:4" s="10" customFormat="1" ht="36.75" customHeight="1">
      <c r="A7" s="5" t="s">
        <v>121</v>
      </c>
      <c r="B7" s="6" t="s">
        <v>407</v>
      </c>
      <c r="C7" s="6" t="s">
        <v>19</v>
      </c>
      <c r="D7" s="6" t="s">
        <v>480</v>
      </c>
    </row>
    <row r="8" spans="1:2" s="10" customFormat="1" ht="8.25" customHeight="1">
      <c r="A8" s="27"/>
      <c r="B8" s="15"/>
    </row>
    <row r="9" s="10" customFormat="1" ht="14.25" customHeight="1">
      <c r="A9" s="40" t="s">
        <v>305</v>
      </c>
    </row>
    <row r="10" s="10" customFormat="1" ht="15.75">
      <c r="A10" s="40"/>
    </row>
    <row r="11" s="10" customFormat="1" ht="14.25" customHeight="1">
      <c r="A11" s="25" t="s">
        <v>306</v>
      </c>
    </row>
    <row r="12" s="10" customFormat="1" ht="14.25" customHeight="1">
      <c r="A12" s="42" t="s">
        <v>307</v>
      </c>
    </row>
    <row r="13" spans="1:2" s="10" customFormat="1" ht="14.25" customHeight="1">
      <c r="A13" s="19" t="s">
        <v>308</v>
      </c>
      <c r="B13" s="8"/>
    </row>
    <row r="14" spans="1:4" s="10" customFormat="1" ht="14.25" customHeight="1">
      <c r="A14" s="1" t="s">
        <v>309</v>
      </c>
      <c r="B14" s="8">
        <v>1000</v>
      </c>
      <c r="C14" s="8">
        <v>-1000</v>
      </c>
      <c r="D14" s="8">
        <f>SUM(B14:C14)</f>
        <v>0</v>
      </c>
    </row>
    <row r="15" spans="1:4" s="10" customFormat="1" ht="14.25" customHeight="1">
      <c r="A15" s="1" t="s">
        <v>315</v>
      </c>
      <c r="B15" s="8">
        <v>26670</v>
      </c>
      <c r="C15" s="8"/>
      <c r="D15" s="8">
        <f>SUM(B15:C15)</f>
        <v>26670</v>
      </c>
    </row>
    <row r="16" spans="1:4" s="10" customFormat="1" ht="14.25" customHeight="1">
      <c r="A16" s="1" t="s">
        <v>259</v>
      </c>
      <c r="B16" s="8"/>
      <c r="C16" s="8"/>
      <c r="D16" s="8"/>
    </row>
    <row r="17" spans="1:4" s="10" customFormat="1" ht="14.25" customHeight="1">
      <c r="A17" s="7" t="s">
        <v>322</v>
      </c>
      <c r="B17" s="9">
        <f>SUM(B13:B16)</f>
        <v>27670</v>
      </c>
      <c r="C17" s="9">
        <f>SUM(C13:C16)</f>
        <v>-1000</v>
      </c>
      <c r="D17" s="9">
        <f>SUM(D13:D16)</f>
        <v>26670</v>
      </c>
    </row>
    <row r="18" spans="2:4" s="10" customFormat="1" ht="14.25" customHeight="1">
      <c r="B18" s="41"/>
      <c r="C18" s="41"/>
      <c r="D18" s="8"/>
    </row>
    <row r="19" spans="1:4" s="10" customFormat="1" ht="14.25" customHeight="1">
      <c r="A19" s="22" t="s">
        <v>132</v>
      </c>
      <c r="B19" s="41"/>
      <c r="C19" s="41"/>
      <c r="D19" s="8"/>
    </row>
    <row r="20" spans="1:4" ht="14.25" customHeight="1">
      <c r="A20" s="1" t="s">
        <v>310</v>
      </c>
      <c r="B20" s="8">
        <v>1300</v>
      </c>
      <c r="C20" s="8"/>
      <c r="D20" s="8">
        <f>SUM(B20:C20)</f>
        <v>1300</v>
      </c>
    </row>
    <row r="21" spans="1:4" s="10" customFormat="1" ht="14.25" customHeight="1">
      <c r="A21" s="7" t="s">
        <v>311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41"/>
      <c r="C22" s="41"/>
      <c r="D22" s="8"/>
    </row>
    <row r="23" spans="1:4" ht="14.25" customHeight="1">
      <c r="A23" s="22" t="s">
        <v>312</v>
      </c>
      <c r="B23" s="8"/>
      <c r="C23" s="8"/>
      <c r="D23" s="8"/>
    </row>
    <row r="24" spans="1:4" ht="14.25" customHeight="1">
      <c r="A24" s="1" t="s">
        <v>313</v>
      </c>
      <c r="B24" s="8">
        <v>300</v>
      </c>
      <c r="C24" s="8"/>
      <c r="D24" s="8">
        <f>SUM(B24:C24)</f>
        <v>300</v>
      </c>
    </row>
    <row r="25" spans="1:4" ht="14.25" customHeight="1">
      <c r="A25" s="7" t="s">
        <v>314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22" t="s">
        <v>413</v>
      </c>
      <c r="B27" s="9"/>
      <c r="C27" s="9"/>
      <c r="D27" s="9"/>
    </row>
    <row r="28" spans="1:4" ht="14.25" customHeight="1">
      <c r="A28" s="1" t="s">
        <v>81</v>
      </c>
      <c r="B28" s="8">
        <v>6699</v>
      </c>
      <c r="C28" s="8"/>
      <c r="D28" s="8">
        <f>SUM(B28:C28)</f>
        <v>6699</v>
      </c>
    </row>
    <row r="29" spans="1:4" ht="14.25" customHeight="1">
      <c r="A29" s="1" t="s">
        <v>479</v>
      </c>
      <c r="B29" s="8">
        <v>11000</v>
      </c>
      <c r="C29" s="8"/>
      <c r="D29" s="8">
        <f>SUM(B29:C29)</f>
        <v>11000</v>
      </c>
    </row>
    <row r="30" spans="1:4" ht="14.25" customHeight="1">
      <c r="A30" s="1" t="s">
        <v>482</v>
      </c>
      <c r="B30" s="8"/>
      <c r="C30" s="8">
        <v>580</v>
      </c>
      <c r="D30" s="8">
        <f>SUM(B30:C30)</f>
        <v>580</v>
      </c>
    </row>
    <row r="31" spans="1:4" ht="14.25" customHeight="1">
      <c r="A31" s="7" t="s">
        <v>414</v>
      </c>
      <c r="B31" s="9">
        <f>SUM(B28:B30)</f>
        <v>17699</v>
      </c>
      <c r="C31" s="9">
        <f>SUM(C28:C30)</f>
        <v>580</v>
      </c>
      <c r="D31" s="9">
        <f>SUM(D28:D30)</f>
        <v>18279</v>
      </c>
    </row>
    <row r="32" spans="2:4" ht="12.75" customHeight="1">
      <c r="B32" s="8"/>
      <c r="C32" s="8"/>
      <c r="D32" s="8"/>
    </row>
    <row r="33" spans="1:4" s="7" customFormat="1" ht="14.25" customHeight="1">
      <c r="A33" s="22" t="s">
        <v>260</v>
      </c>
      <c r="B33" s="9"/>
      <c r="C33" s="9"/>
      <c r="D33" s="8"/>
    </row>
    <row r="34" spans="1:4" ht="14.25" customHeight="1">
      <c r="A34" s="1" t="s">
        <v>81</v>
      </c>
      <c r="B34" s="8"/>
      <c r="C34" s="8"/>
      <c r="D34" s="8"/>
    </row>
    <row r="35" spans="1:4" s="100" customFormat="1" ht="14.25" customHeight="1">
      <c r="A35" s="100" t="s">
        <v>110</v>
      </c>
      <c r="B35" s="99"/>
      <c r="C35" s="99"/>
      <c r="D35" s="8"/>
    </row>
    <row r="36" spans="1:4" ht="14.25" customHeight="1">
      <c r="A36" s="100" t="s">
        <v>184</v>
      </c>
      <c r="B36" s="8"/>
      <c r="C36" s="8"/>
      <c r="D36" s="8"/>
    </row>
    <row r="37" spans="1:4" ht="14.25" customHeight="1">
      <c r="A37" s="100" t="s">
        <v>111</v>
      </c>
      <c r="B37" s="8"/>
      <c r="C37" s="8"/>
      <c r="D37" s="8"/>
    </row>
    <row r="38" spans="1:4" ht="14.25" customHeight="1">
      <c r="A38" s="7" t="s">
        <v>129</v>
      </c>
      <c r="B38" s="9">
        <f>SUM(B34:B37)</f>
        <v>0</v>
      </c>
      <c r="C38" s="9">
        <f>SUM(C34:C37)</f>
        <v>0</v>
      </c>
      <c r="D38" s="9">
        <f>SUM(D34:D37)</f>
        <v>0</v>
      </c>
    </row>
    <row r="39" spans="1:4" ht="14.25" customHeight="1">
      <c r="A39" s="7"/>
      <c r="B39" s="9"/>
      <c r="C39" s="9"/>
      <c r="D39" s="9"/>
    </row>
    <row r="40" spans="1:4" ht="14.25" customHeight="1">
      <c r="A40" s="22" t="s">
        <v>20</v>
      </c>
      <c r="B40" s="9"/>
      <c r="C40" s="9"/>
      <c r="D40" s="9"/>
    </row>
    <row r="41" spans="1:4" ht="14.25" customHeight="1">
      <c r="A41" s="1" t="s">
        <v>81</v>
      </c>
      <c r="B41" s="8">
        <v>0</v>
      </c>
      <c r="C41" s="8"/>
      <c r="D41" s="8">
        <f>SUM(B41:C41)</f>
        <v>0</v>
      </c>
    </row>
    <row r="42" spans="1:4" ht="14.25" customHeight="1">
      <c r="A42" s="100" t="s">
        <v>111</v>
      </c>
      <c r="B42" s="8">
        <v>7784</v>
      </c>
      <c r="C42" s="8"/>
      <c r="D42" s="8">
        <f>SUM(B42:C42)</f>
        <v>7784</v>
      </c>
    </row>
    <row r="43" spans="1:4" ht="14.25" customHeight="1">
      <c r="A43" s="101" t="s">
        <v>21</v>
      </c>
      <c r="B43" s="9">
        <f>SUM(B41:B42)</f>
        <v>7784</v>
      </c>
      <c r="C43" s="9">
        <f>SUM(C41:C42)</f>
        <v>0</v>
      </c>
      <c r="D43" s="9">
        <f>SUM(B43:C43)</f>
        <v>7784</v>
      </c>
    </row>
    <row r="44" spans="1:4" ht="14.25" customHeight="1">
      <c r="A44" s="101"/>
      <c r="B44" s="9"/>
      <c r="C44" s="9"/>
      <c r="D44" s="9"/>
    </row>
    <row r="45" spans="1:4" ht="14.25" customHeight="1">
      <c r="A45" s="22" t="s">
        <v>474</v>
      </c>
      <c r="B45" s="9"/>
      <c r="C45" s="9"/>
      <c r="D45" s="9"/>
    </row>
    <row r="46" spans="1:4" ht="14.25" customHeight="1">
      <c r="A46" s="100" t="s">
        <v>415</v>
      </c>
      <c r="B46" s="8">
        <v>2980</v>
      </c>
      <c r="C46" s="8"/>
      <c r="D46" s="8">
        <f>SUM(B46:C46)</f>
        <v>2980</v>
      </c>
    </row>
    <row r="47" spans="1:4" ht="14.25" customHeight="1">
      <c r="A47" s="100" t="s">
        <v>483</v>
      </c>
      <c r="B47" s="8"/>
      <c r="C47" s="8">
        <v>3255</v>
      </c>
      <c r="D47" s="8">
        <f>SUM(B47:C47)</f>
        <v>3255</v>
      </c>
    </row>
    <row r="48" spans="1:4" ht="14.25" customHeight="1">
      <c r="A48" s="7" t="s">
        <v>475</v>
      </c>
      <c r="B48" s="9">
        <f>SUM(B46:B47)</f>
        <v>2980</v>
      </c>
      <c r="C48" s="9">
        <f>SUM(C46:C47)</f>
        <v>3255</v>
      </c>
      <c r="D48" s="9">
        <f>SUM(D46:D47)</f>
        <v>6235</v>
      </c>
    </row>
    <row r="49" spans="1:4" ht="14.25" customHeight="1">
      <c r="A49" s="7"/>
      <c r="B49" s="9"/>
      <c r="C49" s="8"/>
      <c r="D49" s="8"/>
    </row>
    <row r="50" spans="1:4" ht="14.25" customHeight="1">
      <c r="A50" s="22" t="s">
        <v>109</v>
      </c>
      <c r="B50" s="8"/>
      <c r="C50" s="8"/>
      <c r="D50" s="8"/>
    </row>
    <row r="51" spans="1:4" ht="14.25" customHeight="1">
      <c r="A51" s="1" t="s">
        <v>85</v>
      </c>
      <c r="B51" s="8"/>
      <c r="C51" s="8"/>
      <c r="D51" s="8"/>
    </row>
    <row r="52" spans="1:4" ht="14.25" customHeight="1">
      <c r="A52" s="7" t="s">
        <v>130</v>
      </c>
      <c r="B52" s="9">
        <f>SUM(B51:B51)</f>
        <v>0</v>
      </c>
      <c r="C52" s="8"/>
      <c r="D52" s="9">
        <f>SUM(B52:C52)</f>
        <v>0</v>
      </c>
    </row>
    <row r="53" spans="1:4" ht="14.25" customHeight="1">
      <c r="A53" s="7"/>
      <c r="B53" s="9"/>
      <c r="C53" s="8"/>
      <c r="D53" s="8"/>
    </row>
    <row r="54" spans="1:4" s="10" customFormat="1" ht="14.25" customHeight="1">
      <c r="A54" s="22" t="s">
        <v>316</v>
      </c>
      <c r="B54" s="41"/>
      <c r="C54" s="41"/>
      <c r="D54" s="8"/>
    </row>
    <row r="55" spans="1:4" s="10" customFormat="1" ht="14.25" customHeight="1">
      <c r="A55" s="1" t="s">
        <v>131</v>
      </c>
      <c r="B55" s="8">
        <v>3686</v>
      </c>
      <c r="C55" s="41"/>
      <c r="D55" s="8">
        <f>SUM(B55:C55)</f>
        <v>3686</v>
      </c>
    </row>
    <row r="56" spans="1:4" s="10" customFormat="1" ht="14.25" customHeight="1">
      <c r="A56" s="7" t="s">
        <v>317</v>
      </c>
      <c r="B56" s="9">
        <f>SUM(B55:B55)</f>
        <v>3686</v>
      </c>
      <c r="C56" s="9">
        <f>SUM(C55:C55)</f>
        <v>0</v>
      </c>
      <c r="D56" s="9">
        <f>SUM(D55:D55)</f>
        <v>3686</v>
      </c>
    </row>
    <row r="57" spans="1:4" s="10" customFormat="1" ht="14.25" customHeight="1">
      <c r="A57" s="7" t="s">
        <v>148</v>
      </c>
      <c r="B57" s="9"/>
      <c r="C57" s="41"/>
      <c r="D57" s="8"/>
    </row>
    <row r="58" spans="1:4" s="10" customFormat="1" ht="14.25" customHeight="1">
      <c r="A58" s="7" t="s">
        <v>257</v>
      </c>
      <c r="B58" s="9">
        <v>743104</v>
      </c>
      <c r="C58" s="41"/>
      <c r="D58" s="9">
        <f>SUM(B58:C58)</f>
        <v>743104</v>
      </c>
    </row>
    <row r="59" spans="1:4" s="10" customFormat="1" ht="14.25" customHeight="1">
      <c r="A59" s="7" t="s">
        <v>318</v>
      </c>
      <c r="B59" s="9">
        <f>B17+B21+B25+B48+B31+B56+B38+B52+B57+B58+B43</f>
        <v>804523</v>
      </c>
      <c r="C59" s="9">
        <f>C17+C21+C25+C48+C31+C56+C38+C52+C57+C58+C43</f>
        <v>2835</v>
      </c>
      <c r="D59" s="9">
        <f>D17+D21+D25+D48+D31+D56+D38+D52+D57+D58+D43</f>
        <v>807358</v>
      </c>
    </row>
    <row r="60" spans="1:4" s="10" customFormat="1" ht="25.5" customHeight="1">
      <c r="A60" s="7"/>
      <c r="B60" s="9"/>
      <c r="C60" s="41"/>
      <c r="D60" s="8"/>
    </row>
    <row r="61" spans="1:4" s="10" customFormat="1" ht="14.25" customHeight="1">
      <c r="A61" s="20" t="s">
        <v>224</v>
      </c>
      <c r="B61" s="32"/>
      <c r="C61" s="41"/>
      <c r="D61" s="8"/>
    </row>
    <row r="62" spans="1:4" s="10" customFormat="1" ht="14.25" customHeight="1">
      <c r="A62" s="11" t="s">
        <v>165</v>
      </c>
      <c r="B62" s="31"/>
      <c r="C62" s="145"/>
      <c r="D62" s="8"/>
    </row>
    <row r="63" spans="1:4" s="10" customFormat="1" ht="14.25" customHeight="1">
      <c r="A63" s="1" t="s">
        <v>133</v>
      </c>
      <c r="B63" s="31">
        <v>3844</v>
      </c>
      <c r="C63" s="8"/>
      <c r="D63" s="8">
        <f>SUM(B63:C63)</f>
        <v>3844</v>
      </c>
    </row>
    <row r="64" spans="1:4" s="10" customFormat="1" ht="14.25" customHeight="1">
      <c r="A64" s="7" t="s">
        <v>335</v>
      </c>
      <c r="B64" s="9">
        <f>SUM(B62:B63)</f>
        <v>3844</v>
      </c>
      <c r="C64" s="9">
        <f>SUM(C62:C63)</f>
        <v>0</v>
      </c>
      <c r="D64" s="9">
        <f>SUM(D62:D63)</f>
        <v>3844</v>
      </c>
    </row>
    <row r="65" spans="1:4" s="10" customFormat="1" ht="14.25" customHeight="1">
      <c r="A65" s="7"/>
      <c r="B65" s="9"/>
      <c r="C65" s="41"/>
      <c r="D65" s="8"/>
    </row>
    <row r="66" spans="1:4" ht="14.25" customHeight="1">
      <c r="A66" s="7" t="s">
        <v>336</v>
      </c>
      <c r="B66" s="75"/>
      <c r="C66" s="8"/>
      <c r="D66" s="8"/>
    </row>
    <row r="67" spans="1:4" ht="14.25" customHeight="1">
      <c r="A67" s="22" t="s">
        <v>109</v>
      </c>
      <c r="B67" s="75"/>
      <c r="C67" s="8"/>
      <c r="D67" s="8"/>
    </row>
    <row r="68" spans="1:4" ht="14.25" customHeight="1">
      <c r="A68" s="1" t="s">
        <v>166</v>
      </c>
      <c r="B68" s="75"/>
      <c r="C68" s="8"/>
      <c r="D68" s="8"/>
    </row>
    <row r="69" spans="1:4" ht="14.25" customHeight="1">
      <c r="A69" s="7" t="s">
        <v>130</v>
      </c>
      <c r="B69" s="9">
        <f>SUM(B68:B68)</f>
        <v>0</v>
      </c>
      <c r="C69" s="9">
        <f>SUM(C68:C68)</f>
        <v>0</v>
      </c>
      <c r="D69" s="9">
        <f>SUM(D68:D68)</f>
        <v>0</v>
      </c>
    </row>
    <row r="70" spans="1:4" ht="14.25" customHeight="1">
      <c r="A70" s="1" t="s">
        <v>133</v>
      </c>
      <c r="B70" s="8"/>
      <c r="C70" s="8"/>
      <c r="D70" s="8"/>
    </row>
    <row r="71" spans="1:4" ht="14.25" customHeight="1">
      <c r="A71" s="11" t="s">
        <v>319</v>
      </c>
      <c r="B71" s="31">
        <v>1832</v>
      </c>
      <c r="C71" s="8"/>
      <c r="D71" s="8">
        <f>SUM(B71:C71)</f>
        <v>1832</v>
      </c>
    </row>
    <row r="72" spans="1:4" ht="14.25" customHeight="1">
      <c r="A72" s="20" t="s">
        <v>323</v>
      </c>
      <c r="B72" s="32">
        <f>SUM(B69:B71)</f>
        <v>1832</v>
      </c>
      <c r="C72" s="32">
        <f>SUM(C69:C71)</f>
        <v>0</v>
      </c>
      <c r="D72" s="32">
        <f>SUM(D69:D71)</f>
        <v>1832</v>
      </c>
    </row>
    <row r="73" spans="2:4" ht="14.25" customHeight="1">
      <c r="B73" s="75"/>
      <c r="C73" s="8"/>
      <c r="D73" s="8"/>
    </row>
    <row r="74" spans="1:4" ht="14.25" customHeight="1">
      <c r="A74" s="20" t="s">
        <v>503</v>
      </c>
      <c r="B74" s="75"/>
      <c r="C74" s="8"/>
      <c r="D74" s="8"/>
    </row>
    <row r="75" spans="1:4" ht="14.25" customHeight="1">
      <c r="A75" s="1" t="s">
        <v>133</v>
      </c>
      <c r="B75" s="32">
        <v>0</v>
      </c>
      <c r="C75" s="9">
        <v>580</v>
      </c>
      <c r="D75" s="9">
        <f>SUM(B75:C75)</f>
        <v>580</v>
      </c>
    </row>
    <row r="76" spans="2:4" ht="14.25" customHeight="1">
      <c r="B76" s="32"/>
      <c r="C76" s="8"/>
      <c r="D76" s="8"/>
    </row>
    <row r="77" spans="1:4" s="7" customFormat="1" ht="14.25" customHeight="1">
      <c r="A77" s="7" t="s">
        <v>1</v>
      </c>
      <c r="B77" s="32"/>
      <c r="C77" s="9"/>
      <c r="D77" s="8"/>
    </row>
    <row r="78" spans="1:4" ht="14.25" customHeight="1">
      <c r="A78" s="1" t="s">
        <v>133</v>
      </c>
      <c r="B78" s="32"/>
      <c r="C78" s="8"/>
      <c r="D78" s="8"/>
    </row>
    <row r="79" spans="1:4" ht="14.25" customHeight="1">
      <c r="A79" s="11" t="s">
        <v>319</v>
      </c>
      <c r="B79" s="32"/>
      <c r="C79" s="8"/>
      <c r="D79" s="8"/>
    </row>
    <row r="80" spans="1:4" ht="14.25" customHeight="1">
      <c r="A80" s="7" t="s">
        <v>2</v>
      </c>
      <c r="B80" s="32">
        <f>SUM(B78:B79)</f>
        <v>0</v>
      </c>
      <c r="C80" s="32">
        <f>SUM(C78:C79)</f>
        <v>0</v>
      </c>
      <c r="D80" s="32">
        <f>SUM(D78:D79)</f>
        <v>0</v>
      </c>
    </row>
    <row r="81" spans="2:4" ht="14.25" customHeight="1">
      <c r="B81" s="32"/>
      <c r="C81" s="8"/>
      <c r="D81" s="8"/>
    </row>
    <row r="82" spans="1:4" ht="14.25" customHeight="1">
      <c r="A82" s="7" t="s">
        <v>203</v>
      </c>
      <c r="B82" s="29"/>
      <c r="C82" s="8"/>
      <c r="D82" s="8"/>
    </row>
    <row r="83" spans="1:4" ht="14.25" customHeight="1">
      <c r="A83" s="1" t="s">
        <v>133</v>
      </c>
      <c r="B83" s="8">
        <v>880</v>
      </c>
      <c r="C83" s="8"/>
      <c r="D83" s="8">
        <f>SUM(B83:C83)</f>
        <v>880</v>
      </c>
    </row>
    <row r="84" spans="1:4" ht="14.25" customHeight="1">
      <c r="A84" s="7" t="s">
        <v>324</v>
      </c>
      <c r="B84" s="9">
        <f>SUM(B83:B83)</f>
        <v>880</v>
      </c>
      <c r="C84" s="9">
        <f>SUM(C83:C83)</f>
        <v>0</v>
      </c>
      <c r="D84" s="9">
        <f>SUM(D83:D83)</f>
        <v>880</v>
      </c>
    </row>
    <row r="85" spans="1:4" ht="14.25" customHeight="1">
      <c r="A85" s="7"/>
      <c r="B85" s="74"/>
      <c r="C85" s="8"/>
      <c r="D85" s="8"/>
    </row>
    <row r="86" spans="1:4" ht="14.25" customHeight="1">
      <c r="A86" s="7" t="s">
        <v>320</v>
      </c>
      <c r="B86" s="74"/>
      <c r="C86" s="8"/>
      <c r="D86" s="8"/>
    </row>
    <row r="87" spans="1:4" ht="14.25" customHeight="1">
      <c r="A87" s="7" t="s">
        <v>130</v>
      </c>
      <c r="B87" s="74"/>
      <c r="C87" s="8"/>
      <c r="D87" s="8"/>
    </row>
    <row r="88" spans="1:4" ht="14.25" customHeight="1">
      <c r="A88" s="1" t="s">
        <v>174</v>
      </c>
      <c r="B88" s="29"/>
      <c r="C88" s="8"/>
      <c r="D88" s="8"/>
    </row>
    <row r="89" spans="1:4" ht="14.25" customHeight="1">
      <c r="A89" s="1" t="s">
        <v>133</v>
      </c>
      <c r="B89" s="8">
        <v>200</v>
      </c>
      <c r="C89" s="8"/>
      <c r="D89" s="8">
        <f>SUM(B89:C89)</f>
        <v>200</v>
      </c>
    </row>
    <row r="90" spans="1:4" ht="14.25" customHeight="1">
      <c r="A90" s="7" t="s">
        <v>321</v>
      </c>
      <c r="B90" s="9">
        <f>SUM(B88:B89)</f>
        <v>200</v>
      </c>
      <c r="C90" s="9">
        <f>SUM(C88:C89)</f>
        <v>0</v>
      </c>
      <c r="D90" s="9">
        <f>SUM(D88:D89)</f>
        <v>200</v>
      </c>
    </row>
    <row r="91" spans="1:4" ht="14.25" customHeight="1">
      <c r="A91" s="7"/>
      <c r="B91" s="9"/>
      <c r="C91" s="8"/>
      <c r="D91" s="8"/>
    </row>
    <row r="92" spans="1:4" ht="14.25" customHeight="1">
      <c r="A92" s="7" t="s">
        <v>484</v>
      </c>
      <c r="B92" s="9">
        <f>B90+B84+B75+B72+B64+B80</f>
        <v>6756</v>
      </c>
      <c r="C92" s="9">
        <f>C90+C84+C75+C72+C64+C80</f>
        <v>580</v>
      </c>
      <c r="D92" s="9">
        <f>D90+D84+D75+D72+D64+D80</f>
        <v>7336</v>
      </c>
    </row>
    <row r="93" spans="1:4" ht="14.25" customHeight="1">
      <c r="A93" s="7" t="s">
        <v>168</v>
      </c>
      <c r="B93" s="9">
        <f>B59+B92</f>
        <v>811279</v>
      </c>
      <c r="C93" s="9">
        <f>C59+C92</f>
        <v>3415</v>
      </c>
      <c r="D93" s="9">
        <f>D59+D92</f>
        <v>814694</v>
      </c>
    </row>
    <row r="94" spans="1:4" s="7" customFormat="1" ht="14.25" customHeight="1">
      <c r="A94" s="7" t="s">
        <v>169</v>
      </c>
      <c r="B94" s="9">
        <f>B89+B75+B63+B70+B78+B83</f>
        <v>4924</v>
      </c>
      <c r="C94" s="9">
        <f>C89+C75+C63+C70+C78+C83</f>
        <v>580</v>
      </c>
      <c r="D94" s="9">
        <f>D89+D75+D63+D70+D78+D83</f>
        <v>5504</v>
      </c>
    </row>
    <row r="95" spans="2:4" s="7" customFormat="1" ht="14.25" customHeight="1">
      <c r="B95" s="74"/>
      <c r="C95" s="9"/>
      <c r="D95" s="8"/>
    </row>
    <row r="96" spans="1:4" ht="14.25" customHeight="1">
      <c r="A96" s="20" t="s">
        <v>147</v>
      </c>
      <c r="B96" s="32">
        <f>B93-B94</f>
        <v>806355</v>
      </c>
      <c r="C96" s="32">
        <f>C93-C94</f>
        <v>2835</v>
      </c>
      <c r="D96" s="9">
        <f>SUM(B96:C96)</f>
        <v>809190</v>
      </c>
    </row>
    <row r="97" spans="2:4" ht="14.25" customHeight="1">
      <c r="B97" s="8"/>
      <c r="C97" s="8"/>
      <c r="D97" s="8"/>
    </row>
    <row r="98" spans="1:4" ht="14.25" customHeight="1">
      <c r="A98" s="20" t="s">
        <v>225</v>
      </c>
      <c r="B98" s="32">
        <f>B71+B58+B57+B79</f>
        <v>744936</v>
      </c>
      <c r="C98" s="32">
        <f>C71+C58+C57+C79</f>
        <v>0</v>
      </c>
      <c r="D98" s="32">
        <f>D71+D58+D57+D79</f>
        <v>744936</v>
      </c>
    </row>
    <row r="99" spans="2:4" ht="14.25" customHeight="1">
      <c r="B99" s="8"/>
      <c r="C99" s="8"/>
      <c r="D99" s="8"/>
    </row>
    <row r="100" spans="1:4" ht="31.5">
      <c r="A100" s="56" t="s">
        <v>175</v>
      </c>
      <c r="B100" s="9">
        <f>B96-B98</f>
        <v>61419</v>
      </c>
      <c r="C100" s="9">
        <f>C96-C98</f>
        <v>2835</v>
      </c>
      <c r="D100" s="9">
        <f>D96-D98</f>
        <v>64254</v>
      </c>
    </row>
    <row r="101" spans="2:3" ht="14.25" customHeight="1">
      <c r="B101" s="8"/>
      <c r="C101" s="8"/>
    </row>
    <row r="102" spans="2:3" ht="14.25" customHeight="1">
      <c r="B102" s="8"/>
      <c r="C102" s="8"/>
    </row>
    <row r="103" ht="14.25" customHeight="1">
      <c r="C103" s="8"/>
    </row>
    <row r="104" ht="14.25" customHeight="1">
      <c r="C104" s="8"/>
    </row>
    <row r="105" ht="14.25" customHeight="1">
      <c r="C105" s="8"/>
    </row>
    <row r="106" ht="14.25" customHeight="1">
      <c r="C106" s="8"/>
    </row>
    <row r="107" ht="14.25" customHeight="1">
      <c r="C107" s="8"/>
    </row>
    <row r="108" ht="14.25" customHeight="1">
      <c r="C108" s="8"/>
    </row>
    <row r="109" ht="14.25" customHeight="1">
      <c r="C109" s="8"/>
    </row>
    <row r="110" ht="14.25" customHeight="1">
      <c r="C110" s="8"/>
    </row>
    <row r="111" ht="14.25" customHeight="1">
      <c r="C111" s="8"/>
    </row>
    <row r="112" ht="14.25" customHeight="1">
      <c r="C112" s="8"/>
    </row>
    <row r="113" ht="14.25" customHeight="1">
      <c r="C113" s="8"/>
    </row>
    <row r="114" ht="14.25" customHeight="1">
      <c r="C114" s="8"/>
    </row>
    <row r="115" ht="14.25" customHeight="1">
      <c r="C115" s="8"/>
    </row>
    <row r="116" ht="14.25" customHeight="1">
      <c r="C116" s="8"/>
    </row>
    <row r="117" ht="14.25" customHeight="1">
      <c r="C117" s="8"/>
    </row>
    <row r="118" ht="14.25" customHeight="1">
      <c r="C118" s="8"/>
    </row>
    <row r="119" ht="14.25" customHeight="1">
      <c r="C119" s="8"/>
    </row>
    <row r="120" ht="14.25" customHeight="1">
      <c r="C120" s="8"/>
    </row>
    <row r="121" ht="14.25" customHeight="1">
      <c r="C121" s="8"/>
    </row>
    <row r="122" ht="14.25" customHeight="1">
      <c r="C122" s="8"/>
    </row>
    <row r="123" ht="14.25" customHeight="1">
      <c r="C123" s="8"/>
    </row>
    <row r="124" ht="14.25" customHeight="1">
      <c r="C124" s="8"/>
    </row>
    <row r="125" ht="14.25" customHeight="1">
      <c r="C125" s="8"/>
    </row>
    <row r="126" ht="14.25" customHeight="1">
      <c r="C126" s="8"/>
    </row>
    <row r="127" ht="14.25" customHeight="1">
      <c r="C127" s="8"/>
    </row>
    <row r="128" ht="14.25" customHeight="1">
      <c r="C128" s="8"/>
    </row>
    <row r="129" ht="14.25" customHeight="1">
      <c r="C129" s="8"/>
    </row>
    <row r="130" ht="14.25" customHeight="1">
      <c r="C130" s="8"/>
    </row>
    <row r="131" ht="14.25" customHeight="1">
      <c r="C131" s="8"/>
    </row>
    <row r="132" ht="14.25" customHeight="1">
      <c r="C132" s="8"/>
    </row>
    <row r="133" ht="14.25" customHeight="1">
      <c r="C133" s="8"/>
    </row>
    <row r="134" ht="14.25" customHeight="1">
      <c r="C134" s="8"/>
    </row>
    <row r="135" ht="14.25" customHeight="1">
      <c r="C135" s="8"/>
    </row>
    <row r="136" ht="14.25" customHeight="1">
      <c r="C136" s="8"/>
    </row>
    <row r="137" ht="14.25" customHeight="1">
      <c r="C137" s="8"/>
    </row>
    <row r="138" ht="14.25" customHeight="1">
      <c r="C138" s="8"/>
    </row>
    <row r="139" ht="14.25" customHeight="1">
      <c r="C139" s="8"/>
    </row>
    <row r="140" ht="14.25" customHeight="1">
      <c r="C140" s="8"/>
    </row>
    <row r="141" ht="14.25" customHeight="1">
      <c r="C141" s="8"/>
    </row>
    <row r="142" ht="14.25" customHeight="1">
      <c r="C142" s="8"/>
    </row>
    <row r="143" ht="14.25" customHeight="1">
      <c r="C143" s="8"/>
    </row>
    <row r="144" ht="14.25" customHeight="1">
      <c r="C144" s="8"/>
    </row>
    <row r="145" ht="14.25" customHeight="1">
      <c r="C145" s="8"/>
    </row>
    <row r="146" ht="14.25" customHeight="1">
      <c r="C146" s="8"/>
    </row>
    <row r="147" ht="14.25" customHeight="1">
      <c r="C147" s="8"/>
    </row>
    <row r="148" ht="14.25" customHeight="1">
      <c r="C148" s="8"/>
    </row>
    <row r="149" ht="14.25" customHeight="1">
      <c r="C149" s="8"/>
    </row>
    <row r="150" ht="14.25" customHeight="1">
      <c r="C150" s="8"/>
    </row>
    <row r="151" ht="14.25" customHeight="1">
      <c r="C151" s="8"/>
    </row>
    <row r="152" ht="14.25" customHeight="1">
      <c r="C152" s="8"/>
    </row>
    <row r="153" ht="14.25" customHeight="1">
      <c r="C153" s="8"/>
    </row>
    <row r="154" ht="14.25" customHeight="1">
      <c r="C154" s="8"/>
    </row>
    <row r="155" ht="14.25" customHeight="1">
      <c r="C155" s="8"/>
    </row>
    <row r="156" ht="14.25" customHeight="1">
      <c r="C156" s="8"/>
    </row>
    <row r="157" ht="14.25" customHeight="1">
      <c r="C157" s="8"/>
    </row>
    <row r="158" ht="14.25" customHeight="1">
      <c r="C158" s="8"/>
    </row>
    <row r="159" ht="14.25" customHeight="1">
      <c r="C159" s="8"/>
    </row>
    <row r="160" ht="14.25" customHeight="1">
      <c r="C160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27"/>
  <sheetViews>
    <sheetView workbookViewId="0" topLeftCell="A1">
      <selection activeCell="A21" sqref="A21"/>
    </sheetView>
  </sheetViews>
  <sheetFormatPr defaultColWidth="9.140625" defaultRowHeight="12.75"/>
  <cols>
    <col min="1" max="1" width="30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6.5742187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7.28125" style="1" bestFit="1" customWidth="1"/>
    <col min="19" max="19" width="8.421875" style="1" customWidth="1"/>
    <col min="20" max="20" width="10.140625" style="1" bestFit="1" customWidth="1"/>
    <col min="21" max="21" width="8.42187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71" t="s">
        <v>206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s="7" customFormat="1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5.75">
      <c r="A4" s="170" t="s">
        <v>227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2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3"/>
      <c r="O7" s="33"/>
      <c r="P7" s="33"/>
    </row>
    <row r="8" spans="1:22" s="13" customFormat="1" ht="29.25" customHeight="1">
      <c r="A8" s="175" t="s">
        <v>121</v>
      </c>
      <c r="B8" s="172" t="s">
        <v>228</v>
      </c>
      <c r="C8" s="173"/>
      <c r="D8" s="174"/>
      <c r="E8" s="172" t="s">
        <v>229</v>
      </c>
      <c r="F8" s="173"/>
      <c r="G8" s="174"/>
      <c r="H8" s="172" t="s">
        <v>230</v>
      </c>
      <c r="I8" s="173"/>
      <c r="J8" s="174"/>
      <c r="K8" s="172" t="s">
        <v>170</v>
      </c>
      <c r="L8" s="173"/>
      <c r="M8" s="174"/>
      <c r="N8" s="172" t="s">
        <v>136</v>
      </c>
      <c r="O8" s="173"/>
      <c r="P8" s="174"/>
      <c r="Q8" s="172" t="s">
        <v>202</v>
      </c>
      <c r="R8" s="173"/>
      <c r="S8" s="174"/>
      <c r="T8" s="175" t="s">
        <v>262</v>
      </c>
      <c r="U8" s="175"/>
      <c r="V8" s="175"/>
    </row>
    <row r="9" spans="1:22" s="13" customFormat="1" ht="25.5">
      <c r="A9" s="175"/>
      <c r="B9" s="6" t="s">
        <v>408</v>
      </c>
      <c r="C9" s="6" t="s">
        <v>19</v>
      </c>
      <c r="D9" s="6" t="s">
        <v>485</v>
      </c>
      <c r="E9" s="6" t="s">
        <v>408</v>
      </c>
      <c r="F9" s="6" t="s">
        <v>19</v>
      </c>
      <c r="G9" s="6" t="s">
        <v>485</v>
      </c>
      <c r="H9" s="6" t="s">
        <v>408</v>
      </c>
      <c r="I9" s="6" t="s">
        <v>19</v>
      </c>
      <c r="J9" s="6" t="s">
        <v>485</v>
      </c>
      <c r="K9" s="6" t="s">
        <v>408</v>
      </c>
      <c r="L9" s="6" t="s">
        <v>19</v>
      </c>
      <c r="M9" s="6" t="s">
        <v>485</v>
      </c>
      <c r="N9" s="6" t="s">
        <v>408</v>
      </c>
      <c r="O9" s="6" t="s">
        <v>19</v>
      </c>
      <c r="P9" s="6" t="s">
        <v>485</v>
      </c>
      <c r="Q9" s="6" t="s">
        <v>408</v>
      </c>
      <c r="R9" s="6" t="s">
        <v>19</v>
      </c>
      <c r="S9" s="6" t="s">
        <v>485</v>
      </c>
      <c r="T9" s="6" t="s">
        <v>408</v>
      </c>
      <c r="U9" s="6" t="s">
        <v>19</v>
      </c>
      <c r="V9" s="6" t="s">
        <v>485</v>
      </c>
    </row>
    <row r="10" spans="1:22" s="7" customFormat="1" ht="21.75" customHeight="1">
      <c r="A10" s="20" t="s">
        <v>325</v>
      </c>
      <c r="B10" s="32">
        <v>129652</v>
      </c>
      <c r="C10" s="32">
        <v>51400</v>
      </c>
      <c r="D10" s="32">
        <f>SUM(B10:C10)</f>
        <v>181052</v>
      </c>
      <c r="E10" s="32">
        <v>785424</v>
      </c>
      <c r="F10" s="32">
        <v>-1026</v>
      </c>
      <c r="G10" s="32">
        <f>SUM(E10:F10)</f>
        <v>784398</v>
      </c>
      <c r="H10" s="32">
        <v>922270</v>
      </c>
      <c r="I10" s="32">
        <v>2954</v>
      </c>
      <c r="J10" s="32">
        <f>SUM(H10:I10)</f>
        <v>925224</v>
      </c>
      <c r="K10" s="32"/>
      <c r="L10" s="32"/>
      <c r="M10" s="32"/>
      <c r="N10" s="32">
        <f>B10+E10+H10+K10</f>
        <v>1837346</v>
      </c>
      <c r="O10" s="32">
        <f aca="true" t="shared" si="0" ref="O10:P18">C10+F10+I10+L10</f>
        <v>53328</v>
      </c>
      <c r="P10" s="32">
        <f t="shared" si="0"/>
        <v>1890674</v>
      </c>
      <c r="Q10" s="32">
        <v>267385</v>
      </c>
      <c r="R10" s="32">
        <v>52321</v>
      </c>
      <c r="S10" s="32">
        <f>SUM(Q10:R10)</f>
        <v>319706</v>
      </c>
      <c r="T10" s="32">
        <f>N10+Q10</f>
        <v>2104731</v>
      </c>
      <c r="U10" s="32">
        <f aca="true" t="shared" si="1" ref="U10:V18">O10+R10</f>
        <v>105649</v>
      </c>
      <c r="V10" s="32">
        <f t="shared" si="1"/>
        <v>2210380</v>
      </c>
    </row>
    <row r="11" spans="1:22" ht="21.75" customHeight="1">
      <c r="A11" s="11" t="s">
        <v>114</v>
      </c>
      <c r="B11" s="31">
        <v>105539</v>
      </c>
      <c r="C11" s="31"/>
      <c r="D11" s="31">
        <f aca="true" t="shared" si="2" ref="D11:D16">SUM(B11:C11)</f>
        <v>105539</v>
      </c>
      <c r="E11" s="31">
        <v>0</v>
      </c>
      <c r="F11" s="31"/>
      <c r="G11" s="32">
        <f aca="true" t="shared" si="3" ref="G11:G16">SUM(E11:F11)</f>
        <v>0</v>
      </c>
      <c r="H11" s="31">
        <v>7602</v>
      </c>
      <c r="I11" s="31"/>
      <c r="J11" s="31">
        <f aca="true" t="shared" si="4" ref="J11:J16">SUM(H11:I11)</f>
        <v>7602</v>
      </c>
      <c r="K11" s="31">
        <v>217819</v>
      </c>
      <c r="L11" s="31">
        <v>-2063</v>
      </c>
      <c r="M11" s="31">
        <f aca="true" t="shared" si="5" ref="M11:M16">SUM(K11:L11)</f>
        <v>215756</v>
      </c>
      <c r="N11" s="32">
        <f aca="true" t="shared" si="6" ref="N11:N18">B11+E11+H11+K11</f>
        <v>330960</v>
      </c>
      <c r="O11" s="32">
        <f t="shared" si="0"/>
        <v>-2063</v>
      </c>
      <c r="P11" s="32">
        <f t="shared" si="0"/>
        <v>328897</v>
      </c>
      <c r="Q11" s="31">
        <v>4568</v>
      </c>
      <c r="R11" s="31"/>
      <c r="S11" s="31">
        <f aca="true" t="shared" si="7" ref="S11:S16">SUM(Q11:R11)</f>
        <v>4568</v>
      </c>
      <c r="T11" s="32">
        <f aca="true" t="shared" si="8" ref="T11:T17">N11+Q11</f>
        <v>335528</v>
      </c>
      <c r="U11" s="32">
        <f t="shared" si="1"/>
        <v>-2063</v>
      </c>
      <c r="V11" s="32">
        <f t="shared" si="1"/>
        <v>333465</v>
      </c>
    </row>
    <row r="12" spans="1:22" ht="21.75" customHeight="1">
      <c r="A12" s="11" t="s">
        <v>115</v>
      </c>
      <c r="B12" s="31">
        <v>2010</v>
      </c>
      <c r="C12" s="31"/>
      <c r="D12" s="31">
        <f t="shared" si="2"/>
        <v>2010</v>
      </c>
      <c r="E12" s="31">
        <v>0</v>
      </c>
      <c r="F12" s="31"/>
      <c r="G12" s="32">
        <f t="shared" si="3"/>
        <v>0</v>
      </c>
      <c r="H12" s="31">
        <v>335</v>
      </c>
      <c r="I12" s="31">
        <v>40</v>
      </c>
      <c r="J12" s="31">
        <f t="shared" si="4"/>
        <v>375</v>
      </c>
      <c r="K12" s="31">
        <v>136707</v>
      </c>
      <c r="L12" s="31">
        <v>-3404</v>
      </c>
      <c r="M12" s="31">
        <f t="shared" si="5"/>
        <v>133303</v>
      </c>
      <c r="N12" s="32">
        <f t="shared" si="6"/>
        <v>139052</v>
      </c>
      <c r="O12" s="32">
        <f t="shared" si="0"/>
        <v>-3364</v>
      </c>
      <c r="P12" s="32">
        <f t="shared" si="0"/>
        <v>135688</v>
      </c>
      <c r="Q12" s="31">
        <v>1110</v>
      </c>
      <c r="R12" s="31"/>
      <c r="S12" s="31">
        <f t="shared" si="7"/>
        <v>1110</v>
      </c>
      <c r="T12" s="32">
        <f t="shared" si="8"/>
        <v>140162</v>
      </c>
      <c r="U12" s="32">
        <f t="shared" si="1"/>
        <v>-3364</v>
      </c>
      <c r="V12" s="32">
        <f t="shared" si="1"/>
        <v>136798</v>
      </c>
    </row>
    <row r="13" spans="1:22" ht="21.75" customHeight="1">
      <c r="A13" s="11" t="s">
        <v>502</v>
      </c>
      <c r="B13" s="31">
        <v>1644</v>
      </c>
      <c r="C13" s="31"/>
      <c r="D13" s="31">
        <f t="shared" si="2"/>
        <v>1644</v>
      </c>
      <c r="E13" s="31">
        <v>0</v>
      </c>
      <c r="F13" s="31"/>
      <c r="G13" s="32">
        <f t="shared" si="3"/>
        <v>0</v>
      </c>
      <c r="H13" s="31">
        <v>0</v>
      </c>
      <c r="I13" s="31"/>
      <c r="J13" s="31">
        <f t="shared" si="4"/>
        <v>0</v>
      </c>
      <c r="K13" s="31">
        <v>255216</v>
      </c>
      <c r="L13" s="31">
        <v>-5287</v>
      </c>
      <c r="M13" s="31">
        <f t="shared" si="5"/>
        <v>249929</v>
      </c>
      <c r="N13" s="32">
        <f t="shared" si="6"/>
        <v>256860</v>
      </c>
      <c r="O13" s="32">
        <f t="shared" si="0"/>
        <v>-5287</v>
      </c>
      <c r="P13" s="32">
        <f t="shared" si="0"/>
        <v>251573</v>
      </c>
      <c r="Q13" s="31">
        <v>1306</v>
      </c>
      <c r="R13" s="31"/>
      <c r="S13" s="31">
        <f t="shared" si="7"/>
        <v>1306</v>
      </c>
      <c r="T13" s="32">
        <f t="shared" si="8"/>
        <v>258166</v>
      </c>
      <c r="U13" s="32">
        <f t="shared" si="1"/>
        <v>-5287</v>
      </c>
      <c r="V13" s="32">
        <f t="shared" si="1"/>
        <v>252879</v>
      </c>
    </row>
    <row r="14" spans="1:22" ht="21.75" customHeight="1">
      <c r="A14" s="11" t="s">
        <v>22</v>
      </c>
      <c r="B14" s="31">
        <v>0</v>
      </c>
      <c r="C14" s="31"/>
      <c r="D14" s="31">
        <f t="shared" si="2"/>
        <v>0</v>
      </c>
      <c r="E14" s="31">
        <v>0</v>
      </c>
      <c r="F14" s="31"/>
      <c r="G14" s="32">
        <f t="shared" si="3"/>
        <v>0</v>
      </c>
      <c r="H14" s="31">
        <v>0</v>
      </c>
      <c r="I14" s="31">
        <v>55</v>
      </c>
      <c r="J14" s="31">
        <f t="shared" si="4"/>
        <v>55</v>
      </c>
      <c r="K14" s="31">
        <v>104666</v>
      </c>
      <c r="L14" s="31">
        <v>-2407</v>
      </c>
      <c r="M14" s="31">
        <f t="shared" si="5"/>
        <v>102259</v>
      </c>
      <c r="N14" s="32">
        <f t="shared" si="6"/>
        <v>104666</v>
      </c>
      <c r="O14" s="32">
        <f t="shared" si="0"/>
        <v>-2352</v>
      </c>
      <c r="P14" s="32">
        <f t="shared" si="0"/>
        <v>102314</v>
      </c>
      <c r="Q14" s="31">
        <v>193</v>
      </c>
      <c r="R14" s="31"/>
      <c r="S14" s="31">
        <f t="shared" si="7"/>
        <v>193</v>
      </c>
      <c r="T14" s="32">
        <f t="shared" si="8"/>
        <v>104859</v>
      </c>
      <c r="U14" s="32">
        <f t="shared" si="1"/>
        <v>-2352</v>
      </c>
      <c r="V14" s="32">
        <f t="shared" si="1"/>
        <v>102507</v>
      </c>
    </row>
    <row r="15" spans="1:22" ht="21.75" customHeight="1">
      <c r="A15" s="11" t="s">
        <v>23</v>
      </c>
      <c r="B15" s="31">
        <v>62747</v>
      </c>
      <c r="C15" s="31"/>
      <c r="D15" s="31">
        <f t="shared" si="2"/>
        <v>62747</v>
      </c>
      <c r="E15" s="31">
        <v>0</v>
      </c>
      <c r="F15" s="31"/>
      <c r="G15" s="32">
        <f t="shared" si="3"/>
        <v>0</v>
      </c>
      <c r="H15" s="31">
        <v>7800</v>
      </c>
      <c r="I15" s="31">
        <v>599</v>
      </c>
      <c r="J15" s="31">
        <f t="shared" si="4"/>
        <v>8399</v>
      </c>
      <c r="K15" s="31">
        <v>114825</v>
      </c>
      <c r="L15" s="31">
        <v>4750</v>
      </c>
      <c r="M15" s="31">
        <f t="shared" si="5"/>
        <v>119575</v>
      </c>
      <c r="N15" s="32">
        <f t="shared" si="6"/>
        <v>185372</v>
      </c>
      <c r="O15" s="32">
        <f t="shared" si="0"/>
        <v>5349</v>
      </c>
      <c r="P15" s="32">
        <f t="shared" si="0"/>
        <v>190721</v>
      </c>
      <c r="Q15" s="31">
        <v>656</v>
      </c>
      <c r="R15" s="31"/>
      <c r="S15" s="31">
        <f t="shared" si="7"/>
        <v>656</v>
      </c>
      <c r="T15" s="32">
        <f t="shared" si="8"/>
        <v>186028</v>
      </c>
      <c r="U15" s="32">
        <f t="shared" si="1"/>
        <v>5349</v>
      </c>
      <c r="V15" s="32">
        <f t="shared" si="1"/>
        <v>191377</v>
      </c>
    </row>
    <row r="16" spans="1:22" ht="21.75" customHeight="1">
      <c r="A16" s="11" t="s">
        <v>24</v>
      </c>
      <c r="B16" s="31">
        <v>10735</v>
      </c>
      <c r="C16" s="31"/>
      <c r="D16" s="31">
        <f t="shared" si="2"/>
        <v>10735</v>
      </c>
      <c r="E16" s="31">
        <v>0</v>
      </c>
      <c r="F16" s="31"/>
      <c r="G16" s="32">
        <f t="shared" si="3"/>
        <v>0</v>
      </c>
      <c r="H16" s="31">
        <v>5605</v>
      </c>
      <c r="I16" s="31">
        <v>2038</v>
      </c>
      <c r="J16" s="31">
        <f t="shared" si="4"/>
        <v>7643</v>
      </c>
      <c r="K16" s="31">
        <v>61052</v>
      </c>
      <c r="L16" s="31">
        <v>-100</v>
      </c>
      <c r="M16" s="31">
        <f t="shared" si="5"/>
        <v>60952</v>
      </c>
      <c r="N16" s="32">
        <f t="shared" si="6"/>
        <v>77392</v>
      </c>
      <c r="O16" s="32">
        <f t="shared" si="0"/>
        <v>1938</v>
      </c>
      <c r="P16" s="32">
        <f t="shared" si="0"/>
        <v>79330</v>
      </c>
      <c r="Q16" s="31">
        <v>676</v>
      </c>
      <c r="R16" s="31"/>
      <c r="S16" s="31">
        <f t="shared" si="7"/>
        <v>676</v>
      </c>
      <c r="T16" s="32">
        <f t="shared" si="8"/>
        <v>78068</v>
      </c>
      <c r="U16" s="32">
        <f t="shared" si="1"/>
        <v>1938</v>
      </c>
      <c r="V16" s="32">
        <f t="shared" si="1"/>
        <v>80006</v>
      </c>
    </row>
    <row r="17" spans="1:22" s="7" customFormat="1" ht="29.25">
      <c r="A17" s="124" t="s">
        <v>486</v>
      </c>
      <c r="B17" s="32">
        <f aca="true" t="shared" si="9" ref="B17:M17">SUM(B11:B16)</f>
        <v>182675</v>
      </c>
      <c r="C17" s="32">
        <f t="shared" si="9"/>
        <v>0</v>
      </c>
      <c r="D17" s="32">
        <f t="shared" si="9"/>
        <v>182675</v>
      </c>
      <c r="E17" s="32">
        <f t="shared" si="9"/>
        <v>0</v>
      </c>
      <c r="F17" s="32">
        <f t="shared" si="9"/>
        <v>0</v>
      </c>
      <c r="G17" s="32">
        <f t="shared" si="9"/>
        <v>0</v>
      </c>
      <c r="H17" s="32">
        <f t="shared" si="9"/>
        <v>21342</v>
      </c>
      <c r="I17" s="32">
        <f t="shared" si="9"/>
        <v>2732</v>
      </c>
      <c r="J17" s="32">
        <f t="shared" si="9"/>
        <v>24074</v>
      </c>
      <c r="K17" s="32">
        <f t="shared" si="9"/>
        <v>890285</v>
      </c>
      <c r="L17" s="32">
        <f t="shared" si="9"/>
        <v>-8511</v>
      </c>
      <c r="M17" s="32">
        <f t="shared" si="9"/>
        <v>881774</v>
      </c>
      <c r="N17" s="32">
        <f t="shared" si="6"/>
        <v>1094302</v>
      </c>
      <c r="O17" s="32">
        <f t="shared" si="0"/>
        <v>-5779</v>
      </c>
      <c r="P17" s="32">
        <f t="shared" si="0"/>
        <v>1088523</v>
      </c>
      <c r="Q17" s="32">
        <f>SUM(Q11:Q16)</f>
        <v>8509</v>
      </c>
      <c r="R17" s="32">
        <f>SUM(R11:R16)</f>
        <v>0</v>
      </c>
      <c r="S17" s="32">
        <f>SUM(S11:S16)</f>
        <v>8509</v>
      </c>
      <c r="T17" s="32">
        <f t="shared" si="8"/>
        <v>1102811</v>
      </c>
      <c r="U17" s="32">
        <f t="shared" si="1"/>
        <v>-5779</v>
      </c>
      <c r="V17" s="32">
        <f t="shared" si="1"/>
        <v>1097032</v>
      </c>
    </row>
    <row r="18" spans="1:22" ht="21.75" customHeight="1">
      <c r="A18" s="20" t="s">
        <v>365</v>
      </c>
      <c r="B18" s="32">
        <f aca="true" t="shared" si="10" ref="B18:M18">B10+B17</f>
        <v>312327</v>
      </c>
      <c r="C18" s="32">
        <f t="shared" si="10"/>
        <v>51400</v>
      </c>
      <c r="D18" s="32">
        <f t="shared" si="10"/>
        <v>363727</v>
      </c>
      <c r="E18" s="32">
        <f t="shared" si="10"/>
        <v>785424</v>
      </c>
      <c r="F18" s="32">
        <f t="shared" si="10"/>
        <v>-1026</v>
      </c>
      <c r="G18" s="32">
        <f t="shared" si="10"/>
        <v>784398</v>
      </c>
      <c r="H18" s="32">
        <f t="shared" si="10"/>
        <v>943612</v>
      </c>
      <c r="I18" s="32">
        <f t="shared" si="10"/>
        <v>5686</v>
      </c>
      <c r="J18" s="32">
        <f t="shared" si="10"/>
        <v>949298</v>
      </c>
      <c r="K18" s="32">
        <f t="shared" si="10"/>
        <v>890285</v>
      </c>
      <c r="L18" s="32">
        <f t="shared" si="10"/>
        <v>-8511</v>
      </c>
      <c r="M18" s="32">
        <f t="shared" si="10"/>
        <v>881774</v>
      </c>
      <c r="N18" s="32">
        <f t="shared" si="6"/>
        <v>2931648</v>
      </c>
      <c r="O18" s="32">
        <f t="shared" si="0"/>
        <v>47549</v>
      </c>
      <c r="P18" s="32">
        <f t="shared" si="0"/>
        <v>2979197</v>
      </c>
      <c r="Q18" s="32">
        <f>Q10+Q17</f>
        <v>275894</v>
      </c>
      <c r="R18" s="32">
        <f>R10+R17</f>
        <v>52321</v>
      </c>
      <c r="S18" s="32">
        <f>S10+S17</f>
        <v>328215</v>
      </c>
      <c r="T18" s="32">
        <f>T10+T17</f>
        <v>3207542</v>
      </c>
      <c r="U18" s="32">
        <f t="shared" si="1"/>
        <v>99870</v>
      </c>
      <c r="V18" s="32">
        <f t="shared" si="1"/>
        <v>3307412</v>
      </c>
    </row>
    <row r="19" spans="1:22" ht="21.75" customHeight="1">
      <c r="A19" s="11" t="s">
        <v>261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K18*-1</f>
        <v>-890285</v>
      </c>
      <c r="O19" s="31">
        <f>L18*-1</f>
        <v>8511</v>
      </c>
      <c r="P19" s="31">
        <f>M18*-1</f>
        <v>-881774</v>
      </c>
      <c r="Q19" s="31"/>
      <c r="R19" s="31"/>
      <c r="S19" s="31"/>
      <c r="T19" s="31">
        <f>N19</f>
        <v>-890285</v>
      </c>
      <c r="U19" s="31">
        <f>O19</f>
        <v>8511</v>
      </c>
      <c r="V19" s="31">
        <f>P19</f>
        <v>-881774</v>
      </c>
    </row>
    <row r="20" spans="1:22" ht="21.75" customHeight="1">
      <c r="A20" s="11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2041363</v>
      </c>
      <c r="O20" s="32">
        <f>O18+O19</f>
        <v>56060</v>
      </c>
      <c r="P20" s="32">
        <f>P18+P19</f>
        <v>2097423</v>
      </c>
      <c r="Q20" s="32"/>
      <c r="R20" s="32"/>
      <c r="S20" s="32"/>
      <c r="T20" s="32">
        <f>T18+T19</f>
        <v>2317257</v>
      </c>
      <c r="U20" s="32">
        <f>U18+U19</f>
        <v>108381</v>
      </c>
      <c r="V20" s="32">
        <f>V18+V19</f>
        <v>2425638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5:V5"/>
    <mergeCell ref="E8:G8"/>
    <mergeCell ref="H8:J8"/>
    <mergeCell ref="K8:M8"/>
    <mergeCell ref="N8:P8"/>
    <mergeCell ref="A8:A9"/>
    <mergeCell ref="B8:D8"/>
    <mergeCell ref="Q8:S8"/>
    <mergeCell ref="T8:V8"/>
    <mergeCell ref="A2:V2"/>
    <mergeCell ref="A3:V3"/>
    <mergeCell ref="A4:V4"/>
    <mergeCell ref="A1: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N49"/>
  <sheetViews>
    <sheetView workbookViewId="0" topLeftCell="A10">
      <selection activeCell="D33" sqref="D33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7.28125" style="11" bestFit="1" customWidth="1"/>
    <col min="4" max="5" width="8.421875" style="11" bestFit="1" customWidth="1"/>
    <col min="6" max="6" width="6.8515625" style="11" bestFit="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76" t="s">
        <v>226</v>
      </c>
      <c r="B1" s="176"/>
      <c r="C1" s="176"/>
      <c r="D1" s="176"/>
      <c r="E1" s="176"/>
      <c r="F1" s="176"/>
      <c r="G1" s="176"/>
      <c r="H1" s="178" t="s">
        <v>258</v>
      </c>
      <c r="I1" s="178"/>
      <c r="J1" s="178"/>
      <c r="K1" s="178"/>
      <c r="L1" s="178"/>
      <c r="M1" s="178"/>
    </row>
    <row r="2" spans="1:14" ht="15" customHeight="1">
      <c r="A2" s="156" t="s">
        <v>264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0"/>
    </row>
    <row r="3" spans="1:14" s="20" customFormat="1" ht="15" customHeight="1">
      <c r="A3" s="156" t="s">
        <v>190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1"/>
    </row>
    <row r="4" spans="1:14" s="20" customFormat="1" ht="15" customHeight="1">
      <c r="A4" s="183" t="s">
        <v>120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1"/>
    </row>
    <row r="5" spans="1:13" ht="26.25" customHeight="1">
      <c r="A5" s="177" t="s">
        <v>121</v>
      </c>
      <c r="B5" s="179" t="s">
        <v>228</v>
      </c>
      <c r="C5" s="180"/>
      <c r="D5" s="181"/>
      <c r="E5" s="179" t="s">
        <v>229</v>
      </c>
      <c r="F5" s="180"/>
      <c r="G5" s="181"/>
      <c r="H5" s="179" t="s">
        <v>230</v>
      </c>
      <c r="I5" s="180"/>
      <c r="J5" s="181"/>
      <c r="K5" s="182" t="s">
        <v>219</v>
      </c>
      <c r="L5" s="182"/>
      <c r="M5" s="182"/>
    </row>
    <row r="6" spans="1:13" ht="24">
      <c r="A6" s="177"/>
      <c r="B6" s="131" t="s">
        <v>409</v>
      </c>
      <c r="C6" s="131" t="s">
        <v>19</v>
      </c>
      <c r="D6" s="131" t="s">
        <v>487</v>
      </c>
      <c r="E6" s="131" t="s">
        <v>409</v>
      </c>
      <c r="F6" s="131" t="s">
        <v>19</v>
      </c>
      <c r="G6" s="131" t="s">
        <v>487</v>
      </c>
      <c r="H6" s="131" t="s">
        <v>409</v>
      </c>
      <c r="I6" s="131" t="s">
        <v>19</v>
      </c>
      <c r="J6" s="131" t="s">
        <v>487</v>
      </c>
      <c r="K6" s="131" t="s">
        <v>409</v>
      </c>
      <c r="L6" s="131" t="s">
        <v>19</v>
      </c>
      <c r="M6" s="131" t="s">
        <v>487</v>
      </c>
    </row>
    <row r="7" spans="1:13" ht="15">
      <c r="A7" s="125" t="s">
        <v>231</v>
      </c>
      <c r="B7" s="126">
        <v>84</v>
      </c>
      <c r="C7" s="126"/>
      <c r="D7" s="126">
        <f>SUM(B7:C7)</f>
        <v>84</v>
      </c>
      <c r="E7" s="126"/>
      <c r="F7" s="126"/>
      <c r="G7" s="126"/>
      <c r="H7" s="126"/>
      <c r="I7" s="126"/>
      <c r="J7" s="126"/>
      <c r="K7" s="127">
        <f aca="true" t="shared" si="0" ref="K7:K46">B7+E7+H7</f>
        <v>84</v>
      </c>
      <c r="L7" s="127">
        <f aca="true" t="shared" si="1" ref="L7:M23">C7+F7+I7</f>
        <v>0</v>
      </c>
      <c r="M7" s="127">
        <f t="shared" si="1"/>
        <v>84</v>
      </c>
    </row>
    <row r="8" spans="1:13" ht="15">
      <c r="A8" s="77" t="s">
        <v>232</v>
      </c>
      <c r="B8" s="59"/>
      <c r="C8" s="59"/>
      <c r="D8" s="59"/>
      <c r="E8" s="59"/>
      <c r="F8" s="59"/>
      <c r="G8" s="59"/>
      <c r="H8" s="59"/>
      <c r="I8" s="59"/>
      <c r="J8" s="59"/>
      <c r="K8" s="60">
        <f t="shared" si="0"/>
        <v>0</v>
      </c>
      <c r="L8" s="60">
        <f t="shared" si="1"/>
        <v>0</v>
      </c>
      <c r="M8" s="60">
        <f t="shared" si="1"/>
        <v>0</v>
      </c>
    </row>
    <row r="9" spans="1:13" ht="15">
      <c r="A9" s="77" t="s">
        <v>134</v>
      </c>
      <c r="B9" s="59">
        <v>5334</v>
      </c>
      <c r="C9" s="59">
        <v>250</v>
      </c>
      <c r="D9" s="59">
        <f>SUM(B9:C9)</f>
        <v>5584</v>
      </c>
      <c r="E9" s="59"/>
      <c r="F9" s="59"/>
      <c r="G9" s="59"/>
      <c r="H9" s="59"/>
      <c r="I9" s="59"/>
      <c r="J9" s="59"/>
      <c r="K9" s="60">
        <f t="shared" si="0"/>
        <v>5334</v>
      </c>
      <c r="L9" s="60">
        <f t="shared" si="1"/>
        <v>250</v>
      </c>
      <c r="M9" s="60">
        <f t="shared" si="1"/>
        <v>5584</v>
      </c>
    </row>
    <row r="10" spans="1:13" ht="15">
      <c r="A10" s="77" t="s">
        <v>233</v>
      </c>
      <c r="B10" s="59"/>
      <c r="C10" s="59"/>
      <c r="D10" s="59"/>
      <c r="E10" s="59"/>
      <c r="F10" s="59"/>
      <c r="G10" s="59"/>
      <c r="H10" s="59"/>
      <c r="I10" s="59"/>
      <c r="J10" s="59"/>
      <c r="K10" s="60">
        <f t="shared" si="0"/>
        <v>0</v>
      </c>
      <c r="L10" s="60">
        <f t="shared" si="1"/>
        <v>0</v>
      </c>
      <c r="M10" s="60">
        <f t="shared" si="1"/>
        <v>0</v>
      </c>
    </row>
    <row r="11" spans="1:13" ht="15">
      <c r="A11" s="77" t="s">
        <v>234</v>
      </c>
      <c r="B11" s="59">
        <v>44000</v>
      </c>
      <c r="C11" s="59"/>
      <c r="D11" s="59">
        <f aca="true" t="shared" si="2" ref="D11:D18">SUM(B11:C11)</f>
        <v>44000</v>
      </c>
      <c r="E11" s="59"/>
      <c r="F11" s="59"/>
      <c r="G11" s="59"/>
      <c r="H11" s="59"/>
      <c r="I11" s="59"/>
      <c r="J11" s="59"/>
      <c r="K11" s="60">
        <f t="shared" si="0"/>
        <v>44000</v>
      </c>
      <c r="L11" s="60">
        <f t="shared" si="1"/>
        <v>0</v>
      </c>
      <c r="M11" s="60">
        <f t="shared" si="1"/>
        <v>44000</v>
      </c>
    </row>
    <row r="12" spans="1:13" ht="15">
      <c r="A12" s="77" t="s">
        <v>488</v>
      </c>
      <c r="B12" s="59"/>
      <c r="C12" s="59"/>
      <c r="D12" s="59"/>
      <c r="E12" s="59"/>
      <c r="F12" s="59"/>
      <c r="G12" s="59"/>
      <c r="H12" s="59"/>
      <c r="I12" s="59"/>
      <c r="J12" s="59"/>
      <c r="K12" s="60">
        <f t="shared" si="0"/>
        <v>0</v>
      </c>
      <c r="L12" s="60">
        <f t="shared" si="1"/>
        <v>0</v>
      </c>
      <c r="M12" s="60">
        <f t="shared" si="1"/>
        <v>0</v>
      </c>
    </row>
    <row r="13" spans="1:13" ht="15">
      <c r="A13" s="77" t="s">
        <v>235</v>
      </c>
      <c r="B13" s="59">
        <v>77422</v>
      </c>
      <c r="C13" s="59">
        <v>51950</v>
      </c>
      <c r="D13" s="59">
        <f t="shared" si="2"/>
        <v>129372</v>
      </c>
      <c r="E13" s="59"/>
      <c r="F13" s="59"/>
      <c r="G13" s="59"/>
      <c r="H13" s="59">
        <v>7470</v>
      </c>
      <c r="I13" s="59">
        <v>130</v>
      </c>
      <c r="J13" s="59">
        <f>SUM(H13:I13)</f>
        <v>7600</v>
      </c>
      <c r="K13" s="60">
        <f t="shared" si="0"/>
        <v>84892</v>
      </c>
      <c r="L13" s="60">
        <f t="shared" si="1"/>
        <v>52080</v>
      </c>
      <c r="M13" s="60">
        <f t="shared" si="1"/>
        <v>136972</v>
      </c>
    </row>
    <row r="14" spans="1:13" ht="15">
      <c r="A14" s="77" t="s">
        <v>489</v>
      </c>
      <c r="B14" s="60"/>
      <c r="C14" s="60"/>
      <c r="D14" s="60"/>
      <c r="E14" s="59"/>
      <c r="F14" s="59"/>
      <c r="G14" s="59"/>
      <c r="H14" s="59">
        <v>23406</v>
      </c>
      <c r="I14" s="59">
        <v>-22085</v>
      </c>
      <c r="J14" s="59">
        <f>SUM(H14:I14)</f>
        <v>1321</v>
      </c>
      <c r="K14" s="60">
        <f>B14+E14+H14</f>
        <v>23406</v>
      </c>
      <c r="L14" s="60">
        <f>C14+F14+I14</f>
        <v>-22085</v>
      </c>
      <c r="M14" s="60">
        <f>D14+G14+J14</f>
        <v>1321</v>
      </c>
    </row>
    <row r="15" spans="1:13" ht="15">
      <c r="A15" s="128" t="s">
        <v>27</v>
      </c>
      <c r="B15" s="103"/>
      <c r="C15" s="103"/>
      <c r="D15" s="103"/>
      <c r="E15" s="129"/>
      <c r="F15" s="129"/>
      <c r="G15" s="129"/>
      <c r="H15" s="129">
        <v>1112</v>
      </c>
      <c r="I15" s="129"/>
      <c r="J15" s="59">
        <f>SUM(H15:I15)</f>
        <v>1112</v>
      </c>
      <c r="K15" s="60">
        <f t="shared" si="0"/>
        <v>1112</v>
      </c>
      <c r="L15" s="60">
        <f t="shared" si="1"/>
        <v>0</v>
      </c>
      <c r="M15" s="60">
        <f t="shared" si="1"/>
        <v>1112</v>
      </c>
    </row>
    <row r="16" spans="1:13" ht="15">
      <c r="A16" s="77" t="s">
        <v>236</v>
      </c>
      <c r="B16" s="59">
        <v>1500</v>
      </c>
      <c r="C16" s="59">
        <v>-1000</v>
      </c>
      <c r="D16" s="59">
        <f t="shared" si="2"/>
        <v>500</v>
      </c>
      <c r="E16" s="59"/>
      <c r="F16" s="59"/>
      <c r="G16" s="59"/>
      <c r="H16" s="59"/>
      <c r="I16" s="59"/>
      <c r="J16" s="59"/>
      <c r="K16" s="60">
        <f t="shared" si="0"/>
        <v>1500</v>
      </c>
      <c r="L16" s="60">
        <f t="shared" si="1"/>
        <v>-1000</v>
      </c>
      <c r="M16" s="60">
        <f t="shared" si="1"/>
        <v>500</v>
      </c>
    </row>
    <row r="17" spans="1:13" ht="15">
      <c r="A17" s="77" t="s">
        <v>237</v>
      </c>
      <c r="B17" s="59">
        <v>1300</v>
      </c>
      <c r="C17" s="59"/>
      <c r="D17" s="59">
        <f t="shared" si="2"/>
        <v>1300</v>
      </c>
      <c r="E17" s="59"/>
      <c r="F17" s="59"/>
      <c r="G17" s="59"/>
      <c r="H17" s="59"/>
      <c r="I17" s="59"/>
      <c r="J17" s="59"/>
      <c r="K17" s="60">
        <f t="shared" si="0"/>
        <v>1300</v>
      </c>
      <c r="L17" s="60">
        <f t="shared" si="1"/>
        <v>0</v>
      </c>
      <c r="M17" s="60">
        <f t="shared" si="1"/>
        <v>1300</v>
      </c>
    </row>
    <row r="18" spans="1:13" ht="15">
      <c r="A18" s="77" t="s">
        <v>238</v>
      </c>
      <c r="B18" s="59">
        <v>12</v>
      </c>
      <c r="C18" s="59"/>
      <c r="D18" s="59">
        <f t="shared" si="2"/>
        <v>12</v>
      </c>
      <c r="E18" s="59"/>
      <c r="F18" s="59"/>
      <c r="G18" s="59"/>
      <c r="H18" s="59">
        <v>294</v>
      </c>
      <c r="I18" s="59"/>
      <c r="J18" s="59">
        <f>SUM(H18:I18)</f>
        <v>294</v>
      </c>
      <c r="K18" s="60">
        <f t="shared" si="0"/>
        <v>306</v>
      </c>
      <c r="L18" s="60">
        <f t="shared" si="1"/>
        <v>0</v>
      </c>
      <c r="M18" s="60">
        <f t="shared" si="1"/>
        <v>306</v>
      </c>
    </row>
    <row r="19" spans="1:13" ht="15">
      <c r="A19" s="77" t="s">
        <v>239</v>
      </c>
      <c r="B19" s="59"/>
      <c r="C19" s="59"/>
      <c r="D19" s="59"/>
      <c r="E19" s="59"/>
      <c r="F19" s="59"/>
      <c r="G19" s="59"/>
      <c r="H19" s="59"/>
      <c r="I19" s="59"/>
      <c r="J19" s="59"/>
      <c r="K19" s="60">
        <f t="shared" si="0"/>
        <v>0</v>
      </c>
      <c r="L19" s="60">
        <f t="shared" si="1"/>
        <v>0</v>
      </c>
      <c r="M19" s="60">
        <f t="shared" si="1"/>
        <v>0</v>
      </c>
    </row>
    <row r="20" spans="1:13" ht="15">
      <c r="A20" s="77" t="s">
        <v>162</v>
      </c>
      <c r="B20" s="59"/>
      <c r="C20" s="59"/>
      <c r="D20" s="59"/>
      <c r="E20" s="59">
        <v>676400</v>
      </c>
      <c r="F20" s="59"/>
      <c r="G20" s="59">
        <f>SUM(E20:F20)</f>
        <v>676400</v>
      </c>
      <c r="H20" s="59"/>
      <c r="I20" s="59"/>
      <c r="J20" s="59"/>
      <c r="K20" s="60">
        <f t="shared" si="0"/>
        <v>676400</v>
      </c>
      <c r="L20" s="60">
        <f t="shared" si="1"/>
        <v>0</v>
      </c>
      <c r="M20" s="60">
        <f t="shared" si="1"/>
        <v>676400</v>
      </c>
    </row>
    <row r="21" spans="1:13" ht="15">
      <c r="A21" s="77" t="s">
        <v>193</v>
      </c>
      <c r="B21" s="59"/>
      <c r="C21" s="59"/>
      <c r="D21" s="59"/>
      <c r="E21" s="59">
        <v>71874</v>
      </c>
      <c r="F21" s="59">
        <v>-1026</v>
      </c>
      <c r="G21" s="59">
        <f>SUM(E21:F21)</f>
        <v>70848</v>
      </c>
      <c r="H21" s="59"/>
      <c r="I21" s="59"/>
      <c r="J21" s="59"/>
      <c r="K21" s="60">
        <f t="shared" si="0"/>
        <v>71874</v>
      </c>
      <c r="L21" s="60">
        <f t="shared" si="1"/>
        <v>-1026</v>
      </c>
      <c r="M21" s="60">
        <f t="shared" si="1"/>
        <v>70848</v>
      </c>
    </row>
    <row r="22" spans="1:14" ht="15">
      <c r="A22" s="77" t="s">
        <v>150</v>
      </c>
      <c r="B22" s="59"/>
      <c r="C22" s="59"/>
      <c r="D22" s="59"/>
      <c r="E22" s="59">
        <v>36000</v>
      </c>
      <c r="F22" s="59"/>
      <c r="G22" s="59">
        <f>SUM(E22:F22)</f>
        <v>36000</v>
      </c>
      <c r="H22" s="59"/>
      <c r="I22" s="59"/>
      <c r="J22" s="59"/>
      <c r="K22" s="60">
        <f t="shared" si="0"/>
        <v>36000</v>
      </c>
      <c r="L22" s="60">
        <f t="shared" si="1"/>
        <v>0</v>
      </c>
      <c r="M22" s="60">
        <f t="shared" si="1"/>
        <v>36000</v>
      </c>
      <c r="N22" s="20"/>
    </row>
    <row r="23" spans="1:14" s="20" customFormat="1" ht="15">
      <c r="A23" s="77" t="s">
        <v>163</v>
      </c>
      <c r="B23" s="59"/>
      <c r="C23" s="59"/>
      <c r="D23" s="59"/>
      <c r="E23" s="59">
        <v>1150</v>
      </c>
      <c r="F23" s="59"/>
      <c r="G23" s="59">
        <f>SUM(E23:F23)</f>
        <v>1150</v>
      </c>
      <c r="H23" s="59"/>
      <c r="I23" s="59"/>
      <c r="J23" s="59"/>
      <c r="K23" s="60">
        <f t="shared" si="0"/>
        <v>1150</v>
      </c>
      <c r="L23" s="60">
        <f t="shared" si="1"/>
        <v>0</v>
      </c>
      <c r="M23" s="60">
        <f t="shared" si="1"/>
        <v>1150</v>
      </c>
      <c r="N23" s="11"/>
    </row>
    <row r="24" spans="1:14" s="20" customFormat="1" ht="15">
      <c r="A24" s="77" t="s">
        <v>240</v>
      </c>
      <c r="B24" s="59"/>
      <c r="C24" s="59"/>
      <c r="D24" s="59"/>
      <c r="E24" s="59"/>
      <c r="F24" s="59"/>
      <c r="G24" s="59"/>
      <c r="H24" s="59">
        <v>796777</v>
      </c>
      <c r="I24" s="59">
        <v>-1567</v>
      </c>
      <c r="J24" s="59">
        <f aca="true" t="shared" si="3" ref="J24:J43">SUM(H24:I24)</f>
        <v>795210</v>
      </c>
      <c r="K24" s="60">
        <f t="shared" si="0"/>
        <v>796777</v>
      </c>
      <c r="L24" s="60">
        <f aca="true" t="shared" si="4" ref="L24:L46">C24+F24+I24</f>
        <v>-1567</v>
      </c>
      <c r="M24" s="60">
        <f aca="true" t="shared" si="5" ref="M24:M46">D24+G24+J24</f>
        <v>795210</v>
      </c>
      <c r="N24" s="11"/>
    </row>
    <row r="25" spans="1:13" ht="15">
      <c r="A25" s="77" t="s">
        <v>241</v>
      </c>
      <c r="B25" s="60"/>
      <c r="C25" s="60"/>
      <c r="D25" s="60"/>
      <c r="E25" s="59"/>
      <c r="F25" s="59"/>
      <c r="G25" s="59"/>
      <c r="H25" s="59">
        <v>20359</v>
      </c>
      <c r="I25" s="59">
        <v>1880</v>
      </c>
      <c r="J25" s="59">
        <f t="shared" si="3"/>
        <v>22239</v>
      </c>
      <c r="K25" s="60">
        <f t="shared" si="0"/>
        <v>20359</v>
      </c>
      <c r="L25" s="60">
        <f t="shared" si="4"/>
        <v>1880</v>
      </c>
      <c r="M25" s="60">
        <f t="shared" si="5"/>
        <v>22239</v>
      </c>
    </row>
    <row r="26" spans="1:13" ht="15">
      <c r="A26" s="77" t="s">
        <v>28</v>
      </c>
      <c r="B26" s="60"/>
      <c r="C26" s="60"/>
      <c r="D26" s="60"/>
      <c r="E26" s="59"/>
      <c r="F26" s="59"/>
      <c r="G26" s="59"/>
      <c r="H26" s="59">
        <v>22722</v>
      </c>
      <c r="I26" s="59">
        <v>831</v>
      </c>
      <c r="J26" s="59">
        <f>SUM(H26:I26)</f>
        <v>23553</v>
      </c>
      <c r="K26" s="60">
        <f>B26+E26+H26</f>
        <v>22722</v>
      </c>
      <c r="L26" s="60">
        <f>C26+F26+I26</f>
        <v>831</v>
      </c>
      <c r="M26" s="60">
        <f>D26+G26+J26</f>
        <v>23553</v>
      </c>
    </row>
    <row r="27" spans="1:13" ht="15">
      <c r="A27" s="128" t="s">
        <v>51</v>
      </c>
      <c r="B27" s="103"/>
      <c r="C27" s="103"/>
      <c r="D27" s="103"/>
      <c r="E27" s="129"/>
      <c r="F27" s="129"/>
      <c r="G27" s="129"/>
      <c r="H27" s="129">
        <v>453</v>
      </c>
      <c r="I27" s="129">
        <v>7137</v>
      </c>
      <c r="J27" s="59">
        <f t="shared" si="3"/>
        <v>7590</v>
      </c>
      <c r="K27" s="60">
        <f t="shared" si="0"/>
        <v>453</v>
      </c>
      <c r="L27" s="60">
        <f t="shared" si="4"/>
        <v>7137</v>
      </c>
      <c r="M27" s="60">
        <f t="shared" si="5"/>
        <v>7590</v>
      </c>
    </row>
    <row r="28" spans="1:13" ht="15">
      <c r="A28" s="128" t="s">
        <v>490</v>
      </c>
      <c r="B28" s="103"/>
      <c r="C28" s="103"/>
      <c r="D28" s="103"/>
      <c r="E28" s="129"/>
      <c r="F28" s="129"/>
      <c r="G28" s="129"/>
      <c r="H28" s="129"/>
      <c r="I28" s="129">
        <v>415</v>
      </c>
      <c r="J28" s="59">
        <f t="shared" si="3"/>
        <v>415</v>
      </c>
      <c r="K28" s="60">
        <f t="shared" si="0"/>
        <v>0</v>
      </c>
      <c r="L28" s="60">
        <f t="shared" si="4"/>
        <v>415</v>
      </c>
      <c r="M28" s="60">
        <f t="shared" si="5"/>
        <v>415</v>
      </c>
    </row>
    <row r="29" spans="1:13" ht="15">
      <c r="A29" s="128" t="s">
        <v>491</v>
      </c>
      <c r="B29" s="103"/>
      <c r="C29" s="103"/>
      <c r="D29" s="103"/>
      <c r="E29" s="129"/>
      <c r="F29" s="129"/>
      <c r="G29" s="129"/>
      <c r="H29" s="129"/>
      <c r="I29" s="129">
        <v>64</v>
      </c>
      <c r="J29" s="59">
        <f t="shared" si="3"/>
        <v>64</v>
      </c>
      <c r="K29" s="60">
        <f t="shared" si="0"/>
        <v>0</v>
      </c>
      <c r="L29" s="60">
        <f t="shared" si="4"/>
        <v>64</v>
      </c>
      <c r="M29" s="60">
        <f t="shared" si="5"/>
        <v>64</v>
      </c>
    </row>
    <row r="30" spans="1:13" ht="15">
      <c r="A30" s="128" t="s">
        <v>411</v>
      </c>
      <c r="B30" s="103"/>
      <c r="C30" s="103"/>
      <c r="D30" s="103"/>
      <c r="E30" s="129"/>
      <c r="F30" s="129"/>
      <c r="G30" s="129"/>
      <c r="H30" s="129">
        <v>2851</v>
      </c>
      <c r="I30" s="129">
        <v>32285</v>
      </c>
      <c r="J30" s="59">
        <f t="shared" si="3"/>
        <v>35136</v>
      </c>
      <c r="K30" s="60">
        <f t="shared" si="0"/>
        <v>2851</v>
      </c>
      <c r="L30" s="60">
        <f t="shared" si="4"/>
        <v>32285</v>
      </c>
      <c r="M30" s="60">
        <f t="shared" si="5"/>
        <v>35136</v>
      </c>
    </row>
    <row r="31" spans="1:13" ht="15">
      <c r="A31" s="128" t="s">
        <v>492</v>
      </c>
      <c r="B31" s="103"/>
      <c r="C31" s="103"/>
      <c r="D31" s="103"/>
      <c r="E31" s="129"/>
      <c r="F31" s="129"/>
      <c r="G31" s="129"/>
      <c r="H31" s="129"/>
      <c r="I31" s="129">
        <v>329</v>
      </c>
      <c r="J31" s="59">
        <f t="shared" si="3"/>
        <v>329</v>
      </c>
      <c r="K31" s="60">
        <f t="shared" si="0"/>
        <v>0</v>
      </c>
      <c r="L31" s="60">
        <f t="shared" si="4"/>
        <v>329</v>
      </c>
      <c r="M31" s="60">
        <f t="shared" si="5"/>
        <v>329</v>
      </c>
    </row>
    <row r="32" spans="1:13" ht="15">
      <c r="A32" s="128" t="s">
        <v>177</v>
      </c>
      <c r="B32" s="103"/>
      <c r="C32" s="103"/>
      <c r="D32" s="103"/>
      <c r="E32" s="129"/>
      <c r="F32" s="129"/>
      <c r="G32" s="129"/>
      <c r="H32" s="129">
        <v>2598</v>
      </c>
      <c r="I32" s="129">
        <v>-535</v>
      </c>
      <c r="J32" s="59">
        <f>SUM(H32:I32)</f>
        <v>2063</v>
      </c>
      <c r="K32" s="60">
        <f t="shared" si="0"/>
        <v>2598</v>
      </c>
      <c r="L32" s="60">
        <f t="shared" si="4"/>
        <v>-535</v>
      </c>
      <c r="M32" s="60">
        <f t="shared" si="5"/>
        <v>2063</v>
      </c>
    </row>
    <row r="33" spans="1:13" ht="15">
      <c r="A33" s="128" t="s">
        <v>493</v>
      </c>
      <c r="B33" s="103"/>
      <c r="C33" s="103"/>
      <c r="D33" s="103"/>
      <c r="E33" s="129"/>
      <c r="F33" s="129"/>
      <c r="G33" s="129"/>
      <c r="H33" s="129"/>
      <c r="I33" s="129">
        <v>583</v>
      </c>
      <c r="J33" s="59">
        <f>SUM(H33:I33)</f>
        <v>583</v>
      </c>
      <c r="K33" s="60">
        <f t="shared" si="0"/>
        <v>0</v>
      </c>
      <c r="L33" s="60">
        <f t="shared" si="4"/>
        <v>583</v>
      </c>
      <c r="M33" s="60">
        <f t="shared" si="5"/>
        <v>583</v>
      </c>
    </row>
    <row r="34" spans="1:13" ht="15">
      <c r="A34" s="128" t="s">
        <v>26</v>
      </c>
      <c r="B34" s="103"/>
      <c r="C34" s="103"/>
      <c r="D34" s="103"/>
      <c r="E34" s="129"/>
      <c r="F34" s="129"/>
      <c r="G34" s="129"/>
      <c r="H34" s="129">
        <v>647</v>
      </c>
      <c r="I34" s="129">
        <v>-647</v>
      </c>
      <c r="J34" s="59">
        <f t="shared" si="3"/>
        <v>0</v>
      </c>
      <c r="K34" s="60">
        <f t="shared" si="0"/>
        <v>647</v>
      </c>
      <c r="L34" s="60">
        <f t="shared" si="4"/>
        <v>-647</v>
      </c>
      <c r="M34" s="60">
        <f t="shared" si="5"/>
        <v>0</v>
      </c>
    </row>
    <row r="35" spans="1:13" ht="15">
      <c r="A35" s="128" t="s">
        <v>101</v>
      </c>
      <c r="B35" s="103"/>
      <c r="C35" s="103"/>
      <c r="D35" s="103"/>
      <c r="E35" s="129"/>
      <c r="F35" s="129"/>
      <c r="G35" s="129"/>
      <c r="H35" s="129">
        <v>-389</v>
      </c>
      <c r="I35" s="129">
        <v>5437</v>
      </c>
      <c r="J35" s="59">
        <f t="shared" si="3"/>
        <v>5048</v>
      </c>
      <c r="K35" s="60">
        <f t="shared" si="0"/>
        <v>-389</v>
      </c>
      <c r="L35" s="60">
        <f t="shared" si="4"/>
        <v>5437</v>
      </c>
      <c r="M35" s="60">
        <f t="shared" si="5"/>
        <v>5048</v>
      </c>
    </row>
    <row r="36" spans="1:13" ht="15">
      <c r="A36" s="128" t="s">
        <v>498</v>
      </c>
      <c r="B36" s="103"/>
      <c r="C36" s="103"/>
      <c r="D36" s="103"/>
      <c r="E36" s="129"/>
      <c r="F36" s="129"/>
      <c r="G36" s="129"/>
      <c r="H36" s="129"/>
      <c r="I36" s="129">
        <v>-389</v>
      </c>
      <c r="J36" s="59">
        <f t="shared" si="3"/>
        <v>-389</v>
      </c>
      <c r="K36" s="60">
        <f t="shared" si="0"/>
        <v>0</v>
      </c>
      <c r="L36" s="60">
        <f t="shared" si="4"/>
        <v>-389</v>
      </c>
      <c r="M36" s="60">
        <f t="shared" si="5"/>
        <v>-389</v>
      </c>
    </row>
    <row r="37" spans="1:13" ht="15">
      <c r="A37" s="140" t="s">
        <v>422</v>
      </c>
      <c r="B37" s="103"/>
      <c r="C37" s="103"/>
      <c r="D37" s="103"/>
      <c r="E37" s="129"/>
      <c r="F37" s="129"/>
      <c r="G37" s="129"/>
      <c r="H37" s="129">
        <v>39391</v>
      </c>
      <c r="I37" s="129">
        <v>-39391</v>
      </c>
      <c r="J37" s="59">
        <f t="shared" si="3"/>
        <v>0</v>
      </c>
      <c r="K37" s="60">
        <f t="shared" si="0"/>
        <v>39391</v>
      </c>
      <c r="L37" s="60">
        <f t="shared" si="4"/>
        <v>-39391</v>
      </c>
      <c r="M37" s="60">
        <f t="shared" si="5"/>
        <v>0</v>
      </c>
    </row>
    <row r="38" spans="1:13" ht="15">
      <c r="A38" s="128" t="s">
        <v>284</v>
      </c>
      <c r="B38" s="103"/>
      <c r="C38" s="103"/>
      <c r="D38" s="103"/>
      <c r="E38" s="129"/>
      <c r="F38" s="129"/>
      <c r="G38" s="129"/>
      <c r="H38" s="129">
        <v>4137</v>
      </c>
      <c r="I38" s="129"/>
      <c r="J38" s="59">
        <f t="shared" si="3"/>
        <v>4137</v>
      </c>
      <c r="K38" s="60">
        <f t="shared" si="0"/>
        <v>4137</v>
      </c>
      <c r="L38" s="60">
        <f t="shared" si="4"/>
        <v>0</v>
      </c>
      <c r="M38" s="60">
        <f t="shared" si="5"/>
        <v>4137</v>
      </c>
    </row>
    <row r="39" spans="1:13" ht="15">
      <c r="A39" s="128" t="s">
        <v>349</v>
      </c>
      <c r="B39" s="103"/>
      <c r="C39" s="103"/>
      <c r="D39" s="103"/>
      <c r="E39" s="129"/>
      <c r="F39" s="129"/>
      <c r="G39" s="129"/>
      <c r="H39" s="129">
        <v>22</v>
      </c>
      <c r="I39" s="129">
        <v>10039</v>
      </c>
      <c r="J39" s="59">
        <f t="shared" si="3"/>
        <v>10061</v>
      </c>
      <c r="K39" s="60">
        <f t="shared" si="0"/>
        <v>22</v>
      </c>
      <c r="L39" s="60">
        <f t="shared" si="4"/>
        <v>10039</v>
      </c>
      <c r="M39" s="60">
        <f t="shared" si="5"/>
        <v>10061</v>
      </c>
    </row>
    <row r="40" spans="1:13" ht="15">
      <c r="A40" s="128" t="s">
        <v>494</v>
      </c>
      <c r="B40" s="103"/>
      <c r="C40" s="103"/>
      <c r="D40" s="103"/>
      <c r="E40" s="129"/>
      <c r="F40" s="129"/>
      <c r="G40" s="129"/>
      <c r="H40" s="129"/>
      <c r="I40" s="129">
        <v>22</v>
      </c>
      <c r="J40" s="59">
        <f t="shared" si="3"/>
        <v>22</v>
      </c>
      <c r="K40" s="60">
        <f t="shared" si="0"/>
        <v>0</v>
      </c>
      <c r="L40" s="60">
        <f t="shared" si="4"/>
        <v>22</v>
      </c>
      <c r="M40" s="60">
        <f t="shared" si="5"/>
        <v>22</v>
      </c>
    </row>
    <row r="41" spans="1:13" ht="15">
      <c r="A41" s="128" t="s">
        <v>285</v>
      </c>
      <c r="B41" s="103"/>
      <c r="C41" s="103"/>
      <c r="D41" s="103"/>
      <c r="E41" s="129"/>
      <c r="F41" s="129"/>
      <c r="G41" s="129"/>
      <c r="H41" s="103"/>
      <c r="I41" s="129">
        <v>3069</v>
      </c>
      <c r="J41" s="59">
        <f t="shared" si="3"/>
        <v>3069</v>
      </c>
      <c r="K41" s="60">
        <f t="shared" si="0"/>
        <v>0</v>
      </c>
      <c r="L41" s="60">
        <f t="shared" si="4"/>
        <v>3069</v>
      </c>
      <c r="M41" s="60">
        <f t="shared" si="5"/>
        <v>3069</v>
      </c>
    </row>
    <row r="42" spans="1:13" ht="15">
      <c r="A42" s="128" t="s">
        <v>495</v>
      </c>
      <c r="B42" s="103"/>
      <c r="C42" s="103"/>
      <c r="D42" s="103"/>
      <c r="E42" s="129"/>
      <c r="F42" s="129"/>
      <c r="G42" s="129"/>
      <c r="H42" s="103"/>
      <c r="I42" s="129">
        <v>1667</v>
      </c>
      <c r="J42" s="59">
        <f t="shared" si="3"/>
        <v>1667</v>
      </c>
      <c r="K42" s="60">
        <f t="shared" si="0"/>
        <v>0</v>
      </c>
      <c r="L42" s="60">
        <f t="shared" si="4"/>
        <v>1667</v>
      </c>
      <c r="M42" s="60">
        <f t="shared" si="5"/>
        <v>1667</v>
      </c>
    </row>
    <row r="43" spans="1:13" ht="15">
      <c r="A43" s="128" t="s">
        <v>496</v>
      </c>
      <c r="B43" s="103"/>
      <c r="C43" s="103"/>
      <c r="D43" s="103"/>
      <c r="E43" s="129"/>
      <c r="F43" s="129"/>
      <c r="G43" s="129"/>
      <c r="H43" s="103"/>
      <c r="I43" s="129">
        <v>140</v>
      </c>
      <c r="J43" s="59">
        <f t="shared" si="3"/>
        <v>140</v>
      </c>
      <c r="K43" s="60">
        <f t="shared" si="0"/>
        <v>0</v>
      </c>
      <c r="L43" s="60">
        <f t="shared" si="4"/>
        <v>140</v>
      </c>
      <c r="M43" s="60">
        <f t="shared" si="5"/>
        <v>140</v>
      </c>
    </row>
    <row r="44" spans="1:13" ht="15">
      <c r="A44" s="128" t="s">
        <v>7</v>
      </c>
      <c r="B44" s="103"/>
      <c r="C44" s="103"/>
      <c r="D44" s="103"/>
      <c r="E44" s="129"/>
      <c r="F44" s="129"/>
      <c r="G44" s="129"/>
      <c r="H44" s="129">
        <v>420</v>
      </c>
      <c r="I44" s="129"/>
      <c r="J44" s="59">
        <f>SUM(H44:I44)</f>
        <v>420</v>
      </c>
      <c r="K44" s="60">
        <f t="shared" si="0"/>
        <v>420</v>
      </c>
      <c r="L44" s="60">
        <f t="shared" si="4"/>
        <v>0</v>
      </c>
      <c r="M44" s="60">
        <f t="shared" si="5"/>
        <v>420</v>
      </c>
    </row>
    <row r="45" spans="1:13" ht="15">
      <c r="A45" s="128" t="s">
        <v>562</v>
      </c>
      <c r="B45" s="103"/>
      <c r="C45" s="129">
        <v>200</v>
      </c>
      <c r="D45" s="129">
        <f>SUM(B45:C45)</f>
        <v>200</v>
      </c>
      <c r="E45" s="129"/>
      <c r="F45" s="129"/>
      <c r="G45" s="129"/>
      <c r="H45" s="129"/>
      <c r="I45" s="129"/>
      <c r="J45" s="59"/>
      <c r="K45" s="60">
        <f t="shared" si="0"/>
        <v>0</v>
      </c>
      <c r="L45" s="60">
        <f t="shared" si="4"/>
        <v>200</v>
      </c>
      <c r="M45" s="60">
        <f t="shared" si="5"/>
        <v>200</v>
      </c>
    </row>
    <row r="46" spans="1:13" ht="15">
      <c r="A46" s="128" t="s">
        <v>497</v>
      </c>
      <c r="B46" s="103"/>
      <c r="C46" s="103"/>
      <c r="D46" s="103"/>
      <c r="E46" s="129"/>
      <c r="F46" s="129"/>
      <c r="G46" s="129"/>
      <c r="H46" s="129"/>
      <c r="I46" s="129">
        <v>3540</v>
      </c>
      <c r="J46" s="59">
        <f>SUM(H46:I46)</f>
        <v>3540</v>
      </c>
      <c r="K46" s="60">
        <f t="shared" si="0"/>
        <v>0</v>
      </c>
      <c r="L46" s="60">
        <f t="shared" si="4"/>
        <v>3540</v>
      </c>
      <c r="M46" s="60">
        <f t="shared" si="5"/>
        <v>3540</v>
      </c>
    </row>
    <row r="47" spans="1:13" ht="15">
      <c r="A47" s="130" t="s">
        <v>386</v>
      </c>
      <c r="B47" s="103">
        <f>SUM(B7:B46)</f>
        <v>129652</v>
      </c>
      <c r="C47" s="103">
        <f aca="true" t="shared" si="6" ref="C47:M47">SUM(C7:C46)</f>
        <v>51400</v>
      </c>
      <c r="D47" s="103">
        <f t="shared" si="6"/>
        <v>181052</v>
      </c>
      <c r="E47" s="103">
        <f t="shared" si="6"/>
        <v>785424</v>
      </c>
      <c r="F47" s="103">
        <f t="shared" si="6"/>
        <v>-1026</v>
      </c>
      <c r="G47" s="103">
        <f t="shared" si="6"/>
        <v>784398</v>
      </c>
      <c r="H47" s="103">
        <f t="shared" si="6"/>
        <v>922270</v>
      </c>
      <c r="I47" s="103">
        <f t="shared" si="6"/>
        <v>2954</v>
      </c>
      <c r="J47" s="103">
        <f t="shared" si="6"/>
        <v>925224</v>
      </c>
      <c r="K47" s="103">
        <f t="shared" si="6"/>
        <v>1837346</v>
      </c>
      <c r="L47" s="103">
        <f>SUM(L7:L46)</f>
        <v>53328</v>
      </c>
      <c r="M47" s="103">
        <f t="shared" si="6"/>
        <v>1890674</v>
      </c>
    </row>
    <row r="48" ht="15" customHeight="1">
      <c r="K48" s="31"/>
    </row>
    <row r="49" ht="15" customHeight="1">
      <c r="K49" s="31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Y21"/>
  <sheetViews>
    <sheetView workbookViewId="0" topLeftCell="A1">
      <selection activeCell="E16" sqref="E16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6.421875" style="0" bestFit="1" customWidth="1"/>
    <col min="4" max="4" width="7.421875" style="0" customWidth="1"/>
    <col min="5" max="6" width="7.421875" style="0" bestFit="1" customWidth="1"/>
    <col min="7" max="7" width="7.28125" style="0" customWidth="1"/>
    <col min="8" max="8" width="5.1406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5.42187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4" width="7.421875" style="0" bestFit="1" customWidth="1"/>
    <col min="25" max="25" width="7.8515625" style="0" customWidth="1"/>
  </cols>
  <sheetData>
    <row r="1" spans="20:25" ht="15.75" customHeight="1">
      <c r="T1" s="171" t="s">
        <v>138</v>
      </c>
      <c r="U1" s="171"/>
      <c r="V1" s="171"/>
      <c r="W1" s="171"/>
      <c r="X1" s="171"/>
      <c r="Y1" s="171"/>
    </row>
    <row r="2" spans="1:25" s="10" customFormat="1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s="10" customFormat="1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s="10" customFormat="1" ht="15.75">
      <c r="A4" s="170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s="10" customFormat="1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spans="1:23" s="10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05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53" customFormat="1" ht="39.75" customHeight="1">
      <c r="A8" s="184" t="s">
        <v>215</v>
      </c>
      <c r="B8" s="187" t="s">
        <v>6</v>
      </c>
      <c r="C8" s="188"/>
      <c r="D8" s="189"/>
      <c r="E8" s="187" t="s">
        <v>243</v>
      </c>
      <c r="F8" s="188"/>
      <c r="G8" s="189"/>
      <c r="H8" s="172" t="s">
        <v>135</v>
      </c>
      <c r="I8" s="173"/>
      <c r="J8" s="174"/>
      <c r="K8" s="172" t="s">
        <v>29</v>
      </c>
      <c r="L8" s="173"/>
      <c r="M8" s="174"/>
      <c r="N8" s="196" t="s">
        <v>13</v>
      </c>
      <c r="O8" s="197"/>
      <c r="P8" s="197"/>
      <c r="Q8" s="197"/>
      <c r="R8" s="197"/>
      <c r="S8" s="198"/>
      <c r="T8" s="172" t="s">
        <v>172</v>
      </c>
      <c r="U8" s="173"/>
      <c r="V8" s="174"/>
      <c r="W8" s="199" t="s">
        <v>219</v>
      </c>
      <c r="X8" s="199"/>
      <c r="Y8" s="199"/>
    </row>
    <row r="9" spans="1:25" s="53" customFormat="1" ht="12.75">
      <c r="A9" s="185"/>
      <c r="B9" s="190"/>
      <c r="C9" s="191"/>
      <c r="D9" s="192"/>
      <c r="E9" s="190"/>
      <c r="F9" s="191"/>
      <c r="G9" s="192"/>
      <c r="H9" s="193"/>
      <c r="I9" s="194"/>
      <c r="J9" s="195"/>
      <c r="K9" s="193"/>
      <c r="L9" s="194"/>
      <c r="M9" s="195"/>
      <c r="N9" s="175" t="s">
        <v>30</v>
      </c>
      <c r="O9" s="175"/>
      <c r="P9" s="175"/>
      <c r="Q9" s="175" t="s">
        <v>31</v>
      </c>
      <c r="R9" s="175"/>
      <c r="S9" s="175"/>
      <c r="T9" s="193"/>
      <c r="U9" s="194"/>
      <c r="V9" s="195"/>
      <c r="W9" s="199"/>
      <c r="X9" s="199"/>
      <c r="Y9" s="199"/>
    </row>
    <row r="10" spans="1:25" s="53" customFormat="1" ht="51">
      <c r="A10" s="186"/>
      <c r="B10" s="6" t="s">
        <v>410</v>
      </c>
      <c r="C10" s="6" t="s">
        <v>19</v>
      </c>
      <c r="D10" s="6" t="s">
        <v>499</v>
      </c>
      <c r="E10" s="6" t="s">
        <v>410</v>
      </c>
      <c r="F10" s="6" t="s">
        <v>19</v>
      </c>
      <c r="G10" s="6" t="s">
        <v>499</v>
      </c>
      <c r="H10" s="146" t="s">
        <v>410</v>
      </c>
      <c r="I10" s="6" t="s">
        <v>19</v>
      </c>
      <c r="J10" s="6" t="s">
        <v>499</v>
      </c>
      <c r="K10" s="6" t="s">
        <v>410</v>
      </c>
      <c r="L10" s="6" t="s">
        <v>19</v>
      </c>
      <c r="M10" s="6" t="s">
        <v>499</v>
      </c>
      <c r="N10" s="6" t="s">
        <v>410</v>
      </c>
      <c r="O10" s="6" t="s">
        <v>19</v>
      </c>
      <c r="P10" s="6" t="s">
        <v>499</v>
      </c>
      <c r="Q10" s="6" t="s">
        <v>410</v>
      </c>
      <c r="R10" s="6" t="s">
        <v>19</v>
      </c>
      <c r="S10" s="6" t="s">
        <v>499</v>
      </c>
      <c r="T10" s="6" t="s">
        <v>410</v>
      </c>
      <c r="U10" s="6" t="s">
        <v>19</v>
      </c>
      <c r="V10" s="6" t="s">
        <v>499</v>
      </c>
      <c r="W10" s="6" t="s">
        <v>410</v>
      </c>
      <c r="X10" s="6" t="s">
        <v>19</v>
      </c>
      <c r="Y10" s="6" t="s">
        <v>499</v>
      </c>
    </row>
    <row r="11" spans="2:22" s="1" customFormat="1" ht="15.75">
      <c r="B11" s="107"/>
      <c r="C11" s="107"/>
      <c r="D11" s="107"/>
      <c r="E11" s="2"/>
      <c r="F11" s="2"/>
      <c r="G11" s="2"/>
      <c r="T11" s="2"/>
      <c r="U11" s="2"/>
      <c r="V11" s="2"/>
    </row>
    <row r="12" spans="1:25" s="7" customFormat="1" ht="24.75" customHeight="1">
      <c r="A12" s="53" t="s">
        <v>325</v>
      </c>
      <c r="B12" s="132">
        <v>146170</v>
      </c>
      <c r="C12" s="132">
        <v>-595</v>
      </c>
      <c r="D12" s="132">
        <f aca="true" t="shared" si="0" ref="D12:D18">SUM(B12:C12)</f>
        <v>145575</v>
      </c>
      <c r="E12" s="69">
        <v>405730</v>
      </c>
      <c r="F12" s="69">
        <v>3850</v>
      </c>
      <c r="G12" s="69">
        <f>SUM(E12:F12)</f>
        <v>409580</v>
      </c>
      <c r="H12" s="69">
        <v>0</v>
      </c>
      <c r="I12" s="69"/>
      <c r="J12" s="69">
        <f>SUM(H12:I12)</f>
        <v>0</v>
      </c>
      <c r="K12" s="69">
        <v>0</v>
      </c>
      <c r="L12" s="69"/>
      <c r="M12" s="69">
        <f>SUM(K12:L12)</f>
        <v>0</v>
      </c>
      <c r="N12" s="69">
        <v>1520</v>
      </c>
      <c r="O12" s="69"/>
      <c r="P12" s="69">
        <f>SUM(N12:O12)</f>
        <v>1520</v>
      </c>
      <c r="Q12" s="69">
        <v>2250</v>
      </c>
      <c r="R12" s="69">
        <v>1529</v>
      </c>
      <c r="S12" s="69">
        <f>SUM(Q12:R12)</f>
        <v>3779</v>
      </c>
      <c r="T12" s="69">
        <v>4000</v>
      </c>
      <c r="U12" s="69"/>
      <c r="V12" s="69">
        <f>SUM(T12:U12)</f>
        <v>4000</v>
      </c>
      <c r="W12" s="69">
        <f>B12+E12+H12+K12+N12+Q12+T12</f>
        <v>559670</v>
      </c>
      <c r="X12" s="69">
        <f aca="true" t="shared" si="1" ref="X12:Y20">C12+F12+I12+L12+O12+R12+U12</f>
        <v>4784</v>
      </c>
      <c r="Y12" s="69">
        <f t="shared" si="1"/>
        <v>564454</v>
      </c>
    </row>
    <row r="13" spans="1:25" s="1" customFormat="1" ht="24.75" customHeight="1">
      <c r="A13" s="13" t="s">
        <v>164</v>
      </c>
      <c r="B13" s="70">
        <v>0</v>
      </c>
      <c r="C13" s="70"/>
      <c r="D13" s="70">
        <f t="shared" si="0"/>
        <v>0</v>
      </c>
      <c r="E13" s="70">
        <v>3844</v>
      </c>
      <c r="F13" s="70"/>
      <c r="G13" s="70">
        <f aca="true" t="shared" si="2" ref="G13:G18">SUM(E13:F13)</f>
        <v>3844</v>
      </c>
      <c r="H13" s="70">
        <v>0</v>
      </c>
      <c r="I13" s="70"/>
      <c r="J13" s="70">
        <f aca="true" t="shared" si="3" ref="J13:J18">SUM(H13:I13)</f>
        <v>0</v>
      </c>
      <c r="K13" s="70">
        <v>0</v>
      </c>
      <c r="L13" s="70"/>
      <c r="M13" s="70">
        <f aca="true" t="shared" si="4" ref="M13:M18">SUM(K13:L13)</f>
        <v>0</v>
      </c>
      <c r="N13" s="70"/>
      <c r="O13" s="70"/>
      <c r="P13" s="70">
        <f aca="true" t="shared" si="5" ref="P13:P18">SUM(N13:O13)</f>
        <v>0</v>
      </c>
      <c r="Q13" s="70"/>
      <c r="R13" s="70"/>
      <c r="S13" s="70">
        <f aca="true" t="shared" si="6" ref="S13:S18">SUM(Q13:R13)</f>
        <v>0</v>
      </c>
      <c r="T13" s="70">
        <v>0</v>
      </c>
      <c r="U13" s="70"/>
      <c r="V13" s="70"/>
      <c r="W13" s="69">
        <f aca="true" t="shared" si="7" ref="W13:W20">B13+E13+H13+K13+N13+Q13+T13</f>
        <v>3844</v>
      </c>
      <c r="X13" s="69">
        <f t="shared" si="1"/>
        <v>0</v>
      </c>
      <c r="Y13" s="69">
        <f t="shared" si="1"/>
        <v>3844</v>
      </c>
    </row>
    <row r="14" spans="1:25" s="7" customFormat="1" ht="24.75" customHeight="1">
      <c r="A14" s="13" t="s">
        <v>273</v>
      </c>
      <c r="B14" s="70">
        <v>0</v>
      </c>
      <c r="C14" s="70"/>
      <c r="D14" s="70">
        <f t="shared" si="0"/>
        <v>0</v>
      </c>
      <c r="E14" s="70">
        <v>1832</v>
      </c>
      <c r="F14" s="70"/>
      <c r="G14" s="70">
        <f t="shared" si="2"/>
        <v>1832</v>
      </c>
      <c r="H14" s="70">
        <v>0</v>
      </c>
      <c r="I14" s="70"/>
      <c r="J14" s="70">
        <f t="shared" si="3"/>
        <v>0</v>
      </c>
      <c r="K14" s="70">
        <v>0</v>
      </c>
      <c r="L14" s="70"/>
      <c r="M14" s="70">
        <f t="shared" si="4"/>
        <v>0</v>
      </c>
      <c r="N14" s="70"/>
      <c r="O14" s="70"/>
      <c r="P14" s="70">
        <f t="shared" si="5"/>
        <v>0</v>
      </c>
      <c r="Q14" s="70"/>
      <c r="R14" s="70"/>
      <c r="S14" s="70">
        <f t="shared" si="6"/>
        <v>0</v>
      </c>
      <c r="T14" s="70">
        <v>0</v>
      </c>
      <c r="U14" s="70"/>
      <c r="V14" s="70"/>
      <c r="W14" s="69">
        <f t="shared" si="7"/>
        <v>1832</v>
      </c>
      <c r="X14" s="69">
        <f t="shared" si="1"/>
        <v>0</v>
      </c>
      <c r="Y14" s="69">
        <f t="shared" si="1"/>
        <v>1832</v>
      </c>
    </row>
    <row r="15" spans="1:25" s="1" customFormat="1" ht="24.75" customHeight="1">
      <c r="A15" s="13" t="s">
        <v>501</v>
      </c>
      <c r="B15" s="70">
        <v>0</v>
      </c>
      <c r="C15" s="70"/>
      <c r="D15" s="70">
        <f t="shared" si="0"/>
        <v>0</v>
      </c>
      <c r="E15" s="70">
        <v>0</v>
      </c>
      <c r="F15" s="70">
        <v>580</v>
      </c>
      <c r="G15" s="70">
        <f t="shared" si="2"/>
        <v>580</v>
      </c>
      <c r="H15" s="70">
        <v>0</v>
      </c>
      <c r="I15" s="70"/>
      <c r="J15" s="70">
        <f t="shared" si="3"/>
        <v>0</v>
      </c>
      <c r="K15" s="70">
        <v>0</v>
      </c>
      <c r="L15" s="70"/>
      <c r="M15" s="70">
        <f t="shared" si="4"/>
        <v>0</v>
      </c>
      <c r="N15" s="70"/>
      <c r="O15" s="70"/>
      <c r="P15" s="70">
        <f t="shared" si="5"/>
        <v>0</v>
      </c>
      <c r="Q15" s="70"/>
      <c r="R15" s="70"/>
      <c r="S15" s="70">
        <f t="shared" si="6"/>
        <v>0</v>
      </c>
      <c r="T15" s="70">
        <v>0</v>
      </c>
      <c r="U15" s="70"/>
      <c r="V15" s="70"/>
      <c r="W15" s="69">
        <f t="shared" si="7"/>
        <v>0</v>
      </c>
      <c r="X15" s="69">
        <f t="shared" si="1"/>
        <v>580</v>
      </c>
      <c r="Y15" s="69">
        <f t="shared" si="1"/>
        <v>580</v>
      </c>
    </row>
    <row r="16" spans="1:25" s="1" customFormat="1" ht="24.75" customHeight="1">
      <c r="A16" s="13" t="s">
        <v>185</v>
      </c>
      <c r="B16" s="70">
        <v>0</v>
      </c>
      <c r="C16" s="70"/>
      <c r="D16" s="70">
        <f t="shared" si="0"/>
        <v>0</v>
      </c>
      <c r="E16" s="70">
        <v>0</v>
      </c>
      <c r="F16" s="70"/>
      <c r="G16" s="70">
        <f t="shared" si="2"/>
        <v>0</v>
      </c>
      <c r="H16" s="70">
        <v>0</v>
      </c>
      <c r="I16" s="70"/>
      <c r="J16" s="70">
        <f t="shared" si="3"/>
        <v>0</v>
      </c>
      <c r="K16" s="70">
        <v>0</v>
      </c>
      <c r="L16" s="70"/>
      <c r="M16" s="70">
        <f t="shared" si="4"/>
        <v>0</v>
      </c>
      <c r="N16" s="70"/>
      <c r="O16" s="70"/>
      <c r="P16" s="70">
        <f t="shared" si="5"/>
        <v>0</v>
      </c>
      <c r="Q16" s="70"/>
      <c r="R16" s="70"/>
      <c r="S16" s="70">
        <f t="shared" si="6"/>
        <v>0</v>
      </c>
      <c r="T16" s="70">
        <v>0</v>
      </c>
      <c r="U16" s="70"/>
      <c r="V16" s="70"/>
      <c r="W16" s="69">
        <f t="shared" si="7"/>
        <v>0</v>
      </c>
      <c r="X16" s="69">
        <f t="shared" si="1"/>
        <v>0</v>
      </c>
      <c r="Y16" s="69">
        <f t="shared" si="1"/>
        <v>0</v>
      </c>
    </row>
    <row r="17" spans="1:25" s="1" customFormat="1" ht="24.75" customHeight="1">
      <c r="A17" s="13" t="s">
        <v>33</v>
      </c>
      <c r="B17" s="70">
        <v>0</v>
      </c>
      <c r="C17" s="70"/>
      <c r="D17" s="70">
        <f t="shared" si="0"/>
        <v>0</v>
      </c>
      <c r="E17" s="70">
        <v>880</v>
      </c>
      <c r="F17" s="70"/>
      <c r="G17" s="70">
        <f t="shared" si="2"/>
        <v>880</v>
      </c>
      <c r="H17" s="70">
        <v>0</v>
      </c>
      <c r="I17" s="70"/>
      <c r="J17" s="70">
        <f t="shared" si="3"/>
        <v>0</v>
      </c>
      <c r="K17" s="70">
        <v>0</v>
      </c>
      <c r="L17" s="70"/>
      <c r="M17" s="70">
        <f t="shared" si="4"/>
        <v>0</v>
      </c>
      <c r="N17" s="70"/>
      <c r="O17" s="70"/>
      <c r="P17" s="70">
        <f t="shared" si="5"/>
        <v>0</v>
      </c>
      <c r="Q17" s="70"/>
      <c r="R17" s="70"/>
      <c r="S17" s="70">
        <f t="shared" si="6"/>
        <v>0</v>
      </c>
      <c r="T17" s="70">
        <v>0</v>
      </c>
      <c r="U17" s="70"/>
      <c r="V17" s="70"/>
      <c r="W17" s="69">
        <f t="shared" si="7"/>
        <v>880</v>
      </c>
      <c r="X17" s="69">
        <f t="shared" si="1"/>
        <v>0</v>
      </c>
      <c r="Y17" s="69">
        <f t="shared" si="1"/>
        <v>880</v>
      </c>
    </row>
    <row r="18" spans="1:25" s="1" customFormat="1" ht="24.75" customHeight="1">
      <c r="A18" s="13" t="s">
        <v>32</v>
      </c>
      <c r="B18" s="70">
        <v>0</v>
      </c>
      <c r="C18" s="70"/>
      <c r="D18" s="70">
        <f t="shared" si="0"/>
        <v>0</v>
      </c>
      <c r="E18" s="70">
        <v>200</v>
      </c>
      <c r="F18" s="70"/>
      <c r="G18" s="70">
        <f t="shared" si="2"/>
        <v>200</v>
      </c>
      <c r="H18" s="70">
        <v>0</v>
      </c>
      <c r="I18" s="70"/>
      <c r="J18" s="70">
        <f t="shared" si="3"/>
        <v>0</v>
      </c>
      <c r="K18" s="70">
        <v>0</v>
      </c>
      <c r="L18" s="70"/>
      <c r="M18" s="70">
        <f t="shared" si="4"/>
        <v>0</v>
      </c>
      <c r="N18" s="70"/>
      <c r="O18" s="70"/>
      <c r="P18" s="70">
        <f t="shared" si="5"/>
        <v>0</v>
      </c>
      <c r="Q18" s="70"/>
      <c r="R18" s="70"/>
      <c r="S18" s="70">
        <f t="shared" si="6"/>
        <v>0</v>
      </c>
      <c r="T18" s="70">
        <v>0</v>
      </c>
      <c r="U18" s="70"/>
      <c r="V18" s="70"/>
      <c r="W18" s="69">
        <f t="shared" si="7"/>
        <v>200</v>
      </c>
      <c r="X18" s="69">
        <f t="shared" si="1"/>
        <v>0</v>
      </c>
      <c r="Y18" s="69">
        <f t="shared" si="1"/>
        <v>200</v>
      </c>
    </row>
    <row r="19" spans="1:25" s="7" customFormat="1" ht="28.5" customHeight="1">
      <c r="A19" s="133" t="s">
        <v>500</v>
      </c>
      <c r="B19" s="69">
        <f aca="true" t="shared" si="8" ref="B19:V19">SUM(B13:B18)</f>
        <v>0</v>
      </c>
      <c r="C19" s="69">
        <f t="shared" si="8"/>
        <v>0</v>
      </c>
      <c r="D19" s="69">
        <f t="shared" si="8"/>
        <v>0</v>
      </c>
      <c r="E19" s="69">
        <f t="shared" si="8"/>
        <v>6756</v>
      </c>
      <c r="F19" s="69">
        <f t="shared" si="8"/>
        <v>580</v>
      </c>
      <c r="G19" s="69">
        <f t="shared" si="8"/>
        <v>7336</v>
      </c>
      <c r="H19" s="69">
        <f t="shared" si="8"/>
        <v>0</v>
      </c>
      <c r="I19" s="69">
        <f t="shared" si="8"/>
        <v>0</v>
      </c>
      <c r="J19" s="69">
        <f t="shared" si="8"/>
        <v>0</v>
      </c>
      <c r="K19" s="69">
        <f t="shared" si="8"/>
        <v>0</v>
      </c>
      <c r="L19" s="69">
        <f t="shared" si="8"/>
        <v>0</v>
      </c>
      <c r="M19" s="69">
        <f t="shared" si="8"/>
        <v>0</v>
      </c>
      <c r="N19" s="69">
        <f t="shared" si="8"/>
        <v>0</v>
      </c>
      <c r="O19" s="69">
        <f t="shared" si="8"/>
        <v>0</v>
      </c>
      <c r="P19" s="69">
        <f t="shared" si="8"/>
        <v>0</v>
      </c>
      <c r="Q19" s="69">
        <f t="shared" si="8"/>
        <v>0</v>
      </c>
      <c r="R19" s="69">
        <f t="shared" si="8"/>
        <v>0</v>
      </c>
      <c r="S19" s="69">
        <f t="shared" si="8"/>
        <v>0</v>
      </c>
      <c r="T19" s="69">
        <f t="shared" si="8"/>
        <v>0</v>
      </c>
      <c r="U19" s="69">
        <f t="shared" si="8"/>
        <v>0</v>
      </c>
      <c r="V19" s="69">
        <f t="shared" si="8"/>
        <v>0</v>
      </c>
      <c r="W19" s="69">
        <f t="shared" si="7"/>
        <v>6756</v>
      </c>
      <c r="X19" s="69">
        <f t="shared" si="1"/>
        <v>580</v>
      </c>
      <c r="Y19" s="69">
        <f t="shared" si="1"/>
        <v>7336</v>
      </c>
    </row>
    <row r="20" spans="1:25" s="7" customFormat="1" ht="24.75" customHeight="1">
      <c r="A20" s="53" t="s">
        <v>212</v>
      </c>
      <c r="B20" s="69">
        <f aca="true" t="shared" si="9" ref="B20:V20">B12+B19</f>
        <v>146170</v>
      </c>
      <c r="C20" s="69">
        <f t="shared" si="9"/>
        <v>-595</v>
      </c>
      <c r="D20" s="69">
        <f t="shared" si="9"/>
        <v>145575</v>
      </c>
      <c r="E20" s="69">
        <f t="shared" si="9"/>
        <v>412486</v>
      </c>
      <c r="F20" s="69">
        <f t="shared" si="9"/>
        <v>4430</v>
      </c>
      <c r="G20" s="69">
        <f t="shared" si="9"/>
        <v>416916</v>
      </c>
      <c r="H20" s="69">
        <f t="shared" si="9"/>
        <v>0</v>
      </c>
      <c r="I20" s="69">
        <f t="shared" si="9"/>
        <v>0</v>
      </c>
      <c r="J20" s="69">
        <f t="shared" si="9"/>
        <v>0</v>
      </c>
      <c r="K20" s="69">
        <f t="shared" si="9"/>
        <v>0</v>
      </c>
      <c r="L20" s="69">
        <f t="shared" si="9"/>
        <v>0</v>
      </c>
      <c r="M20" s="69">
        <f t="shared" si="9"/>
        <v>0</v>
      </c>
      <c r="N20" s="69">
        <f t="shared" si="9"/>
        <v>1520</v>
      </c>
      <c r="O20" s="69">
        <f t="shared" si="9"/>
        <v>0</v>
      </c>
      <c r="P20" s="69">
        <f t="shared" si="9"/>
        <v>1520</v>
      </c>
      <c r="Q20" s="69">
        <f t="shared" si="9"/>
        <v>2250</v>
      </c>
      <c r="R20" s="69">
        <f t="shared" si="9"/>
        <v>1529</v>
      </c>
      <c r="S20" s="69">
        <f t="shared" si="9"/>
        <v>3779</v>
      </c>
      <c r="T20" s="69">
        <f t="shared" si="9"/>
        <v>4000</v>
      </c>
      <c r="U20" s="69">
        <f t="shared" si="9"/>
        <v>0</v>
      </c>
      <c r="V20" s="69">
        <f t="shared" si="9"/>
        <v>4000</v>
      </c>
      <c r="W20" s="69">
        <f t="shared" si="7"/>
        <v>566426</v>
      </c>
      <c r="X20" s="69">
        <f t="shared" si="1"/>
        <v>5364</v>
      </c>
      <c r="Y20" s="69">
        <f t="shared" si="1"/>
        <v>571790</v>
      </c>
    </row>
    <row r="21" spans="1:25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</sheetData>
  <mergeCells count="15"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  <mergeCell ref="A8:A10"/>
    <mergeCell ref="A2:Y2"/>
    <mergeCell ref="A3:Y3"/>
    <mergeCell ref="A4:Y4"/>
    <mergeCell ref="A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J142"/>
  <sheetViews>
    <sheetView workbookViewId="0" topLeftCell="A64">
      <selection activeCell="B86" sqref="B86"/>
    </sheetView>
  </sheetViews>
  <sheetFormatPr defaultColWidth="9.140625" defaultRowHeight="13.5" customHeight="1"/>
  <cols>
    <col min="1" max="1" width="3.421875" style="61" customWidth="1"/>
    <col min="2" max="2" width="80.8515625" style="61" customWidth="1"/>
    <col min="3" max="16384" width="9.140625" style="61" customWidth="1"/>
  </cols>
  <sheetData>
    <row r="1" spans="1:9" ht="12.75" customHeight="1">
      <c r="A1" s="200" t="s">
        <v>205</v>
      </c>
      <c r="B1" s="200"/>
      <c r="C1" s="200"/>
      <c r="D1" s="200"/>
      <c r="E1" s="200"/>
      <c r="F1" s="200"/>
      <c r="G1" s="200"/>
      <c r="H1" s="200"/>
      <c r="I1" s="200"/>
    </row>
    <row r="2" spans="1:4" ht="12.75" customHeight="1">
      <c r="A2" s="143"/>
      <c r="B2" s="143"/>
      <c r="C2" s="143"/>
      <c r="D2" s="143"/>
    </row>
    <row r="3" spans="1:10" ht="13.5" customHeight="1">
      <c r="A3" s="204" t="s">
        <v>213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3.5" customHeight="1">
      <c r="A4" s="204" t="s">
        <v>264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3.5" customHeight="1">
      <c r="A5" s="204" t="s">
        <v>5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3.5" customHeight="1">
      <c r="A6" s="205" t="s">
        <v>120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2" ht="6" customHeight="1">
      <c r="A7" s="205"/>
      <c r="B7" s="205"/>
    </row>
    <row r="8" spans="1:10" ht="15" customHeight="1">
      <c r="A8" s="202" t="s">
        <v>173</v>
      </c>
      <c r="B8" s="203" t="s">
        <v>121</v>
      </c>
      <c r="C8" s="201" t="s">
        <v>506</v>
      </c>
      <c r="D8" s="201"/>
      <c r="E8" s="201"/>
      <c r="F8" s="201" t="s">
        <v>507</v>
      </c>
      <c r="G8" s="201"/>
      <c r="H8" s="201"/>
      <c r="I8" s="201"/>
      <c r="J8" s="201"/>
    </row>
    <row r="9" spans="1:10" ht="25.5">
      <c r="A9" s="202"/>
      <c r="B9" s="203"/>
      <c r="C9" s="6" t="s">
        <v>508</v>
      </c>
      <c r="D9" s="6" t="s">
        <v>509</v>
      </c>
      <c r="E9" s="6" t="s">
        <v>510</v>
      </c>
      <c r="F9" s="6" t="s">
        <v>512</v>
      </c>
      <c r="G9" s="6" t="s">
        <v>511</v>
      </c>
      <c r="H9" s="6" t="s">
        <v>515</v>
      </c>
      <c r="I9" s="6" t="s">
        <v>516</v>
      </c>
      <c r="J9" s="6" t="s">
        <v>514</v>
      </c>
    </row>
    <row r="10" spans="1:2" ht="8.25" customHeight="1">
      <c r="A10" s="58"/>
      <c r="B10" s="78"/>
    </row>
    <row r="11" spans="2:4" ht="13.5" customHeight="1">
      <c r="B11" s="62" t="s">
        <v>271</v>
      </c>
      <c r="C11" s="141"/>
      <c r="D11" s="141"/>
    </row>
    <row r="12" spans="2:4" ht="12.75">
      <c r="B12" s="62"/>
      <c r="C12" s="141"/>
      <c r="D12" s="141"/>
    </row>
    <row r="13" spans="2:4" ht="13.5" customHeight="1">
      <c r="B13" s="62" t="s">
        <v>6</v>
      </c>
      <c r="C13" s="141"/>
      <c r="D13" s="141"/>
    </row>
    <row r="14" spans="2:4" ht="13.5" customHeight="1">
      <c r="B14" s="66" t="s">
        <v>188</v>
      </c>
      <c r="C14" s="141"/>
      <c r="D14" s="141"/>
    </row>
    <row r="15" spans="1:10" ht="25.5">
      <c r="A15" s="63" t="s">
        <v>196</v>
      </c>
      <c r="B15" s="64" t="s">
        <v>183</v>
      </c>
      <c r="C15" s="142">
        <v>20000</v>
      </c>
      <c r="D15" s="142">
        <v>5000</v>
      </c>
      <c r="E15" s="142">
        <f>C15+D15</f>
        <v>25000</v>
      </c>
      <c r="F15" s="65">
        <v>-1648</v>
      </c>
      <c r="G15" s="65">
        <v>-412</v>
      </c>
      <c r="H15" s="65">
        <f aca="true" t="shared" si="0" ref="H15:H20">C15+F15</f>
        <v>18352</v>
      </c>
      <c r="I15" s="65">
        <f aca="true" t="shared" si="1" ref="I15:I20">D15+G15</f>
        <v>4588</v>
      </c>
      <c r="J15" s="65">
        <f aca="true" t="shared" si="2" ref="J15:J20">H15+I15</f>
        <v>22940</v>
      </c>
    </row>
    <row r="16" spans="1:10" ht="12.75">
      <c r="A16" s="63" t="s">
        <v>197</v>
      </c>
      <c r="B16" s="64" t="s">
        <v>186</v>
      </c>
      <c r="C16" s="142">
        <v>3500</v>
      </c>
      <c r="D16" s="142">
        <v>872</v>
      </c>
      <c r="E16" s="142">
        <f aca="true" t="shared" si="3" ref="E16:E28">C16+D16</f>
        <v>4372</v>
      </c>
      <c r="F16" s="65"/>
      <c r="G16" s="65"/>
      <c r="H16" s="65">
        <f t="shared" si="0"/>
        <v>3500</v>
      </c>
      <c r="I16" s="65">
        <f t="shared" si="1"/>
        <v>872</v>
      </c>
      <c r="J16" s="65">
        <f t="shared" si="2"/>
        <v>4372</v>
      </c>
    </row>
    <row r="17" spans="1:10" ht="12.75">
      <c r="A17" s="63" t="s">
        <v>198</v>
      </c>
      <c r="B17" s="64" t="s">
        <v>394</v>
      </c>
      <c r="C17" s="142">
        <v>2500</v>
      </c>
      <c r="D17" s="142">
        <v>564</v>
      </c>
      <c r="E17" s="142">
        <f t="shared" si="3"/>
        <v>3064</v>
      </c>
      <c r="F17" s="65"/>
      <c r="G17" s="65"/>
      <c r="H17" s="65">
        <f t="shared" si="0"/>
        <v>2500</v>
      </c>
      <c r="I17" s="65">
        <f t="shared" si="1"/>
        <v>564</v>
      </c>
      <c r="J17" s="65">
        <f t="shared" si="2"/>
        <v>3064</v>
      </c>
    </row>
    <row r="18" spans="1:10" ht="12.75">
      <c r="A18" s="63" t="s">
        <v>199</v>
      </c>
      <c r="B18" s="64" t="s">
        <v>388</v>
      </c>
      <c r="C18" s="142">
        <v>11236</v>
      </c>
      <c r="D18" s="142">
        <v>2358</v>
      </c>
      <c r="E18" s="142">
        <f t="shared" si="3"/>
        <v>13594</v>
      </c>
      <c r="F18" s="65"/>
      <c r="G18" s="65"/>
      <c r="H18" s="65">
        <f t="shared" si="0"/>
        <v>11236</v>
      </c>
      <c r="I18" s="65">
        <f t="shared" si="1"/>
        <v>2358</v>
      </c>
      <c r="J18" s="65">
        <f t="shared" si="2"/>
        <v>13594</v>
      </c>
    </row>
    <row r="19" spans="1:10" ht="12.75">
      <c r="A19" s="63" t="s">
        <v>200</v>
      </c>
      <c r="B19" s="64" t="s">
        <v>72</v>
      </c>
      <c r="C19" s="142">
        <v>25183</v>
      </c>
      <c r="D19" s="142">
        <v>6296</v>
      </c>
      <c r="E19" s="142">
        <f t="shared" si="3"/>
        <v>31479</v>
      </c>
      <c r="F19" s="65"/>
      <c r="G19" s="65"/>
      <c r="H19" s="65">
        <f t="shared" si="0"/>
        <v>25183</v>
      </c>
      <c r="I19" s="65">
        <f t="shared" si="1"/>
        <v>6296</v>
      </c>
      <c r="J19" s="65">
        <f t="shared" si="2"/>
        <v>31479</v>
      </c>
    </row>
    <row r="20" spans="1:10" ht="12.75">
      <c r="A20" s="63" t="s">
        <v>73</v>
      </c>
      <c r="B20" s="64" t="s">
        <v>473</v>
      </c>
      <c r="C20" s="142">
        <v>11000</v>
      </c>
      <c r="D20" s="142">
        <v>2750</v>
      </c>
      <c r="E20" s="142">
        <f t="shared" si="3"/>
        <v>13750</v>
      </c>
      <c r="F20" s="65"/>
      <c r="G20" s="65"/>
      <c r="H20" s="65">
        <f t="shared" si="0"/>
        <v>11000</v>
      </c>
      <c r="I20" s="65">
        <f t="shared" si="1"/>
        <v>2750</v>
      </c>
      <c r="J20" s="65">
        <f t="shared" si="2"/>
        <v>13750</v>
      </c>
    </row>
    <row r="21" spans="1:10" ht="12.75">
      <c r="A21" s="63" t="s">
        <v>74</v>
      </c>
      <c r="B21" s="64" t="s">
        <v>513</v>
      </c>
      <c r="C21" s="142"/>
      <c r="D21" s="142"/>
      <c r="E21" s="142"/>
      <c r="F21" s="65">
        <v>8804</v>
      </c>
      <c r="G21" s="65">
        <v>2199</v>
      </c>
      <c r="H21" s="65">
        <f>C21+F21</f>
        <v>8804</v>
      </c>
      <c r="I21" s="65">
        <f>D21+G21</f>
        <v>2199</v>
      </c>
      <c r="J21" s="65">
        <f>H21+I21</f>
        <v>11003</v>
      </c>
    </row>
    <row r="22" spans="1:10" ht="12.75">
      <c r="A22" s="63"/>
      <c r="B22" s="64"/>
      <c r="C22" s="142"/>
      <c r="D22" s="142"/>
      <c r="E22" s="142"/>
      <c r="F22" s="65"/>
      <c r="G22" s="65"/>
      <c r="H22" s="65"/>
      <c r="I22" s="65"/>
      <c r="J22" s="65"/>
    </row>
    <row r="23" spans="1:10" ht="12.75">
      <c r="A23" s="63"/>
      <c r="B23" s="66" t="s">
        <v>187</v>
      </c>
      <c r="C23" s="142"/>
      <c r="D23" s="142"/>
      <c r="E23" s="142"/>
      <c r="F23" s="65"/>
      <c r="G23" s="65"/>
      <c r="H23" s="65"/>
      <c r="I23" s="65"/>
      <c r="J23" s="65"/>
    </row>
    <row r="24" spans="1:10" ht="12.75">
      <c r="A24" s="63" t="s">
        <v>75</v>
      </c>
      <c r="B24" s="64" t="s">
        <v>393</v>
      </c>
      <c r="C24" s="142">
        <v>4500</v>
      </c>
      <c r="D24" s="142">
        <v>1125</v>
      </c>
      <c r="E24" s="142">
        <f t="shared" si="3"/>
        <v>5625</v>
      </c>
      <c r="F24" s="65">
        <v>-2530</v>
      </c>
      <c r="G24" s="65">
        <v>-632</v>
      </c>
      <c r="H24" s="65">
        <f aca="true" t="shared" si="4" ref="H24:H97">C24+F24</f>
        <v>1970</v>
      </c>
      <c r="I24" s="65">
        <f aca="true" t="shared" si="5" ref="I24:I97">D24+G24</f>
        <v>493</v>
      </c>
      <c r="J24" s="65">
        <f aca="true" t="shared" si="6" ref="J24:J97">H24+I24</f>
        <v>2463</v>
      </c>
    </row>
    <row r="25" spans="1:10" ht="12.75">
      <c r="A25" s="63" t="s">
        <v>76</v>
      </c>
      <c r="B25" s="64" t="s">
        <v>472</v>
      </c>
      <c r="C25" s="142">
        <v>14000</v>
      </c>
      <c r="D25" s="142">
        <v>3448</v>
      </c>
      <c r="E25" s="142">
        <f t="shared" si="3"/>
        <v>17448</v>
      </c>
      <c r="F25" s="65">
        <v>-12991</v>
      </c>
      <c r="G25" s="65">
        <v>-3248</v>
      </c>
      <c r="H25" s="65">
        <f t="shared" si="4"/>
        <v>1009</v>
      </c>
      <c r="I25" s="65">
        <f t="shared" si="5"/>
        <v>200</v>
      </c>
      <c r="J25" s="65">
        <f t="shared" si="6"/>
        <v>1209</v>
      </c>
    </row>
    <row r="26" spans="1:10" ht="12.75">
      <c r="A26" s="63" t="s">
        <v>77</v>
      </c>
      <c r="B26" s="64" t="s">
        <v>400</v>
      </c>
      <c r="C26" s="142">
        <v>500</v>
      </c>
      <c r="D26" s="142">
        <v>109</v>
      </c>
      <c r="E26" s="142">
        <f t="shared" si="3"/>
        <v>609</v>
      </c>
      <c r="F26" s="65"/>
      <c r="G26" s="65"/>
      <c r="H26" s="65">
        <f t="shared" si="4"/>
        <v>500</v>
      </c>
      <c r="I26" s="65">
        <f t="shared" si="5"/>
        <v>109</v>
      </c>
      <c r="J26" s="65">
        <f t="shared" si="6"/>
        <v>609</v>
      </c>
    </row>
    <row r="27" spans="1:10" ht="12.75">
      <c r="A27" s="63" t="s">
        <v>78</v>
      </c>
      <c r="B27" s="64" t="s">
        <v>396</v>
      </c>
      <c r="C27" s="142">
        <v>18000</v>
      </c>
      <c r="D27" s="142">
        <v>4479</v>
      </c>
      <c r="E27" s="142">
        <f t="shared" si="3"/>
        <v>22479</v>
      </c>
      <c r="F27" s="65">
        <v>-8020</v>
      </c>
      <c r="G27" s="65">
        <v>-2005</v>
      </c>
      <c r="H27" s="65">
        <f t="shared" si="4"/>
        <v>9980</v>
      </c>
      <c r="I27" s="65">
        <f t="shared" si="5"/>
        <v>2474</v>
      </c>
      <c r="J27" s="65">
        <f t="shared" si="6"/>
        <v>12454</v>
      </c>
    </row>
    <row r="28" spans="1:10" ht="12.75">
      <c r="A28" s="63" t="s">
        <v>521</v>
      </c>
      <c r="B28" s="64" t="s">
        <v>122</v>
      </c>
      <c r="C28" s="142">
        <v>7000</v>
      </c>
      <c r="D28" s="142">
        <v>1750</v>
      </c>
      <c r="E28" s="142">
        <f t="shared" si="3"/>
        <v>8750</v>
      </c>
      <c r="F28" s="65">
        <v>-3600</v>
      </c>
      <c r="G28" s="65">
        <v>-900</v>
      </c>
      <c r="H28" s="65">
        <f t="shared" si="4"/>
        <v>3400</v>
      </c>
      <c r="I28" s="65">
        <f t="shared" si="5"/>
        <v>850</v>
      </c>
      <c r="J28" s="65">
        <f t="shared" si="6"/>
        <v>4250</v>
      </c>
    </row>
    <row r="29" spans="1:10" ht="12.75">
      <c r="A29" s="63" t="s">
        <v>522</v>
      </c>
      <c r="B29" s="64" t="s">
        <v>517</v>
      </c>
      <c r="C29" s="142"/>
      <c r="D29" s="142"/>
      <c r="E29" s="142"/>
      <c r="F29" s="65">
        <v>810</v>
      </c>
      <c r="G29" s="65">
        <v>203</v>
      </c>
      <c r="H29" s="65">
        <f t="shared" si="4"/>
        <v>810</v>
      </c>
      <c r="I29" s="65">
        <f t="shared" si="5"/>
        <v>203</v>
      </c>
      <c r="J29" s="65">
        <f t="shared" si="6"/>
        <v>1013</v>
      </c>
    </row>
    <row r="30" spans="1:10" ht="12.75">
      <c r="A30" s="63" t="s">
        <v>523</v>
      </c>
      <c r="B30" s="64" t="s">
        <v>518</v>
      </c>
      <c r="C30" s="142"/>
      <c r="D30" s="142"/>
      <c r="E30" s="142"/>
      <c r="F30" s="65">
        <v>1000</v>
      </c>
      <c r="G30" s="65">
        <v>250</v>
      </c>
      <c r="H30" s="65">
        <f t="shared" si="4"/>
        <v>1000</v>
      </c>
      <c r="I30" s="65">
        <f t="shared" si="5"/>
        <v>250</v>
      </c>
      <c r="J30" s="65">
        <f t="shared" si="6"/>
        <v>1250</v>
      </c>
    </row>
    <row r="31" spans="1:10" ht="12.75">
      <c r="A31" s="63" t="s">
        <v>524</v>
      </c>
      <c r="B31" s="64" t="s">
        <v>519</v>
      </c>
      <c r="C31" s="142"/>
      <c r="D31" s="142"/>
      <c r="E31" s="142"/>
      <c r="F31" s="65">
        <v>1400</v>
      </c>
      <c r="G31" s="65">
        <v>350</v>
      </c>
      <c r="H31" s="65">
        <f t="shared" si="4"/>
        <v>1400</v>
      </c>
      <c r="I31" s="65">
        <f t="shared" si="5"/>
        <v>350</v>
      </c>
      <c r="J31" s="65">
        <f t="shared" si="6"/>
        <v>1750</v>
      </c>
    </row>
    <row r="32" spans="1:10" ht="12.75">
      <c r="A32" s="63" t="s">
        <v>423</v>
      </c>
      <c r="B32" s="64" t="s">
        <v>520</v>
      </c>
      <c r="C32" s="142"/>
      <c r="D32" s="142"/>
      <c r="E32" s="142"/>
      <c r="F32" s="65">
        <v>15000</v>
      </c>
      <c r="G32" s="65">
        <v>3750</v>
      </c>
      <c r="H32" s="65">
        <f t="shared" si="4"/>
        <v>15000</v>
      </c>
      <c r="I32" s="65">
        <f t="shared" si="5"/>
        <v>3750</v>
      </c>
      <c r="J32" s="65">
        <f t="shared" si="6"/>
        <v>18750</v>
      </c>
    </row>
    <row r="33" spans="1:10" ht="12.75">
      <c r="A33" s="63" t="s">
        <v>424</v>
      </c>
      <c r="B33" s="64" t="s">
        <v>565</v>
      </c>
      <c r="C33" s="142"/>
      <c r="D33" s="142"/>
      <c r="E33" s="142"/>
      <c r="F33" s="65">
        <v>1300</v>
      </c>
      <c r="G33" s="65">
        <v>325</v>
      </c>
      <c r="H33" s="65">
        <f t="shared" si="4"/>
        <v>1300</v>
      </c>
      <c r="I33" s="65">
        <f t="shared" si="5"/>
        <v>325</v>
      </c>
      <c r="J33" s="65">
        <f t="shared" si="6"/>
        <v>1625</v>
      </c>
    </row>
    <row r="34" spans="1:10" ht="13.5" customHeight="1">
      <c r="A34" s="63"/>
      <c r="B34" s="62" t="s">
        <v>268</v>
      </c>
      <c r="C34" s="144">
        <f>SUM(C15:C33)</f>
        <v>117419</v>
      </c>
      <c r="D34" s="144">
        <f aca="true" t="shared" si="7" ref="D34:J34">SUM(D15:D33)</f>
        <v>28751</v>
      </c>
      <c r="E34" s="144">
        <f t="shared" si="7"/>
        <v>146170</v>
      </c>
      <c r="F34" s="144">
        <f t="shared" si="7"/>
        <v>-475</v>
      </c>
      <c r="G34" s="144">
        <f t="shared" si="7"/>
        <v>-120</v>
      </c>
      <c r="H34" s="144">
        <f t="shared" si="7"/>
        <v>116944</v>
      </c>
      <c r="I34" s="144">
        <f t="shared" si="7"/>
        <v>28631</v>
      </c>
      <c r="J34" s="144">
        <f t="shared" si="7"/>
        <v>145575</v>
      </c>
    </row>
    <row r="35" spans="1:10" ht="12.75">
      <c r="A35" s="63"/>
      <c r="B35" s="62"/>
      <c r="C35" s="142"/>
      <c r="D35" s="142"/>
      <c r="E35" s="142"/>
      <c r="F35" s="65"/>
      <c r="G35" s="65"/>
      <c r="H35" s="65"/>
      <c r="I35" s="65"/>
      <c r="J35" s="65"/>
    </row>
    <row r="36" spans="1:10" ht="13.5" customHeight="1">
      <c r="A36" s="63"/>
      <c r="B36" s="62" t="s">
        <v>243</v>
      </c>
      <c r="C36" s="142"/>
      <c r="D36" s="142"/>
      <c r="E36" s="142"/>
      <c r="F36" s="65"/>
      <c r="G36" s="65"/>
      <c r="H36" s="65"/>
      <c r="I36" s="65"/>
      <c r="J36" s="65"/>
    </row>
    <row r="37" spans="1:10" ht="13.5" customHeight="1">
      <c r="A37" s="63"/>
      <c r="B37" s="66" t="s">
        <v>108</v>
      </c>
      <c r="C37" s="142"/>
      <c r="D37" s="142"/>
      <c r="E37" s="142"/>
      <c r="F37" s="65"/>
      <c r="G37" s="65"/>
      <c r="H37" s="65"/>
      <c r="I37" s="65"/>
      <c r="J37" s="65"/>
    </row>
    <row r="38" spans="1:10" ht="13.5" customHeight="1">
      <c r="A38" s="63" t="s">
        <v>425</v>
      </c>
      <c r="B38" s="64" t="s">
        <v>123</v>
      </c>
      <c r="C38" s="142">
        <v>9000</v>
      </c>
      <c r="D38" s="142">
        <v>2240</v>
      </c>
      <c r="E38" s="142">
        <f aca="true" t="shared" si="8" ref="E38:E44">C38+D38</f>
        <v>11240</v>
      </c>
      <c r="F38" s="65"/>
      <c r="G38" s="65"/>
      <c r="H38" s="65">
        <f t="shared" si="4"/>
        <v>9000</v>
      </c>
      <c r="I38" s="65">
        <f t="shared" si="5"/>
        <v>2240</v>
      </c>
      <c r="J38" s="65">
        <f t="shared" si="6"/>
        <v>11240</v>
      </c>
    </row>
    <row r="39" spans="1:10" ht="13.5" customHeight="1">
      <c r="A39" s="63" t="s">
        <v>426</v>
      </c>
      <c r="B39" s="64" t="s">
        <v>416</v>
      </c>
      <c r="C39" s="142">
        <v>2384</v>
      </c>
      <c r="D39" s="142">
        <v>596</v>
      </c>
      <c r="E39" s="142">
        <f>C39+D39</f>
        <v>2980</v>
      </c>
      <c r="F39" s="65"/>
      <c r="G39" s="65"/>
      <c r="H39" s="65">
        <f t="shared" si="4"/>
        <v>2384</v>
      </c>
      <c r="I39" s="65">
        <f t="shared" si="5"/>
        <v>596</v>
      </c>
      <c r="J39" s="65">
        <f t="shared" si="6"/>
        <v>2980</v>
      </c>
    </row>
    <row r="40" spans="1:10" ht="13.5" customHeight="1">
      <c r="A40" s="63" t="s">
        <v>427</v>
      </c>
      <c r="B40" s="64" t="s">
        <v>171</v>
      </c>
      <c r="C40" s="142">
        <v>1000</v>
      </c>
      <c r="D40" s="142">
        <v>250</v>
      </c>
      <c r="E40" s="142">
        <f t="shared" si="8"/>
        <v>1250</v>
      </c>
      <c r="F40" s="65"/>
      <c r="G40" s="65"/>
      <c r="H40" s="65">
        <f t="shared" si="4"/>
        <v>1000</v>
      </c>
      <c r="I40" s="65">
        <f t="shared" si="5"/>
        <v>250</v>
      </c>
      <c r="J40" s="65">
        <f t="shared" si="6"/>
        <v>1250</v>
      </c>
    </row>
    <row r="41" spans="1:10" ht="14.25" customHeight="1">
      <c r="A41" s="63" t="s">
        <v>428</v>
      </c>
      <c r="B41" s="64" t="s">
        <v>390</v>
      </c>
      <c r="C41" s="142">
        <v>1000</v>
      </c>
      <c r="D41" s="142">
        <v>200</v>
      </c>
      <c r="E41" s="142">
        <f t="shared" si="8"/>
        <v>1200</v>
      </c>
      <c r="F41" s="65"/>
      <c r="G41" s="65"/>
      <c r="H41" s="65">
        <f t="shared" si="4"/>
        <v>1000</v>
      </c>
      <c r="I41" s="65">
        <f t="shared" si="5"/>
        <v>200</v>
      </c>
      <c r="J41" s="65">
        <f t="shared" si="6"/>
        <v>1200</v>
      </c>
    </row>
    <row r="42" spans="1:10" ht="14.25" customHeight="1">
      <c r="A42" s="63" t="s">
        <v>429</v>
      </c>
      <c r="B42" s="64" t="s">
        <v>392</v>
      </c>
      <c r="C42" s="142">
        <v>1000</v>
      </c>
      <c r="D42" s="142">
        <v>250</v>
      </c>
      <c r="E42" s="142">
        <f t="shared" si="8"/>
        <v>1250</v>
      </c>
      <c r="F42" s="65">
        <v>-1000</v>
      </c>
      <c r="G42" s="65">
        <v>-250</v>
      </c>
      <c r="H42" s="65">
        <f t="shared" si="4"/>
        <v>0</v>
      </c>
      <c r="I42" s="65">
        <f t="shared" si="5"/>
        <v>0</v>
      </c>
      <c r="J42" s="65">
        <f t="shared" si="6"/>
        <v>0</v>
      </c>
    </row>
    <row r="43" spans="1:10" ht="14.25" customHeight="1">
      <c r="A43" s="63" t="s">
        <v>430</v>
      </c>
      <c r="B43" s="64" t="s">
        <v>178</v>
      </c>
      <c r="C43" s="142">
        <v>1000</v>
      </c>
      <c r="D43" s="142">
        <v>250</v>
      </c>
      <c r="E43" s="142">
        <f t="shared" si="8"/>
        <v>1250</v>
      </c>
      <c r="F43" s="65"/>
      <c r="G43" s="65"/>
      <c r="H43" s="65">
        <f t="shared" si="4"/>
        <v>1000</v>
      </c>
      <c r="I43" s="65">
        <f t="shared" si="5"/>
        <v>250</v>
      </c>
      <c r="J43" s="65">
        <f t="shared" si="6"/>
        <v>1250</v>
      </c>
    </row>
    <row r="44" spans="1:10" ht="13.5" customHeight="1">
      <c r="A44" s="63" t="s">
        <v>431</v>
      </c>
      <c r="B44" s="64" t="s">
        <v>161</v>
      </c>
      <c r="C44" s="142">
        <v>500</v>
      </c>
      <c r="D44" s="142">
        <v>125</v>
      </c>
      <c r="E44" s="142">
        <f t="shared" si="8"/>
        <v>625</v>
      </c>
      <c r="F44" s="65">
        <v>-500</v>
      </c>
      <c r="G44" s="65">
        <v>-125</v>
      </c>
      <c r="H44" s="65">
        <f t="shared" si="4"/>
        <v>0</v>
      </c>
      <c r="I44" s="65">
        <f t="shared" si="5"/>
        <v>0</v>
      </c>
      <c r="J44" s="65">
        <f t="shared" si="6"/>
        <v>0</v>
      </c>
    </row>
    <row r="45" spans="1:10" ht="13.5" customHeight="1">
      <c r="A45" s="63"/>
      <c r="B45" s="62" t="s">
        <v>181</v>
      </c>
      <c r="C45" s="144">
        <f aca="true" t="shared" si="9" ref="C45:J45">SUM(C38:C44)</f>
        <v>15884</v>
      </c>
      <c r="D45" s="144">
        <f t="shared" si="9"/>
        <v>3911</v>
      </c>
      <c r="E45" s="144">
        <f t="shared" si="9"/>
        <v>19795</v>
      </c>
      <c r="F45" s="144">
        <f t="shared" si="9"/>
        <v>-1500</v>
      </c>
      <c r="G45" s="144">
        <f t="shared" si="9"/>
        <v>-375</v>
      </c>
      <c r="H45" s="144">
        <f t="shared" si="9"/>
        <v>14384</v>
      </c>
      <c r="I45" s="144">
        <f t="shared" si="9"/>
        <v>3536</v>
      </c>
      <c r="J45" s="144">
        <f t="shared" si="9"/>
        <v>17920</v>
      </c>
    </row>
    <row r="46" spans="1:10" ht="12.75">
      <c r="A46" s="63"/>
      <c r="B46" s="104"/>
      <c r="C46" s="142"/>
      <c r="D46" s="142"/>
      <c r="E46" s="142"/>
      <c r="F46" s="65"/>
      <c r="G46" s="65"/>
      <c r="H46" s="65"/>
      <c r="I46" s="65"/>
      <c r="J46" s="65"/>
    </row>
    <row r="47" spans="1:10" ht="13.5" customHeight="1">
      <c r="A47" s="63"/>
      <c r="B47" s="66" t="s">
        <v>267</v>
      </c>
      <c r="C47" s="142"/>
      <c r="D47" s="142"/>
      <c r="E47" s="142"/>
      <c r="F47" s="65"/>
      <c r="G47" s="65"/>
      <c r="H47" s="65"/>
      <c r="I47" s="65"/>
      <c r="J47" s="65"/>
    </row>
    <row r="48" spans="1:10" ht="13.5" customHeight="1">
      <c r="A48" s="63" t="s">
        <v>432</v>
      </c>
      <c r="B48" s="64" t="s">
        <v>387</v>
      </c>
      <c r="C48" s="142">
        <v>8000</v>
      </c>
      <c r="D48" s="142">
        <v>1857</v>
      </c>
      <c r="E48" s="142">
        <f aca="true" t="shared" si="10" ref="E48:E62">C48+D48</f>
        <v>9857</v>
      </c>
      <c r="F48" s="65"/>
      <c r="G48" s="65"/>
      <c r="H48" s="65">
        <f t="shared" si="4"/>
        <v>8000</v>
      </c>
      <c r="I48" s="65">
        <f t="shared" si="5"/>
        <v>1857</v>
      </c>
      <c r="J48" s="65">
        <f t="shared" si="6"/>
        <v>9857</v>
      </c>
    </row>
    <row r="49" spans="1:10" ht="13.5" customHeight="1">
      <c r="A49" s="63" t="s">
        <v>433</v>
      </c>
      <c r="B49" s="64" t="s">
        <v>34</v>
      </c>
      <c r="C49" s="142">
        <v>143193</v>
      </c>
      <c r="D49" s="142">
        <v>35798</v>
      </c>
      <c r="E49" s="142">
        <f t="shared" si="10"/>
        <v>178991</v>
      </c>
      <c r="F49" s="65"/>
      <c r="G49" s="65"/>
      <c r="H49" s="65">
        <f t="shared" si="4"/>
        <v>143193</v>
      </c>
      <c r="I49" s="65">
        <f t="shared" si="5"/>
        <v>35798</v>
      </c>
      <c r="J49" s="65">
        <f t="shared" si="6"/>
        <v>178991</v>
      </c>
    </row>
    <row r="50" spans="1:10" ht="13.5" customHeight="1">
      <c r="A50" s="63" t="s">
        <v>434</v>
      </c>
      <c r="B50" s="64" t="s">
        <v>179</v>
      </c>
      <c r="C50" s="142">
        <v>80000</v>
      </c>
      <c r="D50" s="142">
        <v>20000</v>
      </c>
      <c r="E50" s="142">
        <f t="shared" si="10"/>
        <v>100000</v>
      </c>
      <c r="F50" s="65">
        <v>-13350</v>
      </c>
      <c r="G50" s="65">
        <v>-3327</v>
      </c>
      <c r="H50" s="65">
        <f t="shared" si="4"/>
        <v>66650</v>
      </c>
      <c r="I50" s="65">
        <f t="shared" si="5"/>
        <v>16673</v>
      </c>
      <c r="J50" s="65">
        <f t="shared" si="6"/>
        <v>83323</v>
      </c>
    </row>
    <row r="51" spans="1:10" ht="13.5" customHeight="1">
      <c r="A51" s="63" t="s">
        <v>435</v>
      </c>
      <c r="B51" s="64" t="s">
        <v>389</v>
      </c>
      <c r="C51" s="142">
        <v>138</v>
      </c>
      <c r="D51" s="142">
        <v>34</v>
      </c>
      <c r="E51" s="142">
        <f t="shared" si="10"/>
        <v>172</v>
      </c>
      <c r="F51" s="65"/>
      <c r="G51" s="65"/>
      <c r="H51" s="65">
        <f t="shared" si="4"/>
        <v>138</v>
      </c>
      <c r="I51" s="65">
        <f t="shared" si="5"/>
        <v>34</v>
      </c>
      <c r="J51" s="65">
        <f t="shared" si="6"/>
        <v>172</v>
      </c>
    </row>
    <row r="52" spans="1:10" ht="25.5">
      <c r="A52" s="63" t="s">
        <v>436</v>
      </c>
      <c r="B52" s="64" t="s">
        <v>391</v>
      </c>
      <c r="C52" s="142">
        <v>5500</v>
      </c>
      <c r="D52" s="142">
        <v>1375</v>
      </c>
      <c r="E52" s="142">
        <f t="shared" si="10"/>
        <v>6875</v>
      </c>
      <c r="F52" s="65">
        <v>-951</v>
      </c>
      <c r="G52" s="65">
        <v>-238</v>
      </c>
      <c r="H52" s="65">
        <f t="shared" si="4"/>
        <v>4549</v>
      </c>
      <c r="I52" s="65">
        <f t="shared" si="5"/>
        <v>1137</v>
      </c>
      <c r="J52" s="65">
        <f t="shared" si="6"/>
        <v>5686</v>
      </c>
    </row>
    <row r="53" spans="1:10" ht="13.5" customHeight="1">
      <c r="A53" s="63" t="s">
        <v>437</v>
      </c>
      <c r="B53" s="64" t="s">
        <v>180</v>
      </c>
      <c r="C53" s="142">
        <v>20000</v>
      </c>
      <c r="D53" s="142">
        <v>4990</v>
      </c>
      <c r="E53" s="142">
        <f t="shared" si="10"/>
        <v>24990</v>
      </c>
      <c r="F53" s="65"/>
      <c r="G53" s="65"/>
      <c r="H53" s="65">
        <f t="shared" si="4"/>
        <v>20000</v>
      </c>
      <c r="I53" s="65">
        <f t="shared" si="5"/>
        <v>4990</v>
      </c>
      <c r="J53" s="65">
        <f t="shared" si="6"/>
        <v>24990</v>
      </c>
    </row>
    <row r="54" spans="1:10" ht="13.5" customHeight="1">
      <c r="A54" s="63" t="s">
        <v>438</v>
      </c>
      <c r="B54" s="64" t="s">
        <v>395</v>
      </c>
      <c r="C54" s="142">
        <v>3500</v>
      </c>
      <c r="D54" s="142">
        <v>875</v>
      </c>
      <c r="E54" s="142">
        <f t="shared" si="10"/>
        <v>4375</v>
      </c>
      <c r="F54" s="65"/>
      <c r="G54" s="65"/>
      <c r="H54" s="65">
        <f t="shared" si="4"/>
        <v>3500</v>
      </c>
      <c r="I54" s="65">
        <f t="shared" si="5"/>
        <v>875</v>
      </c>
      <c r="J54" s="65">
        <f t="shared" si="6"/>
        <v>4375</v>
      </c>
    </row>
    <row r="55" spans="1:10" ht="13.5" customHeight="1">
      <c r="A55" s="63" t="s">
        <v>439</v>
      </c>
      <c r="B55" s="64" t="s">
        <v>397</v>
      </c>
      <c r="C55" s="142">
        <v>300</v>
      </c>
      <c r="D55" s="142">
        <v>60</v>
      </c>
      <c r="E55" s="142">
        <f t="shared" si="10"/>
        <v>360</v>
      </c>
      <c r="F55" s="65">
        <v>28</v>
      </c>
      <c r="G55" s="65">
        <v>-28</v>
      </c>
      <c r="H55" s="65">
        <f t="shared" si="4"/>
        <v>328</v>
      </c>
      <c r="I55" s="65">
        <f t="shared" si="5"/>
        <v>32</v>
      </c>
      <c r="J55" s="65">
        <f t="shared" si="6"/>
        <v>360</v>
      </c>
    </row>
    <row r="56" spans="1:10" ht="13.5" customHeight="1">
      <c r="A56" s="63" t="s">
        <v>440</v>
      </c>
      <c r="B56" s="64" t="s">
        <v>124</v>
      </c>
      <c r="C56" s="142">
        <v>4500</v>
      </c>
      <c r="D56" s="142">
        <v>1125</v>
      </c>
      <c r="E56" s="142">
        <f t="shared" si="10"/>
        <v>5625</v>
      </c>
      <c r="F56" s="65">
        <v>-1500</v>
      </c>
      <c r="G56" s="65">
        <v>-375</v>
      </c>
      <c r="H56" s="65">
        <f t="shared" si="4"/>
        <v>3000</v>
      </c>
      <c r="I56" s="65">
        <f t="shared" si="5"/>
        <v>750</v>
      </c>
      <c r="J56" s="65">
        <f t="shared" si="6"/>
        <v>3750</v>
      </c>
    </row>
    <row r="57" spans="1:10" ht="12.75">
      <c r="A57" s="63" t="s">
        <v>441</v>
      </c>
      <c r="B57" s="64" t="s">
        <v>182</v>
      </c>
      <c r="C57" s="142">
        <v>10000</v>
      </c>
      <c r="D57" s="142">
        <v>2500</v>
      </c>
      <c r="E57" s="142">
        <f t="shared" si="10"/>
        <v>12500</v>
      </c>
      <c r="F57" s="65"/>
      <c r="G57" s="65"/>
      <c r="H57" s="65">
        <f t="shared" si="4"/>
        <v>10000</v>
      </c>
      <c r="I57" s="65">
        <f t="shared" si="5"/>
        <v>2500</v>
      </c>
      <c r="J57" s="65">
        <f t="shared" si="6"/>
        <v>12500</v>
      </c>
    </row>
    <row r="58" spans="1:10" ht="13.5" customHeight="1">
      <c r="A58" s="63" t="s">
        <v>442</v>
      </c>
      <c r="B58" s="64" t="s">
        <v>398</v>
      </c>
      <c r="C58" s="142">
        <v>500</v>
      </c>
      <c r="D58" s="142">
        <v>125</v>
      </c>
      <c r="E58" s="142">
        <f t="shared" si="10"/>
        <v>625</v>
      </c>
      <c r="F58" s="65"/>
      <c r="G58" s="65"/>
      <c r="H58" s="65">
        <f t="shared" si="4"/>
        <v>500</v>
      </c>
      <c r="I58" s="65">
        <f t="shared" si="5"/>
        <v>125</v>
      </c>
      <c r="J58" s="65">
        <f t="shared" si="6"/>
        <v>625</v>
      </c>
    </row>
    <row r="59" spans="1:10" ht="13.5" customHeight="1">
      <c r="A59" s="63" t="s">
        <v>443</v>
      </c>
      <c r="B59" s="64" t="s">
        <v>399</v>
      </c>
      <c r="C59" s="142">
        <v>12891</v>
      </c>
      <c r="D59" s="142">
        <v>3223</v>
      </c>
      <c r="E59" s="142">
        <f t="shared" si="10"/>
        <v>16114</v>
      </c>
      <c r="F59" s="65"/>
      <c r="G59" s="65"/>
      <c r="H59" s="65">
        <f t="shared" si="4"/>
        <v>12891</v>
      </c>
      <c r="I59" s="65">
        <f t="shared" si="5"/>
        <v>3223</v>
      </c>
      <c r="J59" s="65">
        <f t="shared" si="6"/>
        <v>16114</v>
      </c>
    </row>
    <row r="60" spans="1:10" ht="13.5" customHeight="1">
      <c r="A60" s="63" t="s">
        <v>444</v>
      </c>
      <c r="B60" s="64" t="s">
        <v>128</v>
      </c>
      <c r="C60" s="142">
        <v>2000</v>
      </c>
      <c r="D60" s="142">
        <v>500</v>
      </c>
      <c r="E60" s="142">
        <f t="shared" si="10"/>
        <v>2500</v>
      </c>
      <c r="F60" s="65"/>
      <c r="G60" s="65"/>
      <c r="H60" s="65">
        <f t="shared" si="4"/>
        <v>2000</v>
      </c>
      <c r="I60" s="65">
        <f t="shared" si="5"/>
        <v>500</v>
      </c>
      <c r="J60" s="65">
        <f t="shared" si="6"/>
        <v>2500</v>
      </c>
    </row>
    <row r="61" spans="1:10" ht="13.5" customHeight="1">
      <c r="A61" s="63" t="s">
        <v>445</v>
      </c>
      <c r="B61" s="64" t="s">
        <v>283</v>
      </c>
      <c r="C61" s="142">
        <v>1500</v>
      </c>
      <c r="D61" s="142">
        <v>375</v>
      </c>
      <c r="E61" s="142">
        <f t="shared" si="10"/>
        <v>1875</v>
      </c>
      <c r="F61" s="65"/>
      <c r="G61" s="65"/>
      <c r="H61" s="65">
        <f t="shared" si="4"/>
        <v>1500</v>
      </c>
      <c r="I61" s="65">
        <f t="shared" si="5"/>
        <v>375</v>
      </c>
      <c r="J61" s="65">
        <f t="shared" si="6"/>
        <v>1875</v>
      </c>
    </row>
    <row r="62" spans="1:10" ht="13.5" customHeight="1">
      <c r="A62" s="63" t="s">
        <v>446</v>
      </c>
      <c r="B62" s="134" t="s">
        <v>36</v>
      </c>
      <c r="C62" s="142">
        <v>10000</v>
      </c>
      <c r="D62" s="142">
        <v>2500</v>
      </c>
      <c r="E62" s="142">
        <f t="shared" si="10"/>
        <v>12500</v>
      </c>
      <c r="F62" s="65"/>
      <c r="G62" s="65"/>
      <c r="H62" s="65">
        <f t="shared" si="4"/>
        <v>10000</v>
      </c>
      <c r="I62" s="65">
        <f t="shared" si="5"/>
        <v>2500</v>
      </c>
      <c r="J62" s="65">
        <f t="shared" si="6"/>
        <v>12500</v>
      </c>
    </row>
    <row r="63" spans="1:10" ht="13.5" customHeight="1">
      <c r="A63" s="63" t="s">
        <v>447</v>
      </c>
      <c r="B63" s="134" t="s">
        <v>525</v>
      </c>
      <c r="C63" s="142"/>
      <c r="D63" s="142"/>
      <c r="E63" s="142"/>
      <c r="F63" s="65">
        <v>16240</v>
      </c>
      <c r="G63" s="65">
        <v>4060</v>
      </c>
      <c r="H63" s="65">
        <f t="shared" si="4"/>
        <v>16240</v>
      </c>
      <c r="I63" s="65">
        <f t="shared" si="5"/>
        <v>4060</v>
      </c>
      <c r="J63" s="65">
        <f t="shared" si="6"/>
        <v>20300</v>
      </c>
    </row>
    <row r="64" spans="1:10" ht="13.5" customHeight="1">
      <c r="A64" s="63" t="s">
        <v>448</v>
      </c>
      <c r="B64" s="134" t="s">
        <v>526</v>
      </c>
      <c r="C64" s="142"/>
      <c r="D64" s="142"/>
      <c r="E64" s="142"/>
      <c r="F64" s="65">
        <v>1500</v>
      </c>
      <c r="G64" s="65">
        <v>375</v>
      </c>
      <c r="H64" s="65">
        <f t="shared" si="4"/>
        <v>1500</v>
      </c>
      <c r="I64" s="65">
        <f t="shared" si="5"/>
        <v>375</v>
      </c>
      <c r="J64" s="65">
        <f t="shared" si="6"/>
        <v>1875</v>
      </c>
    </row>
    <row r="65" spans="1:10" ht="13.5" customHeight="1">
      <c r="A65" s="63" t="s">
        <v>449</v>
      </c>
      <c r="B65" s="134" t="s">
        <v>527</v>
      </c>
      <c r="C65" s="142"/>
      <c r="D65" s="142"/>
      <c r="E65" s="142"/>
      <c r="F65" s="65">
        <v>36</v>
      </c>
      <c r="G65" s="65">
        <v>0</v>
      </c>
      <c r="H65" s="65">
        <f t="shared" si="4"/>
        <v>36</v>
      </c>
      <c r="I65" s="65">
        <f t="shared" si="5"/>
        <v>0</v>
      </c>
      <c r="J65" s="65">
        <f t="shared" si="6"/>
        <v>36</v>
      </c>
    </row>
    <row r="66" spans="1:10" ht="12.75">
      <c r="A66" s="63"/>
      <c r="B66" s="62" t="s">
        <v>269</v>
      </c>
      <c r="C66" s="144">
        <f>SUM(C48:C65)</f>
        <v>302022</v>
      </c>
      <c r="D66" s="144">
        <f aca="true" t="shared" si="11" ref="D66:J66">SUM(D48:D65)</f>
        <v>75337</v>
      </c>
      <c r="E66" s="144">
        <f t="shared" si="11"/>
        <v>377359</v>
      </c>
      <c r="F66" s="144">
        <f t="shared" si="11"/>
        <v>2003</v>
      </c>
      <c r="G66" s="144">
        <f t="shared" si="11"/>
        <v>467</v>
      </c>
      <c r="H66" s="144">
        <f t="shared" si="11"/>
        <v>304025</v>
      </c>
      <c r="I66" s="144">
        <f t="shared" si="11"/>
        <v>75804</v>
      </c>
      <c r="J66" s="144">
        <f t="shared" si="11"/>
        <v>379829</v>
      </c>
    </row>
    <row r="67" spans="1:10" ht="11.25" customHeight="1">
      <c r="A67" s="63"/>
      <c r="B67" s="64"/>
      <c r="C67" s="142"/>
      <c r="D67" s="142"/>
      <c r="E67" s="142"/>
      <c r="F67" s="65"/>
      <c r="G67" s="65"/>
      <c r="H67" s="65"/>
      <c r="I67" s="65"/>
      <c r="J67" s="65"/>
    </row>
    <row r="68" spans="1:10" ht="13.5" customHeight="1">
      <c r="A68" s="63"/>
      <c r="B68" s="66" t="s">
        <v>242</v>
      </c>
      <c r="C68" s="142"/>
      <c r="D68" s="142"/>
      <c r="E68" s="142"/>
      <c r="F68" s="65"/>
      <c r="G68" s="65"/>
      <c r="H68" s="65"/>
      <c r="I68" s="65"/>
      <c r="J68" s="65"/>
    </row>
    <row r="69" spans="1:10" ht="13.5" customHeight="1">
      <c r="A69" s="63" t="s">
        <v>450</v>
      </c>
      <c r="B69" s="64" t="s">
        <v>106</v>
      </c>
      <c r="C69" s="142">
        <v>1491</v>
      </c>
      <c r="D69" s="142">
        <v>298</v>
      </c>
      <c r="E69" s="142">
        <f aca="true" t="shared" si="12" ref="E69:E74">C69+D69</f>
        <v>1789</v>
      </c>
      <c r="F69" s="65"/>
      <c r="G69" s="65"/>
      <c r="H69" s="65">
        <f t="shared" si="4"/>
        <v>1491</v>
      </c>
      <c r="I69" s="65">
        <f t="shared" si="5"/>
        <v>298</v>
      </c>
      <c r="J69" s="65">
        <f t="shared" si="6"/>
        <v>1789</v>
      </c>
    </row>
    <row r="70" spans="1:10" ht="13.5" customHeight="1">
      <c r="A70" s="63" t="s">
        <v>451</v>
      </c>
      <c r="B70" s="64" t="s">
        <v>107</v>
      </c>
      <c r="C70" s="142">
        <v>240</v>
      </c>
      <c r="D70" s="142">
        <v>60</v>
      </c>
      <c r="E70" s="142">
        <f t="shared" si="12"/>
        <v>300</v>
      </c>
      <c r="F70" s="65"/>
      <c r="G70" s="65"/>
      <c r="H70" s="65">
        <f t="shared" si="4"/>
        <v>240</v>
      </c>
      <c r="I70" s="65">
        <f t="shared" si="5"/>
        <v>60</v>
      </c>
      <c r="J70" s="65">
        <f t="shared" si="6"/>
        <v>300</v>
      </c>
    </row>
    <row r="71" spans="1:10" ht="13.5" customHeight="1">
      <c r="A71" s="63" t="s">
        <v>452</v>
      </c>
      <c r="B71" s="64" t="s">
        <v>125</v>
      </c>
      <c r="C71" s="142">
        <v>130</v>
      </c>
      <c r="D71" s="142">
        <v>32</v>
      </c>
      <c r="E71" s="142">
        <v>162</v>
      </c>
      <c r="F71" s="65"/>
      <c r="G71" s="65"/>
      <c r="H71" s="65">
        <f t="shared" si="4"/>
        <v>130</v>
      </c>
      <c r="I71" s="65">
        <f t="shared" si="5"/>
        <v>32</v>
      </c>
      <c r="J71" s="65">
        <f t="shared" si="6"/>
        <v>162</v>
      </c>
    </row>
    <row r="72" spans="1:10" ht="13.5" customHeight="1">
      <c r="A72" s="63" t="s">
        <v>453</v>
      </c>
      <c r="B72" s="64" t="s">
        <v>328</v>
      </c>
      <c r="C72" s="142">
        <v>1000</v>
      </c>
      <c r="D72" s="142">
        <v>235</v>
      </c>
      <c r="E72" s="142">
        <f t="shared" si="12"/>
        <v>1235</v>
      </c>
      <c r="F72" s="65"/>
      <c r="G72" s="65"/>
      <c r="H72" s="65">
        <f t="shared" si="4"/>
        <v>1000</v>
      </c>
      <c r="I72" s="65">
        <f t="shared" si="5"/>
        <v>235</v>
      </c>
      <c r="J72" s="65">
        <f t="shared" si="6"/>
        <v>1235</v>
      </c>
    </row>
    <row r="73" spans="1:10" ht="25.5" customHeight="1">
      <c r="A73" s="63" t="s">
        <v>454</v>
      </c>
      <c r="B73" s="64" t="s">
        <v>176</v>
      </c>
      <c r="C73" s="142">
        <v>2500</v>
      </c>
      <c r="D73" s="142">
        <v>500</v>
      </c>
      <c r="E73" s="142">
        <f t="shared" si="12"/>
        <v>3000</v>
      </c>
      <c r="F73" s="65"/>
      <c r="G73" s="65"/>
      <c r="H73" s="65">
        <f t="shared" si="4"/>
        <v>2500</v>
      </c>
      <c r="I73" s="65">
        <f t="shared" si="5"/>
        <v>500</v>
      </c>
      <c r="J73" s="65">
        <f t="shared" si="6"/>
        <v>3000</v>
      </c>
    </row>
    <row r="74" spans="1:10" ht="12.75">
      <c r="A74" s="63" t="s">
        <v>455</v>
      </c>
      <c r="B74" s="64" t="s">
        <v>35</v>
      </c>
      <c r="C74" s="142">
        <v>1199</v>
      </c>
      <c r="D74" s="142">
        <v>240</v>
      </c>
      <c r="E74" s="142">
        <f t="shared" si="12"/>
        <v>1439</v>
      </c>
      <c r="F74" s="65"/>
      <c r="G74" s="65"/>
      <c r="H74" s="65">
        <f t="shared" si="4"/>
        <v>1199</v>
      </c>
      <c r="I74" s="65">
        <f t="shared" si="5"/>
        <v>240</v>
      </c>
      <c r="J74" s="65">
        <f t="shared" si="6"/>
        <v>1439</v>
      </c>
    </row>
    <row r="75" spans="1:10" ht="13.5" customHeight="1">
      <c r="A75" s="63" t="s">
        <v>456</v>
      </c>
      <c r="B75" s="64" t="s">
        <v>417</v>
      </c>
      <c r="C75" s="142">
        <v>286</v>
      </c>
      <c r="D75" s="142">
        <v>57</v>
      </c>
      <c r="E75" s="142">
        <f>C75+D75</f>
        <v>343</v>
      </c>
      <c r="F75" s="65"/>
      <c r="G75" s="65"/>
      <c r="H75" s="65">
        <f t="shared" si="4"/>
        <v>286</v>
      </c>
      <c r="I75" s="65">
        <f t="shared" si="5"/>
        <v>57</v>
      </c>
      <c r="J75" s="65">
        <f t="shared" si="6"/>
        <v>343</v>
      </c>
    </row>
    <row r="76" spans="1:10" ht="12.75">
      <c r="A76" s="63" t="s">
        <v>457</v>
      </c>
      <c r="B76" s="64" t="s">
        <v>418</v>
      </c>
      <c r="C76" s="142">
        <v>256</v>
      </c>
      <c r="D76" s="142">
        <v>52</v>
      </c>
      <c r="E76" s="142">
        <f>C76+D76</f>
        <v>308</v>
      </c>
      <c r="F76" s="65"/>
      <c r="G76" s="65"/>
      <c r="H76" s="65">
        <f t="shared" si="4"/>
        <v>256</v>
      </c>
      <c r="I76" s="65">
        <f t="shared" si="5"/>
        <v>52</v>
      </c>
      <c r="J76" s="65">
        <f t="shared" si="6"/>
        <v>308</v>
      </c>
    </row>
    <row r="77" spans="1:10" ht="12.75">
      <c r="A77" s="63" t="s">
        <v>458</v>
      </c>
      <c r="B77" s="64" t="s">
        <v>528</v>
      </c>
      <c r="C77" s="142"/>
      <c r="D77" s="142"/>
      <c r="E77" s="142"/>
      <c r="F77" s="65">
        <v>492</v>
      </c>
      <c r="G77" s="65">
        <v>123</v>
      </c>
      <c r="H77" s="65">
        <f t="shared" si="4"/>
        <v>492</v>
      </c>
      <c r="I77" s="65">
        <f t="shared" si="5"/>
        <v>123</v>
      </c>
      <c r="J77" s="65">
        <f t="shared" si="6"/>
        <v>615</v>
      </c>
    </row>
    <row r="78" spans="1:10" ht="12.75">
      <c r="A78" s="63" t="s">
        <v>459</v>
      </c>
      <c r="B78" s="64" t="s">
        <v>566</v>
      </c>
      <c r="C78" s="142"/>
      <c r="D78" s="142"/>
      <c r="E78" s="142"/>
      <c r="F78" s="65">
        <v>2112</v>
      </c>
      <c r="G78" s="65">
        <v>528</v>
      </c>
      <c r="H78" s="65">
        <f t="shared" si="4"/>
        <v>2112</v>
      </c>
      <c r="I78" s="65">
        <f t="shared" si="5"/>
        <v>528</v>
      </c>
      <c r="J78" s="65">
        <f t="shared" si="6"/>
        <v>2640</v>
      </c>
    </row>
    <row r="79" spans="1:10" ht="13.5" customHeight="1">
      <c r="A79" s="63"/>
      <c r="B79" s="62" t="s">
        <v>244</v>
      </c>
      <c r="C79" s="144">
        <f>SUM(C69:C78)</f>
        <v>7102</v>
      </c>
      <c r="D79" s="144">
        <f aca="true" t="shared" si="13" ref="D79:J79">SUM(D69:D78)</f>
        <v>1474</v>
      </c>
      <c r="E79" s="144">
        <f t="shared" si="13"/>
        <v>8576</v>
      </c>
      <c r="F79" s="144">
        <f t="shared" si="13"/>
        <v>2604</v>
      </c>
      <c r="G79" s="144">
        <f t="shared" si="13"/>
        <v>651</v>
      </c>
      <c r="H79" s="144">
        <f t="shared" si="13"/>
        <v>9706</v>
      </c>
      <c r="I79" s="144">
        <f t="shared" si="13"/>
        <v>2125</v>
      </c>
      <c r="J79" s="144">
        <f t="shared" si="13"/>
        <v>11831</v>
      </c>
    </row>
    <row r="80" spans="1:10" ht="12.75">
      <c r="A80" s="63"/>
      <c r="B80" s="64"/>
      <c r="C80" s="142"/>
      <c r="D80" s="142"/>
      <c r="E80" s="142"/>
      <c r="F80" s="65"/>
      <c r="G80" s="65"/>
      <c r="H80" s="65"/>
      <c r="I80" s="65"/>
      <c r="J80" s="65"/>
    </row>
    <row r="81" spans="1:10" ht="13.5" customHeight="1">
      <c r="A81" s="63"/>
      <c r="B81" s="62" t="s">
        <v>245</v>
      </c>
      <c r="C81" s="144">
        <f aca="true" t="shared" si="14" ref="C81:J81">C45+C66+C79</f>
        <v>325008</v>
      </c>
      <c r="D81" s="144">
        <f t="shared" si="14"/>
        <v>80722</v>
      </c>
      <c r="E81" s="144">
        <f t="shared" si="14"/>
        <v>405730</v>
      </c>
      <c r="F81" s="144">
        <f t="shared" si="14"/>
        <v>3107</v>
      </c>
      <c r="G81" s="144">
        <f t="shared" si="14"/>
        <v>743</v>
      </c>
      <c r="H81" s="144">
        <f t="shared" si="14"/>
        <v>328115</v>
      </c>
      <c r="I81" s="144">
        <f t="shared" si="14"/>
        <v>81465</v>
      </c>
      <c r="J81" s="144">
        <f t="shared" si="14"/>
        <v>409580</v>
      </c>
    </row>
    <row r="82" spans="1:10" ht="13.5" customHeight="1">
      <c r="A82" s="63"/>
      <c r="B82" s="64"/>
      <c r="C82" s="142"/>
      <c r="D82" s="142"/>
      <c r="E82" s="142"/>
      <c r="F82" s="65"/>
      <c r="G82" s="65"/>
      <c r="H82" s="65"/>
      <c r="I82" s="65"/>
      <c r="J82" s="65"/>
    </row>
    <row r="83" spans="1:10" ht="12.75">
      <c r="A83" s="63"/>
      <c r="B83" s="62" t="s">
        <v>265</v>
      </c>
      <c r="C83" s="142"/>
      <c r="D83" s="142"/>
      <c r="E83" s="142"/>
      <c r="F83" s="65"/>
      <c r="G83" s="65"/>
      <c r="H83" s="65"/>
      <c r="I83" s="65"/>
      <c r="J83" s="65"/>
    </row>
    <row r="84" spans="1:10" ht="12.75">
      <c r="A84" s="63" t="s">
        <v>460</v>
      </c>
      <c r="B84" s="64" t="s">
        <v>263</v>
      </c>
      <c r="C84" s="142"/>
      <c r="D84" s="142"/>
      <c r="E84" s="142"/>
      <c r="F84" s="65"/>
      <c r="G84" s="65"/>
      <c r="H84" s="65">
        <f t="shared" si="4"/>
        <v>0</v>
      </c>
      <c r="I84" s="65">
        <f t="shared" si="5"/>
        <v>0</v>
      </c>
      <c r="J84" s="65">
        <f t="shared" si="6"/>
        <v>0</v>
      </c>
    </row>
    <row r="85" spans="1:10" ht="12.75">
      <c r="A85" s="63" t="s">
        <v>461</v>
      </c>
      <c r="B85" s="64" t="s">
        <v>37</v>
      </c>
      <c r="C85" s="142">
        <v>2250</v>
      </c>
      <c r="D85" s="142"/>
      <c r="E85" s="142">
        <f>C85+D85</f>
        <v>2250</v>
      </c>
      <c r="F85" s="65"/>
      <c r="G85" s="65"/>
      <c r="H85" s="65">
        <f t="shared" si="4"/>
        <v>2250</v>
      </c>
      <c r="I85" s="65">
        <f t="shared" si="5"/>
        <v>0</v>
      </c>
      <c r="J85" s="65">
        <f t="shared" si="6"/>
        <v>2250</v>
      </c>
    </row>
    <row r="86" spans="1:10" ht="12.75">
      <c r="A86" s="63" t="s">
        <v>462</v>
      </c>
      <c r="B86" s="64" t="s">
        <v>38</v>
      </c>
      <c r="C86" s="142">
        <v>1500</v>
      </c>
      <c r="D86" s="142"/>
      <c r="E86" s="142">
        <f>C86+D86</f>
        <v>1500</v>
      </c>
      <c r="F86" s="65"/>
      <c r="G86" s="65"/>
      <c r="H86" s="65">
        <f t="shared" si="4"/>
        <v>1500</v>
      </c>
      <c r="I86" s="65">
        <f t="shared" si="5"/>
        <v>0</v>
      </c>
      <c r="J86" s="65">
        <f t="shared" si="6"/>
        <v>1500</v>
      </c>
    </row>
    <row r="87" spans="1:10" ht="12.75">
      <c r="A87" s="63" t="s">
        <v>463</v>
      </c>
      <c r="B87" s="64" t="s">
        <v>529</v>
      </c>
      <c r="C87" s="142"/>
      <c r="D87" s="142"/>
      <c r="E87" s="142"/>
      <c r="F87" s="65">
        <v>60</v>
      </c>
      <c r="G87" s="65">
        <v>0</v>
      </c>
      <c r="H87" s="65">
        <f t="shared" si="4"/>
        <v>60</v>
      </c>
      <c r="I87" s="65">
        <f t="shared" si="5"/>
        <v>0</v>
      </c>
      <c r="J87" s="65">
        <f t="shared" si="6"/>
        <v>60</v>
      </c>
    </row>
    <row r="88" spans="1:10" ht="12.75">
      <c r="A88" s="63"/>
      <c r="B88" s="62" t="s">
        <v>266</v>
      </c>
      <c r="C88" s="144">
        <f>SUM(C84:C87)</f>
        <v>3750</v>
      </c>
      <c r="D88" s="144">
        <f aca="true" t="shared" si="15" ref="D88:J88">SUM(D84:D87)</f>
        <v>0</v>
      </c>
      <c r="E88" s="144">
        <f t="shared" si="15"/>
        <v>3750</v>
      </c>
      <c r="F88" s="144">
        <f t="shared" si="15"/>
        <v>60</v>
      </c>
      <c r="G88" s="144">
        <f t="shared" si="15"/>
        <v>0</v>
      </c>
      <c r="H88" s="144">
        <f t="shared" si="15"/>
        <v>3810</v>
      </c>
      <c r="I88" s="144">
        <f t="shared" si="15"/>
        <v>0</v>
      </c>
      <c r="J88" s="144">
        <f t="shared" si="15"/>
        <v>3810</v>
      </c>
    </row>
    <row r="89" spans="1:10" ht="12.75">
      <c r="A89" s="63"/>
      <c r="B89" s="62"/>
      <c r="C89" s="144"/>
      <c r="D89" s="144"/>
      <c r="E89" s="144"/>
      <c r="F89" s="65"/>
      <c r="G89" s="65"/>
      <c r="H89" s="65"/>
      <c r="I89" s="65"/>
      <c r="J89" s="65"/>
    </row>
    <row r="90" spans="1:10" ht="12.75">
      <c r="A90" s="63"/>
      <c r="B90" s="62" t="s">
        <v>39</v>
      </c>
      <c r="C90" s="144"/>
      <c r="D90" s="144"/>
      <c r="E90" s="144"/>
      <c r="F90" s="65"/>
      <c r="G90" s="65"/>
      <c r="H90" s="65"/>
      <c r="I90" s="65"/>
      <c r="J90" s="65"/>
    </row>
    <row r="91" spans="1:10" ht="12.75">
      <c r="A91" s="63" t="s">
        <v>464</v>
      </c>
      <c r="B91" s="64" t="s">
        <v>43</v>
      </c>
      <c r="C91" s="142">
        <v>20</v>
      </c>
      <c r="D91" s="142"/>
      <c r="E91" s="142">
        <f>C91+D91</f>
        <v>20</v>
      </c>
      <c r="F91" s="65"/>
      <c r="G91" s="65"/>
      <c r="H91" s="65">
        <f t="shared" si="4"/>
        <v>20</v>
      </c>
      <c r="I91" s="65">
        <f t="shared" si="5"/>
        <v>0</v>
      </c>
      <c r="J91" s="65">
        <f t="shared" si="6"/>
        <v>20</v>
      </c>
    </row>
    <row r="92" spans="1:10" ht="12.75">
      <c r="A92" s="63" t="s">
        <v>465</v>
      </c>
      <c r="B92" s="64" t="s">
        <v>531</v>
      </c>
      <c r="C92" s="142"/>
      <c r="D92" s="142"/>
      <c r="E92" s="142"/>
      <c r="F92" s="65">
        <v>200</v>
      </c>
      <c r="G92" s="65">
        <v>0</v>
      </c>
      <c r="H92" s="65">
        <f t="shared" si="4"/>
        <v>200</v>
      </c>
      <c r="I92" s="65">
        <f t="shared" si="5"/>
        <v>0</v>
      </c>
      <c r="J92" s="65">
        <f t="shared" si="6"/>
        <v>200</v>
      </c>
    </row>
    <row r="93" spans="1:10" ht="12.75">
      <c r="A93" s="63" t="s">
        <v>530</v>
      </c>
      <c r="B93" s="64" t="s">
        <v>532</v>
      </c>
      <c r="C93" s="142"/>
      <c r="D93" s="142"/>
      <c r="E93" s="142"/>
      <c r="F93" s="65">
        <v>1269</v>
      </c>
      <c r="G93" s="65">
        <v>0</v>
      </c>
      <c r="H93" s="65">
        <f t="shared" si="4"/>
        <v>1269</v>
      </c>
      <c r="I93" s="65">
        <f t="shared" si="5"/>
        <v>0</v>
      </c>
      <c r="J93" s="65">
        <f t="shared" si="6"/>
        <v>1269</v>
      </c>
    </row>
    <row r="94" spans="1:10" ht="12.75">
      <c r="A94" s="63"/>
      <c r="B94" s="62" t="s">
        <v>40</v>
      </c>
      <c r="C94" s="144">
        <f>SUM(C91:C93)</f>
        <v>20</v>
      </c>
      <c r="D94" s="144">
        <f aca="true" t="shared" si="16" ref="D94:J94">SUM(D91:D93)</f>
        <v>0</v>
      </c>
      <c r="E94" s="144">
        <f t="shared" si="16"/>
        <v>20</v>
      </c>
      <c r="F94" s="144">
        <f t="shared" si="16"/>
        <v>1469</v>
      </c>
      <c r="G94" s="144">
        <f t="shared" si="16"/>
        <v>0</v>
      </c>
      <c r="H94" s="144">
        <f t="shared" si="16"/>
        <v>1489</v>
      </c>
      <c r="I94" s="144">
        <f t="shared" si="16"/>
        <v>0</v>
      </c>
      <c r="J94" s="144">
        <f t="shared" si="16"/>
        <v>1489</v>
      </c>
    </row>
    <row r="95" spans="1:10" ht="12.75">
      <c r="A95" s="63"/>
      <c r="B95" s="62"/>
      <c r="C95" s="144"/>
      <c r="D95" s="144"/>
      <c r="E95" s="144"/>
      <c r="F95" s="65"/>
      <c r="G95" s="65"/>
      <c r="H95" s="65"/>
      <c r="I95" s="65"/>
      <c r="J95" s="65"/>
    </row>
    <row r="96" spans="1:10" ht="12.75">
      <c r="A96" s="63"/>
      <c r="B96" s="62" t="s">
        <v>172</v>
      </c>
      <c r="C96" s="142"/>
      <c r="D96" s="142"/>
      <c r="E96" s="142"/>
      <c r="F96" s="65"/>
      <c r="G96" s="65"/>
      <c r="H96" s="65"/>
      <c r="I96" s="65"/>
      <c r="J96" s="65"/>
    </row>
    <row r="97" spans="1:10" ht="12.75">
      <c r="A97" s="63" t="s">
        <v>533</v>
      </c>
      <c r="B97" s="64" t="s">
        <v>41</v>
      </c>
      <c r="C97" s="142">
        <v>800</v>
      </c>
      <c r="D97" s="142">
        <v>0</v>
      </c>
      <c r="E97" s="142">
        <f>C97+D97</f>
        <v>800</v>
      </c>
      <c r="F97" s="65">
        <v>-300</v>
      </c>
      <c r="G97" s="65">
        <v>0</v>
      </c>
      <c r="H97" s="65">
        <f t="shared" si="4"/>
        <v>500</v>
      </c>
      <c r="I97" s="65">
        <f t="shared" si="5"/>
        <v>0</v>
      </c>
      <c r="J97" s="65">
        <f t="shared" si="6"/>
        <v>500</v>
      </c>
    </row>
    <row r="98" spans="1:10" ht="12.75">
      <c r="A98" s="63" t="s">
        <v>534</v>
      </c>
      <c r="B98" s="64" t="s">
        <v>42</v>
      </c>
      <c r="C98" s="142">
        <v>3200</v>
      </c>
      <c r="D98" s="142"/>
      <c r="E98" s="142">
        <f>C98+D98</f>
        <v>3200</v>
      </c>
      <c r="F98" s="65">
        <v>300</v>
      </c>
      <c r="G98" s="65">
        <v>0</v>
      </c>
      <c r="H98" s="65">
        <f>C98+F98</f>
        <v>3500</v>
      </c>
      <c r="I98" s="65">
        <f>D98+G98</f>
        <v>0</v>
      </c>
      <c r="J98" s="65">
        <f>H98+I98</f>
        <v>3500</v>
      </c>
    </row>
    <row r="99" spans="1:10" ht="12.75">
      <c r="A99" s="63"/>
      <c r="B99" s="62" t="s">
        <v>44</v>
      </c>
      <c r="C99" s="144">
        <f aca="true" t="shared" si="17" ref="C99:J99">SUM(C96:C98)</f>
        <v>4000</v>
      </c>
      <c r="D99" s="144">
        <f t="shared" si="17"/>
        <v>0</v>
      </c>
      <c r="E99" s="144">
        <f t="shared" si="17"/>
        <v>4000</v>
      </c>
      <c r="F99" s="144">
        <f t="shared" si="17"/>
        <v>0</v>
      </c>
      <c r="G99" s="144">
        <f t="shared" si="17"/>
        <v>0</v>
      </c>
      <c r="H99" s="144">
        <f t="shared" si="17"/>
        <v>4000</v>
      </c>
      <c r="I99" s="144">
        <f t="shared" si="17"/>
        <v>0</v>
      </c>
      <c r="J99" s="144">
        <f t="shared" si="17"/>
        <v>4000</v>
      </c>
    </row>
    <row r="100" spans="1:10" ht="12.75">
      <c r="A100" s="63"/>
      <c r="B100" s="64"/>
      <c r="C100" s="142"/>
      <c r="D100" s="142"/>
      <c r="E100" s="142"/>
      <c r="F100" s="65"/>
      <c r="G100" s="65"/>
      <c r="H100" s="65"/>
      <c r="I100" s="65"/>
      <c r="J100" s="65"/>
    </row>
    <row r="101" spans="1:10" s="68" customFormat="1" ht="13.5" customHeight="1">
      <c r="A101" s="63"/>
      <c r="B101" s="62" t="s">
        <v>270</v>
      </c>
      <c r="C101" s="144">
        <v>4924</v>
      </c>
      <c r="D101" s="144">
        <v>0</v>
      </c>
      <c r="E101" s="144">
        <f>C101+D101</f>
        <v>4924</v>
      </c>
      <c r="F101" s="67">
        <v>580</v>
      </c>
      <c r="G101" s="67">
        <v>0</v>
      </c>
      <c r="H101" s="67">
        <f>C101+F101</f>
        <v>5504</v>
      </c>
      <c r="I101" s="67">
        <f>D101+G101</f>
        <v>0</v>
      </c>
      <c r="J101" s="67">
        <f>H101+I101</f>
        <v>5504</v>
      </c>
    </row>
    <row r="102" spans="1:10" s="68" customFormat="1" ht="13.5" customHeight="1">
      <c r="A102" s="63"/>
      <c r="B102" s="62"/>
      <c r="C102" s="144"/>
      <c r="D102" s="142"/>
      <c r="E102" s="142"/>
      <c r="F102" s="67"/>
      <c r="G102" s="67"/>
      <c r="H102" s="65"/>
      <c r="I102" s="65"/>
      <c r="J102" s="65"/>
    </row>
    <row r="103" spans="1:10" s="68" customFormat="1" ht="13.5" customHeight="1">
      <c r="A103" s="106"/>
      <c r="B103" s="62" t="s">
        <v>246</v>
      </c>
      <c r="C103" s="144">
        <f aca="true" t="shared" si="18" ref="C103:J103">C34+C81+C88+C99+C101+C94</f>
        <v>455121</v>
      </c>
      <c r="D103" s="144">
        <f t="shared" si="18"/>
        <v>109473</v>
      </c>
      <c r="E103" s="144">
        <f t="shared" si="18"/>
        <v>564594</v>
      </c>
      <c r="F103" s="144">
        <f t="shared" si="18"/>
        <v>4741</v>
      </c>
      <c r="G103" s="144">
        <f t="shared" si="18"/>
        <v>623</v>
      </c>
      <c r="H103" s="144">
        <f t="shared" si="18"/>
        <v>459862</v>
      </c>
      <c r="I103" s="144">
        <f t="shared" si="18"/>
        <v>110096</v>
      </c>
      <c r="J103" s="144">
        <f t="shared" si="18"/>
        <v>569958</v>
      </c>
    </row>
    <row r="104" spans="2:10" s="68" customFormat="1" ht="12.75">
      <c r="B104" s="62"/>
      <c r="C104" s="144"/>
      <c r="D104" s="142"/>
      <c r="E104" s="142"/>
      <c r="F104" s="67"/>
      <c r="G104" s="67"/>
      <c r="H104" s="65"/>
      <c r="I104" s="65"/>
      <c r="J104" s="65"/>
    </row>
    <row r="105" spans="2:10" s="68" customFormat="1" ht="13.5" customHeight="1">
      <c r="B105" s="62" t="s">
        <v>224</v>
      </c>
      <c r="C105" s="144"/>
      <c r="D105" s="142"/>
      <c r="E105" s="142"/>
      <c r="F105" s="67"/>
      <c r="G105" s="67"/>
      <c r="H105" s="65"/>
      <c r="I105" s="65"/>
      <c r="J105" s="65"/>
    </row>
    <row r="106" spans="1:10" ht="13.5" customHeight="1">
      <c r="A106" s="61" t="s">
        <v>535</v>
      </c>
      <c r="B106" s="64" t="s">
        <v>401</v>
      </c>
      <c r="C106" s="142">
        <v>683</v>
      </c>
      <c r="D106" s="142">
        <v>137</v>
      </c>
      <c r="E106" s="142">
        <f>C106+D106</f>
        <v>820</v>
      </c>
      <c r="F106" s="65">
        <v>-360</v>
      </c>
      <c r="G106" s="65">
        <v>-97</v>
      </c>
      <c r="H106" s="65">
        <f aca="true" t="shared" si="19" ref="H106:I110">C106+F106</f>
        <v>323</v>
      </c>
      <c r="I106" s="65">
        <f t="shared" si="19"/>
        <v>40</v>
      </c>
      <c r="J106" s="65">
        <f>H106+I106</f>
        <v>363</v>
      </c>
    </row>
    <row r="107" spans="1:10" ht="12.75">
      <c r="A107" s="61" t="s">
        <v>536</v>
      </c>
      <c r="B107" s="64" t="s">
        <v>402</v>
      </c>
      <c r="C107" s="142">
        <v>150</v>
      </c>
      <c r="D107" s="142">
        <v>30</v>
      </c>
      <c r="E107" s="142">
        <f>C107+D107</f>
        <v>180</v>
      </c>
      <c r="F107" s="65">
        <v>-150</v>
      </c>
      <c r="G107" s="65">
        <v>-30</v>
      </c>
      <c r="H107" s="65">
        <f t="shared" si="19"/>
        <v>0</v>
      </c>
      <c r="I107" s="65">
        <f t="shared" si="19"/>
        <v>0</v>
      </c>
      <c r="J107" s="65">
        <f>H107+I107</f>
        <v>0</v>
      </c>
    </row>
    <row r="108" spans="1:10" ht="12.75">
      <c r="A108" s="61" t="s">
        <v>537</v>
      </c>
      <c r="B108" s="64" t="s">
        <v>419</v>
      </c>
      <c r="C108" s="142">
        <v>2370</v>
      </c>
      <c r="D108" s="142">
        <v>474</v>
      </c>
      <c r="E108" s="142">
        <f>C108+D108</f>
        <v>2844</v>
      </c>
      <c r="F108" s="65"/>
      <c r="G108" s="65"/>
      <c r="H108" s="65">
        <f t="shared" si="19"/>
        <v>2370</v>
      </c>
      <c r="I108" s="65">
        <f t="shared" si="19"/>
        <v>474</v>
      </c>
      <c r="J108" s="65">
        <f>H108+I108</f>
        <v>2844</v>
      </c>
    </row>
    <row r="109" spans="1:10" ht="12.75">
      <c r="A109" s="61" t="s">
        <v>538</v>
      </c>
      <c r="B109" s="64" t="s">
        <v>540</v>
      </c>
      <c r="C109" s="142"/>
      <c r="D109" s="142"/>
      <c r="E109" s="142"/>
      <c r="F109" s="65">
        <v>362</v>
      </c>
      <c r="G109" s="65">
        <v>90</v>
      </c>
      <c r="H109" s="65">
        <f t="shared" si="19"/>
        <v>362</v>
      </c>
      <c r="I109" s="65">
        <f t="shared" si="19"/>
        <v>90</v>
      </c>
      <c r="J109" s="65">
        <f>H109+I109</f>
        <v>452</v>
      </c>
    </row>
    <row r="110" spans="1:10" ht="12.75">
      <c r="A110" s="61" t="s">
        <v>539</v>
      </c>
      <c r="B110" s="64" t="s">
        <v>541</v>
      </c>
      <c r="C110" s="142"/>
      <c r="D110" s="142"/>
      <c r="E110" s="142"/>
      <c r="F110" s="65">
        <v>148</v>
      </c>
      <c r="G110" s="65">
        <v>37</v>
      </c>
      <c r="H110" s="65">
        <f t="shared" si="19"/>
        <v>148</v>
      </c>
      <c r="I110" s="65">
        <f t="shared" si="19"/>
        <v>37</v>
      </c>
      <c r="J110" s="65">
        <f>H110+I110</f>
        <v>185</v>
      </c>
    </row>
    <row r="111" spans="2:10" s="68" customFormat="1" ht="13.5" customHeight="1">
      <c r="B111" s="62" t="s">
        <v>127</v>
      </c>
      <c r="C111" s="144">
        <f>SUM(C106:C110)</f>
        <v>3203</v>
      </c>
      <c r="D111" s="144">
        <f aca="true" t="shared" si="20" ref="D111:J111">SUM(D106:D110)</f>
        <v>641</v>
      </c>
      <c r="E111" s="144">
        <f t="shared" si="20"/>
        <v>3844</v>
      </c>
      <c r="F111" s="144">
        <f t="shared" si="20"/>
        <v>0</v>
      </c>
      <c r="G111" s="144">
        <f t="shared" si="20"/>
        <v>0</v>
      </c>
      <c r="H111" s="144">
        <f t="shared" si="20"/>
        <v>3203</v>
      </c>
      <c r="I111" s="144">
        <f t="shared" si="20"/>
        <v>641</v>
      </c>
      <c r="J111" s="144">
        <f t="shared" si="20"/>
        <v>3844</v>
      </c>
    </row>
    <row r="112" spans="2:10" s="68" customFormat="1" ht="12.75">
      <c r="B112" s="62"/>
      <c r="C112" s="144"/>
      <c r="D112" s="142"/>
      <c r="E112" s="142"/>
      <c r="F112" s="67"/>
      <c r="G112" s="67"/>
      <c r="H112" s="65"/>
      <c r="I112" s="65"/>
      <c r="J112" s="65"/>
    </row>
    <row r="113" spans="2:10" s="68" customFormat="1" ht="13.5" customHeight="1">
      <c r="B113" s="62" t="s">
        <v>336</v>
      </c>
      <c r="C113" s="144"/>
      <c r="D113" s="142"/>
      <c r="E113" s="142"/>
      <c r="F113" s="67"/>
      <c r="G113" s="67"/>
      <c r="H113" s="65"/>
      <c r="I113" s="65"/>
      <c r="J113" s="65"/>
    </row>
    <row r="114" spans="1:10" s="68" customFormat="1" ht="13.5" customHeight="1">
      <c r="A114" s="61" t="s">
        <v>542</v>
      </c>
      <c r="B114" s="64" t="s">
        <v>403</v>
      </c>
      <c r="C114" s="142">
        <v>1527</v>
      </c>
      <c r="D114" s="142">
        <v>305</v>
      </c>
      <c r="E114" s="142">
        <f>C114+D114</f>
        <v>1832</v>
      </c>
      <c r="F114" s="67"/>
      <c r="G114" s="67"/>
      <c r="H114" s="65">
        <f>C114+F114</f>
        <v>1527</v>
      </c>
      <c r="I114" s="65">
        <f>D114+G114</f>
        <v>305</v>
      </c>
      <c r="J114" s="65">
        <f>H114+I114</f>
        <v>1832</v>
      </c>
    </row>
    <row r="115" spans="1:10" s="68" customFormat="1" ht="13.5" customHeight="1">
      <c r="A115" s="61"/>
      <c r="B115" s="62" t="s">
        <v>201</v>
      </c>
      <c r="C115" s="144">
        <f aca="true" t="shared" si="21" ref="C115:J115">SUM(C114:C114)</f>
        <v>1527</v>
      </c>
      <c r="D115" s="144">
        <f t="shared" si="21"/>
        <v>305</v>
      </c>
      <c r="E115" s="144">
        <f t="shared" si="21"/>
        <v>1832</v>
      </c>
      <c r="F115" s="144">
        <f t="shared" si="21"/>
        <v>0</v>
      </c>
      <c r="G115" s="144">
        <f t="shared" si="21"/>
        <v>0</v>
      </c>
      <c r="H115" s="144">
        <f t="shared" si="21"/>
        <v>1527</v>
      </c>
      <c r="I115" s="144">
        <f t="shared" si="21"/>
        <v>305</v>
      </c>
      <c r="J115" s="144">
        <f t="shared" si="21"/>
        <v>1832</v>
      </c>
    </row>
    <row r="116" spans="1:10" s="68" customFormat="1" ht="13.5" customHeight="1">
      <c r="A116" s="61"/>
      <c r="B116" s="62"/>
      <c r="C116" s="144"/>
      <c r="D116" s="144"/>
      <c r="E116" s="144"/>
      <c r="F116" s="144"/>
      <c r="G116" s="144"/>
      <c r="H116" s="144"/>
      <c r="I116" s="144"/>
      <c r="J116" s="144"/>
    </row>
    <row r="117" spans="1:10" s="68" customFormat="1" ht="13.5" customHeight="1">
      <c r="A117" s="61"/>
      <c r="B117" s="62" t="s">
        <v>503</v>
      </c>
      <c r="C117" s="144"/>
      <c r="D117" s="144"/>
      <c r="E117" s="144"/>
      <c r="F117" s="144"/>
      <c r="G117" s="144"/>
      <c r="H117" s="144"/>
      <c r="I117" s="144"/>
      <c r="J117" s="144"/>
    </row>
    <row r="118" spans="1:10" s="68" customFormat="1" ht="13.5" customHeight="1">
      <c r="A118" s="61" t="s">
        <v>548</v>
      </c>
      <c r="B118" s="64" t="s">
        <v>543</v>
      </c>
      <c r="C118" s="144"/>
      <c r="D118" s="144"/>
      <c r="E118" s="144"/>
      <c r="F118" s="142">
        <v>120</v>
      </c>
      <c r="G118" s="142">
        <v>30</v>
      </c>
      <c r="H118" s="65">
        <f aca="true" t="shared" si="22" ref="H118:I121">C118+F118</f>
        <v>120</v>
      </c>
      <c r="I118" s="65">
        <f t="shared" si="22"/>
        <v>30</v>
      </c>
      <c r="J118" s="65">
        <f>H118+I118</f>
        <v>150</v>
      </c>
    </row>
    <row r="119" spans="1:10" s="68" customFormat="1" ht="13.5" customHeight="1">
      <c r="A119" s="61" t="s">
        <v>549</v>
      </c>
      <c r="B119" s="64" t="s">
        <v>544</v>
      </c>
      <c r="C119" s="144"/>
      <c r="D119" s="144"/>
      <c r="E119" s="144"/>
      <c r="F119" s="142">
        <v>152</v>
      </c>
      <c r="G119" s="142">
        <v>38</v>
      </c>
      <c r="H119" s="65">
        <f t="shared" si="22"/>
        <v>152</v>
      </c>
      <c r="I119" s="65">
        <f t="shared" si="22"/>
        <v>38</v>
      </c>
      <c r="J119" s="65">
        <f>H119+I119</f>
        <v>190</v>
      </c>
    </row>
    <row r="120" spans="1:10" s="68" customFormat="1" ht="13.5" customHeight="1">
      <c r="A120" s="61" t="s">
        <v>550</v>
      </c>
      <c r="B120" s="64" t="s">
        <v>545</v>
      </c>
      <c r="C120" s="144"/>
      <c r="D120" s="144"/>
      <c r="E120" s="144"/>
      <c r="F120" s="142">
        <v>96</v>
      </c>
      <c r="G120" s="142">
        <v>24</v>
      </c>
      <c r="H120" s="65">
        <f t="shared" si="22"/>
        <v>96</v>
      </c>
      <c r="I120" s="65">
        <f t="shared" si="22"/>
        <v>24</v>
      </c>
      <c r="J120" s="65">
        <f>H120+I120</f>
        <v>120</v>
      </c>
    </row>
    <row r="121" spans="1:10" s="68" customFormat="1" ht="13.5" customHeight="1">
      <c r="A121" s="61" t="s">
        <v>551</v>
      </c>
      <c r="B121" s="64" t="s">
        <v>546</v>
      </c>
      <c r="C121" s="144"/>
      <c r="D121" s="144"/>
      <c r="E121" s="144"/>
      <c r="F121" s="142">
        <v>96</v>
      </c>
      <c r="G121" s="142">
        <v>24</v>
      </c>
      <c r="H121" s="65">
        <f t="shared" si="22"/>
        <v>96</v>
      </c>
      <c r="I121" s="65">
        <f t="shared" si="22"/>
        <v>24</v>
      </c>
      <c r="J121" s="65">
        <f>H121+I121</f>
        <v>120</v>
      </c>
    </row>
    <row r="122" spans="1:10" s="68" customFormat="1" ht="13.5" customHeight="1">
      <c r="A122" s="61"/>
      <c r="B122" s="62" t="s">
        <v>547</v>
      </c>
      <c r="C122" s="144">
        <f aca="true" t="shared" si="23" ref="C122:J122">SUM(C118:C121)</f>
        <v>0</v>
      </c>
      <c r="D122" s="144">
        <f t="shared" si="23"/>
        <v>0</v>
      </c>
      <c r="E122" s="144">
        <f t="shared" si="23"/>
        <v>0</v>
      </c>
      <c r="F122" s="144">
        <f t="shared" si="23"/>
        <v>464</v>
      </c>
      <c r="G122" s="144">
        <f t="shared" si="23"/>
        <v>116</v>
      </c>
      <c r="H122" s="144">
        <f t="shared" si="23"/>
        <v>464</v>
      </c>
      <c r="I122" s="144">
        <f t="shared" si="23"/>
        <v>116</v>
      </c>
      <c r="J122" s="144">
        <f t="shared" si="23"/>
        <v>580</v>
      </c>
    </row>
    <row r="123" spans="1:10" s="68" customFormat="1" ht="13.5" customHeight="1">
      <c r="A123" s="61"/>
      <c r="B123" s="64"/>
      <c r="C123" s="144"/>
      <c r="D123" s="142"/>
      <c r="E123" s="142"/>
      <c r="F123" s="67"/>
      <c r="G123" s="67"/>
      <c r="H123" s="65"/>
      <c r="I123" s="65"/>
      <c r="J123" s="65"/>
    </row>
    <row r="124" spans="2:10" s="68" customFormat="1" ht="13.5" customHeight="1">
      <c r="B124" s="62" t="s">
        <v>203</v>
      </c>
      <c r="C124" s="144"/>
      <c r="D124" s="142"/>
      <c r="E124" s="142"/>
      <c r="F124" s="67"/>
      <c r="G124" s="67"/>
      <c r="H124" s="65"/>
      <c r="I124" s="65"/>
      <c r="J124" s="65"/>
    </row>
    <row r="125" spans="1:10" ht="13.5" customHeight="1">
      <c r="A125" s="61" t="s">
        <v>552</v>
      </c>
      <c r="B125" s="61" t="s">
        <v>404</v>
      </c>
      <c r="C125" s="142">
        <v>333</v>
      </c>
      <c r="D125" s="142">
        <v>67</v>
      </c>
      <c r="E125" s="142">
        <f>C125+D125</f>
        <v>400</v>
      </c>
      <c r="F125" s="65"/>
      <c r="G125" s="65"/>
      <c r="H125" s="65">
        <f>C125+F125</f>
        <v>333</v>
      </c>
      <c r="I125" s="65">
        <f>D125+G125</f>
        <v>67</v>
      </c>
      <c r="J125" s="65">
        <f>H125+I125</f>
        <v>400</v>
      </c>
    </row>
    <row r="126" spans="1:10" ht="13.5" customHeight="1">
      <c r="A126" s="61" t="s">
        <v>553</v>
      </c>
      <c r="B126" s="61" t="s">
        <v>420</v>
      </c>
      <c r="C126" s="142">
        <v>400</v>
      </c>
      <c r="D126" s="142">
        <v>80</v>
      </c>
      <c r="E126" s="142">
        <f>C126+D126</f>
        <v>480</v>
      </c>
      <c r="F126" s="65"/>
      <c r="G126" s="65"/>
      <c r="H126" s="65">
        <f>C126+F126</f>
        <v>400</v>
      </c>
      <c r="I126" s="65">
        <f>D126+G126</f>
        <v>80</v>
      </c>
      <c r="J126" s="65">
        <f>H126+I126</f>
        <v>480</v>
      </c>
    </row>
    <row r="127" spans="1:10" s="68" customFormat="1" ht="13.5" customHeight="1">
      <c r="A127" s="61"/>
      <c r="B127" s="68" t="s">
        <v>208</v>
      </c>
      <c r="C127" s="144">
        <f aca="true" t="shared" si="24" ref="C127:J127">SUM(C125:C126)</f>
        <v>733</v>
      </c>
      <c r="D127" s="144">
        <f t="shared" si="24"/>
        <v>147</v>
      </c>
      <c r="E127" s="144">
        <f t="shared" si="24"/>
        <v>880</v>
      </c>
      <c r="F127" s="144">
        <f t="shared" si="24"/>
        <v>0</v>
      </c>
      <c r="G127" s="144">
        <f t="shared" si="24"/>
        <v>0</v>
      </c>
      <c r="H127" s="144">
        <f t="shared" si="24"/>
        <v>733</v>
      </c>
      <c r="I127" s="144">
        <f t="shared" si="24"/>
        <v>147</v>
      </c>
      <c r="J127" s="144">
        <f t="shared" si="24"/>
        <v>880</v>
      </c>
    </row>
    <row r="128" spans="3:10" s="68" customFormat="1" ht="13.5" customHeight="1">
      <c r="C128" s="144"/>
      <c r="D128" s="142"/>
      <c r="E128" s="142"/>
      <c r="F128" s="67"/>
      <c r="G128" s="67"/>
      <c r="H128" s="65"/>
      <c r="I128" s="65"/>
      <c r="J128" s="65"/>
    </row>
    <row r="129" spans="2:10" s="68" customFormat="1" ht="13.5" customHeight="1">
      <c r="B129" s="68" t="s">
        <v>320</v>
      </c>
      <c r="C129" s="144"/>
      <c r="D129" s="142"/>
      <c r="E129" s="142"/>
      <c r="F129" s="67"/>
      <c r="G129" s="67"/>
      <c r="H129" s="65"/>
      <c r="I129" s="65"/>
      <c r="J129" s="65"/>
    </row>
    <row r="130" spans="1:10" s="68" customFormat="1" ht="13.5" customHeight="1">
      <c r="A130" s="61" t="s">
        <v>554</v>
      </c>
      <c r="B130" s="61" t="s">
        <v>126</v>
      </c>
      <c r="C130" s="142">
        <v>167</v>
      </c>
      <c r="D130" s="142">
        <v>33</v>
      </c>
      <c r="E130" s="142">
        <f>C130+D130</f>
        <v>200</v>
      </c>
      <c r="F130" s="67"/>
      <c r="G130" s="67"/>
      <c r="H130" s="65">
        <f>C130+F130</f>
        <v>167</v>
      </c>
      <c r="I130" s="65">
        <f>D130+G130</f>
        <v>33</v>
      </c>
      <c r="J130" s="65">
        <f>H130+I130</f>
        <v>200</v>
      </c>
    </row>
    <row r="131" spans="1:10" s="68" customFormat="1" ht="13.5" customHeight="1">
      <c r="A131" s="61"/>
      <c r="B131" s="68" t="s">
        <v>102</v>
      </c>
      <c r="C131" s="144">
        <f aca="true" t="shared" si="25" ref="C131:J131">SUM(C130:C130)</f>
        <v>167</v>
      </c>
      <c r="D131" s="144">
        <f t="shared" si="25"/>
        <v>33</v>
      </c>
      <c r="E131" s="144">
        <f t="shared" si="25"/>
        <v>200</v>
      </c>
      <c r="F131" s="144">
        <f t="shared" si="25"/>
        <v>0</v>
      </c>
      <c r="G131" s="144">
        <f t="shared" si="25"/>
        <v>0</v>
      </c>
      <c r="H131" s="144">
        <f t="shared" si="25"/>
        <v>167</v>
      </c>
      <c r="I131" s="144">
        <f t="shared" si="25"/>
        <v>33</v>
      </c>
      <c r="J131" s="144">
        <f t="shared" si="25"/>
        <v>200</v>
      </c>
    </row>
    <row r="132" spans="1:10" s="68" customFormat="1" ht="13.5" customHeight="1">
      <c r="A132" s="61"/>
      <c r="C132" s="144"/>
      <c r="D132" s="142"/>
      <c r="E132" s="142"/>
      <c r="F132" s="67"/>
      <c r="G132" s="67"/>
      <c r="H132" s="65"/>
      <c r="I132" s="65"/>
      <c r="J132" s="65"/>
    </row>
    <row r="133" spans="1:10" s="68" customFormat="1" ht="13.5" customHeight="1">
      <c r="A133" s="61"/>
      <c r="B133" s="68" t="s">
        <v>505</v>
      </c>
      <c r="C133" s="144">
        <f>C111+C115+C127+C131+C122</f>
        <v>5630</v>
      </c>
      <c r="D133" s="144">
        <f aca="true" t="shared" si="26" ref="D133:J133">D111+D115+D127+D131+D122</f>
        <v>1126</v>
      </c>
      <c r="E133" s="144">
        <f t="shared" si="26"/>
        <v>6756</v>
      </c>
      <c r="F133" s="144">
        <f t="shared" si="26"/>
        <v>464</v>
      </c>
      <c r="G133" s="144">
        <f t="shared" si="26"/>
        <v>116</v>
      </c>
      <c r="H133" s="144">
        <f t="shared" si="26"/>
        <v>6094</v>
      </c>
      <c r="I133" s="144">
        <f t="shared" si="26"/>
        <v>1242</v>
      </c>
      <c r="J133" s="144">
        <f t="shared" si="26"/>
        <v>7336</v>
      </c>
    </row>
    <row r="134" spans="2:10" s="68" customFormat="1" ht="13.5" customHeight="1">
      <c r="B134" s="68" t="s">
        <v>195</v>
      </c>
      <c r="C134" s="144">
        <f>C101</f>
        <v>4924</v>
      </c>
      <c r="D134" s="144">
        <f aca="true" t="shared" si="27" ref="D134:J134">D101</f>
        <v>0</v>
      </c>
      <c r="E134" s="144">
        <f t="shared" si="27"/>
        <v>4924</v>
      </c>
      <c r="F134" s="144">
        <f t="shared" si="27"/>
        <v>580</v>
      </c>
      <c r="G134" s="144">
        <f t="shared" si="27"/>
        <v>0</v>
      </c>
      <c r="H134" s="144">
        <f t="shared" si="27"/>
        <v>5504</v>
      </c>
      <c r="I134" s="144">
        <f t="shared" si="27"/>
        <v>0</v>
      </c>
      <c r="J134" s="144">
        <f t="shared" si="27"/>
        <v>5504</v>
      </c>
    </row>
    <row r="135" spans="3:10" s="68" customFormat="1" ht="13.5" customHeight="1">
      <c r="C135" s="144"/>
      <c r="D135" s="142"/>
      <c r="E135" s="142"/>
      <c r="F135" s="67"/>
      <c r="G135" s="67"/>
      <c r="H135" s="65"/>
      <c r="I135" s="65"/>
      <c r="J135" s="65"/>
    </row>
    <row r="136" spans="1:10" s="68" customFormat="1" ht="13.5" customHeight="1">
      <c r="A136" s="61"/>
      <c r="B136" s="68" t="s">
        <v>143</v>
      </c>
      <c r="C136" s="144">
        <f aca="true" t="shared" si="28" ref="C136:J136">C34</f>
        <v>117419</v>
      </c>
      <c r="D136" s="144">
        <f t="shared" si="28"/>
        <v>28751</v>
      </c>
      <c r="E136" s="144">
        <f t="shared" si="28"/>
        <v>146170</v>
      </c>
      <c r="F136" s="144">
        <f t="shared" si="28"/>
        <v>-475</v>
      </c>
      <c r="G136" s="144">
        <f t="shared" si="28"/>
        <v>-120</v>
      </c>
      <c r="H136" s="144">
        <f t="shared" si="28"/>
        <v>116944</v>
      </c>
      <c r="I136" s="144">
        <f t="shared" si="28"/>
        <v>28631</v>
      </c>
      <c r="J136" s="144">
        <f t="shared" si="28"/>
        <v>145575</v>
      </c>
    </row>
    <row r="137" spans="1:10" s="68" customFormat="1" ht="13.5" customHeight="1">
      <c r="A137" s="61"/>
      <c r="B137" s="68" t="s">
        <v>144</v>
      </c>
      <c r="C137" s="144">
        <f aca="true" t="shared" si="29" ref="C137:J137">C81+C111+C115+C127+C131+C122</f>
        <v>330638</v>
      </c>
      <c r="D137" s="144">
        <f t="shared" si="29"/>
        <v>81848</v>
      </c>
      <c r="E137" s="144">
        <f t="shared" si="29"/>
        <v>412486</v>
      </c>
      <c r="F137" s="144">
        <f t="shared" si="29"/>
        <v>3571</v>
      </c>
      <c r="G137" s="144">
        <f t="shared" si="29"/>
        <v>859</v>
      </c>
      <c r="H137" s="144">
        <f t="shared" si="29"/>
        <v>334209</v>
      </c>
      <c r="I137" s="144">
        <f t="shared" si="29"/>
        <v>82707</v>
      </c>
      <c r="J137" s="144">
        <f t="shared" si="29"/>
        <v>416916</v>
      </c>
    </row>
    <row r="138" spans="1:10" s="68" customFormat="1" ht="13.5" customHeight="1">
      <c r="A138" s="61"/>
      <c r="B138" s="68" t="s">
        <v>145</v>
      </c>
      <c r="C138" s="144">
        <f aca="true" t="shared" si="30" ref="C138:J138">C88</f>
        <v>3750</v>
      </c>
      <c r="D138" s="144">
        <f t="shared" si="30"/>
        <v>0</v>
      </c>
      <c r="E138" s="144">
        <f t="shared" si="30"/>
        <v>3750</v>
      </c>
      <c r="F138" s="144">
        <f t="shared" si="30"/>
        <v>60</v>
      </c>
      <c r="G138" s="144">
        <f t="shared" si="30"/>
        <v>0</v>
      </c>
      <c r="H138" s="144">
        <f t="shared" si="30"/>
        <v>3810</v>
      </c>
      <c r="I138" s="144">
        <f t="shared" si="30"/>
        <v>0</v>
      </c>
      <c r="J138" s="144">
        <f t="shared" si="30"/>
        <v>3810</v>
      </c>
    </row>
    <row r="139" spans="1:10" s="68" customFormat="1" ht="13.5" customHeight="1">
      <c r="A139" s="61"/>
      <c r="B139" s="68" t="s">
        <v>45</v>
      </c>
      <c r="C139" s="144">
        <f aca="true" t="shared" si="31" ref="C139:J139">C94</f>
        <v>20</v>
      </c>
      <c r="D139" s="144">
        <f t="shared" si="31"/>
        <v>0</v>
      </c>
      <c r="E139" s="144">
        <f t="shared" si="31"/>
        <v>20</v>
      </c>
      <c r="F139" s="144">
        <f t="shared" si="31"/>
        <v>1469</v>
      </c>
      <c r="G139" s="144">
        <f t="shared" si="31"/>
        <v>0</v>
      </c>
      <c r="H139" s="144">
        <f t="shared" si="31"/>
        <v>1489</v>
      </c>
      <c r="I139" s="144">
        <f t="shared" si="31"/>
        <v>0</v>
      </c>
      <c r="J139" s="144">
        <f t="shared" si="31"/>
        <v>1489</v>
      </c>
    </row>
    <row r="140" spans="1:10" s="68" customFormat="1" ht="13.5" customHeight="1">
      <c r="A140" s="61"/>
      <c r="B140" s="62" t="s">
        <v>146</v>
      </c>
      <c r="C140" s="144">
        <f aca="true" t="shared" si="32" ref="C140:J140">C99</f>
        <v>4000</v>
      </c>
      <c r="D140" s="144">
        <f t="shared" si="32"/>
        <v>0</v>
      </c>
      <c r="E140" s="144">
        <f t="shared" si="32"/>
        <v>4000</v>
      </c>
      <c r="F140" s="144">
        <f t="shared" si="32"/>
        <v>0</v>
      </c>
      <c r="G140" s="144">
        <f t="shared" si="32"/>
        <v>0</v>
      </c>
      <c r="H140" s="144">
        <f t="shared" si="32"/>
        <v>4000</v>
      </c>
      <c r="I140" s="144">
        <f t="shared" si="32"/>
        <v>0</v>
      </c>
      <c r="J140" s="144">
        <f t="shared" si="32"/>
        <v>4000</v>
      </c>
    </row>
    <row r="141" spans="3:10" ht="13.5" customHeight="1">
      <c r="C141" s="142"/>
      <c r="D141" s="142"/>
      <c r="E141" s="142"/>
      <c r="F141" s="65"/>
      <c r="G141" s="65"/>
      <c r="H141" s="65"/>
      <c r="I141" s="65"/>
      <c r="J141" s="65"/>
    </row>
    <row r="142" spans="1:10" s="68" customFormat="1" ht="13.5" customHeight="1">
      <c r="A142" s="61"/>
      <c r="B142" s="68" t="s">
        <v>421</v>
      </c>
      <c r="C142" s="144">
        <f aca="true" t="shared" si="33" ref="C142:J142">C133-C134+C103</f>
        <v>455827</v>
      </c>
      <c r="D142" s="144">
        <f t="shared" si="33"/>
        <v>110599</v>
      </c>
      <c r="E142" s="144">
        <f t="shared" si="33"/>
        <v>566426</v>
      </c>
      <c r="F142" s="144">
        <f t="shared" si="33"/>
        <v>4625</v>
      </c>
      <c r="G142" s="144">
        <f t="shared" si="33"/>
        <v>739</v>
      </c>
      <c r="H142" s="144">
        <f t="shared" si="33"/>
        <v>460452</v>
      </c>
      <c r="I142" s="144">
        <f t="shared" si="33"/>
        <v>111338</v>
      </c>
      <c r="J142" s="144">
        <f t="shared" si="33"/>
        <v>571790</v>
      </c>
    </row>
  </sheetData>
  <mergeCells count="10">
    <mergeCell ref="A1:I1"/>
    <mergeCell ref="C8:E8"/>
    <mergeCell ref="A8:A9"/>
    <mergeCell ref="B8:B9"/>
    <mergeCell ref="F8:J8"/>
    <mergeCell ref="A3:J3"/>
    <mergeCell ref="A4:J4"/>
    <mergeCell ref="A5:J5"/>
    <mergeCell ref="A6:J6"/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V19"/>
  <sheetViews>
    <sheetView workbookViewId="0" topLeftCell="A1">
      <selection activeCell="D16" sqref="D16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8.003906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7.281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6.421875" style="0" bestFit="1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71" t="s">
        <v>277</v>
      </c>
      <c r="R1" s="171"/>
      <c r="S1" s="171"/>
      <c r="T1" s="171"/>
      <c r="U1" s="171"/>
      <c r="V1" s="171"/>
    </row>
    <row r="2" spans="1:22" s="1" customFormat="1" ht="15.75">
      <c r="A2" s="170" t="s">
        <v>213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s="1" customFormat="1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s="1" customFormat="1" ht="15.75">
      <c r="A4" s="170" t="s">
        <v>278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2" s="1" customFormat="1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16" s="1" customFormat="1" ht="15.75">
      <c r="A6" s="5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3" customFormat="1" ht="36.75" customHeight="1">
      <c r="A7" s="184" t="s">
        <v>121</v>
      </c>
      <c r="B7" s="175" t="s">
        <v>279</v>
      </c>
      <c r="C7" s="175"/>
      <c r="D7" s="175"/>
      <c r="E7" s="172" t="s">
        <v>281</v>
      </c>
      <c r="F7" s="173"/>
      <c r="G7" s="174"/>
      <c r="H7" s="172" t="s">
        <v>274</v>
      </c>
      <c r="I7" s="173"/>
      <c r="J7" s="174"/>
      <c r="K7" s="172" t="s">
        <v>280</v>
      </c>
      <c r="L7" s="173"/>
      <c r="M7" s="174"/>
      <c r="N7" s="172" t="s">
        <v>275</v>
      </c>
      <c r="O7" s="173"/>
      <c r="P7" s="174"/>
      <c r="Q7" s="172" t="s">
        <v>276</v>
      </c>
      <c r="R7" s="173"/>
      <c r="S7" s="174"/>
      <c r="T7" s="175" t="s">
        <v>219</v>
      </c>
      <c r="U7" s="175"/>
      <c r="V7" s="175"/>
    </row>
    <row r="8" spans="1:22" s="13" customFormat="1" ht="24" customHeight="1">
      <c r="A8" s="186"/>
      <c r="B8" s="6" t="s">
        <v>410</v>
      </c>
      <c r="C8" s="6" t="s">
        <v>19</v>
      </c>
      <c r="D8" s="6" t="s">
        <v>499</v>
      </c>
      <c r="E8" s="6" t="s">
        <v>410</v>
      </c>
      <c r="F8" s="6" t="s">
        <v>19</v>
      </c>
      <c r="G8" s="6" t="s">
        <v>499</v>
      </c>
      <c r="H8" s="6" t="s">
        <v>410</v>
      </c>
      <c r="I8" s="6" t="s">
        <v>19</v>
      </c>
      <c r="J8" s="6" t="s">
        <v>499</v>
      </c>
      <c r="K8" s="6" t="s">
        <v>410</v>
      </c>
      <c r="L8" s="6" t="s">
        <v>19</v>
      </c>
      <c r="M8" s="6" t="s">
        <v>499</v>
      </c>
      <c r="N8" s="6" t="s">
        <v>410</v>
      </c>
      <c r="O8" s="6" t="s">
        <v>19</v>
      </c>
      <c r="P8" s="6" t="s">
        <v>499</v>
      </c>
      <c r="Q8" s="6" t="s">
        <v>410</v>
      </c>
      <c r="R8" s="6" t="s">
        <v>19</v>
      </c>
      <c r="S8" s="6" t="s">
        <v>499</v>
      </c>
      <c r="T8" s="6" t="s">
        <v>410</v>
      </c>
      <c r="U8" s="6" t="s">
        <v>19</v>
      </c>
      <c r="V8" s="6" t="s">
        <v>499</v>
      </c>
    </row>
    <row r="9" spans="2:20" s="13" customFormat="1" ht="1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1:22" s="1" customFormat="1" ht="24.75" customHeight="1">
      <c r="A10" s="20" t="s">
        <v>325</v>
      </c>
      <c r="B10" s="32">
        <v>268816</v>
      </c>
      <c r="C10" s="32">
        <v>716</v>
      </c>
      <c r="D10" s="32">
        <f>SUM(B10:C10)</f>
        <v>269532</v>
      </c>
      <c r="E10" s="32">
        <v>79573</v>
      </c>
      <c r="F10" s="32">
        <v>-3916</v>
      </c>
      <c r="G10" s="32">
        <f>SUM(E10:F10)</f>
        <v>75657</v>
      </c>
      <c r="H10" s="32">
        <v>259578</v>
      </c>
      <c r="I10" s="32">
        <v>5096</v>
      </c>
      <c r="J10" s="32">
        <f>SUM(H10:I10)</f>
        <v>264674</v>
      </c>
      <c r="K10" s="32">
        <v>129026</v>
      </c>
      <c r="L10" s="32">
        <v>17560</v>
      </c>
      <c r="M10" s="32">
        <f>SUM(K10:L10)</f>
        <v>146586</v>
      </c>
      <c r="N10" s="32">
        <v>0</v>
      </c>
      <c r="O10" s="32"/>
      <c r="P10" s="32">
        <f>SUM(N10:O10)</f>
        <v>0</v>
      </c>
      <c r="Q10" s="114">
        <v>34815</v>
      </c>
      <c r="R10" s="114">
        <v>2615</v>
      </c>
      <c r="S10" s="114">
        <f>SUM(Q10:R10)</f>
        <v>37430</v>
      </c>
      <c r="T10" s="32">
        <f>B10+E10+H10+K10+N10+Q10</f>
        <v>771808</v>
      </c>
      <c r="U10" s="32">
        <f aca="true" t="shared" si="0" ref="U10:V18">C10+F10+I10+L10+O10+R10</f>
        <v>22071</v>
      </c>
      <c r="V10" s="32">
        <f t="shared" si="0"/>
        <v>793879</v>
      </c>
    </row>
    <row r="11" spans="1:22" s="1" customFormat="1" ht="24.75" customHeight="1">
      <c r="A11" s="11" t="s">
        <v>114</v>
      </c>
      <c r="B11" s="31">
        <v>156111</v>
      </c>
      <c r="C11" s="31">
        <v>1384</v>
      </c>
      <c r="D11" s="31">
        <f aca="true" t="shared" si="1" ref="D11:D16">SUM(B11:C11)</f>
        <v>157495</v>
      </c>
      <c r="E11" s="31">
        <v>43365</v>
      </c>
      <c r="F11" s="31">
        <v>-3447</v>
      </c>
      <c r="G11" s="31">
        <f aca="true" t="shared" si="2" ref="G11:G16">SUM(E11:F11)</f>
        <v>39918</v>
      </c>
      <c r="H11" s="31">
        <v>136052</v>
      </c>
      <c r="I11" s="31"/>
      <c r="J11" s="31">
        <f aca="true" t="shared" si="3" ref="J11:J16">SUM(H11:I11)</f>
        <v>136052</v>
      </c>
      <c r="K11" s="31"/>
      <c r="L11" s="31"/>
      <c r="M11" s="31">
        <f aca="true" t="shared" si="4" ref="M11:M16">SUM(K11:L11)</f>
        <v>0</v>
      </c>
      <c r="N11" s="31"/>
      <c r="O11" s="31"/>
      <c r="P11" s="31">
        <f aca="true" t="shared" si="5" ref="P11:P16">SUM(N11:O11)</f>
        <v>0</v>
      </c>
      <c r="Q11" s="31"/>
      <c r="R11" s="31"/>
      <c r="S11" s="136">
        <f aca="true" t="shared" si="6" ref="S11:S17">SUM(Q11:R11)</f>
        <v>0</v>
      </c>
      <c r="T11" s="32">
        <f aca="true" t="shared" si="7" ref="T11:T18">B11+E11+H11+K11+N11+Q11</f>
        <v>335528</v>
      </c>
      <c r="U11" s="32">
        <f t="shared" si="0"/>
        <v>-2063</v>
      </c>
      <c r="V11" s="32">
        <f t="shared" si="0"/>
        <v>333465</v>
      </c>
    </row>
    <row r="12" spans="1:22" s="1" customFormat="1" ht="24.75" customHeight="1">
      <c r="A12" s="11" t="s">
        <v>115</v>
      </c>
      <c r="B12" s="31">
        <v>96365</v>
      </c>
      <c r="C12" s="31">
        <v>-846</v>
      </c>
      <c r="D12" s="31">
        <f t="shared" si="1"/>
        <v>95519</v>
      </c>
      <c r="E12" s="31">
        <v>28004</v>
      </c>
      <c r="F12" s="31">
        <v>-2518</v>
      </c>
      <c r="G12" s="31">
        <f t="shared" si="2"/>
        <v>25486</v>
      </c>
      <c r="H12" s="31">
        <v>14593</v>
      </c>
      <c r="I12" s="31"/>
      <c r="J12" s="31">
        <f t="shared" si="3"/>
        <v>14593</v>
      </c>
      <c r="K12" s="31"/>
      <c r="L12" s="31"/>
      <c r="M12" s="31">
        <f t="shared" si="4"/>
        <v>0</v>
      </c>
      <c r="N12" s="31">
        <v>1200</v>
      </c>
      <c r="O12" s="31"/>
      <c r="P12" s="31">
        <f t="shared" si="5"/>
        <v>1200</v>
      </c>
      <c r="Q12" s="31"/>
      <c r="R12" s="31"/>
      <c r="S12" s="136">
        <f t="shared" si="6"/>
        <v>0</v>
      </c>
      <c r="T12" s="32">
        <f t="shared" si="7"/>
        <v>140162</v>
      </c>
      <c r="U12" s="32">
        <f t="shared" si="0"/>
        <v>-3364</v>
      </c>
      <c r="V12" s="32">
        <f t="shared" si="0"/>
        <v>136798</v>
      </c>
    </row>
    <row r="13" spans="1:22" s="1" customFormat="1" ht="24.75" customHeight="1">
      <c r="A13" s="11" t="s">
        <v>556</v>
      </c>
      <c r="B13" s="31">
        <v>169963</v>
      </c>
      <c r="C13" s="31">
        <v>-1150</v>
      </c>
      <c r="D13" s="31">
        <f t="shared" si="1"/>
        <v>168813</v>
      </c>
      <c r="E13" s="31">
        <v>49176</v>
      </c>
      <c r="F13" s="31">
        <v>-4873</v>
      </c>
      <c r="G13" s="31">
        <f t="shared" si="2"/>
        <v>44303</v>
      </c>
      <c r="H13" s="31">
        <v>37827</v>
      </c>
      <c r="I13" s="31">
        <v>736</v>
      </c>
      <c r="J13" s="31">
        <f t="shared" si="3"/>
        <v>38563</v>
      </c>
      <c r="K13" s="31"/>
      <c r="L13" s="31"/>
      <c r="M13" s="31">
        <f t="shared" si="4"/>
        <v>0</v>
      </c>
      <c r="N13" s="31">
        <v>1200</v>
      </c>
      <c r="O13" s="31"/>
      <c r="P13" s="31">
        <f t="shared" si="5"/>
        <v>1200</v>
      </c>
      <c r="Q13" s="31"/>
      <c r="R13" s="31"/>
      <c r="S13" s="136">
        <f t="shared" si="6"/>
        <v>0</v>
      </c>
      <c r="T13" s="32">
        <f t="shared" si="7"/>
        <v>258166</v>
      </c>
      <c r="U13" s="32">
        <f t="shared" si="0"/>
        <v>-5287</v>
      </c>
      <c r="V13" s="32">
        <f t="shared" si="0"/>
        <v>252879</v>
      </c>
    </row>
    <row r="14" spans="1:22" s="1" customFormat="1" ht="24.75" customHeight="1">
      <c r="A14" s="11" t="s">
        <v>116</v>
      </c>
      <c r="B14" s="31">
        <v>69674</v>
      </c>
      <c r="C14" s="31">
        <v>-936</v>
      </c>
      <c r="D14" s="31">
        <f t="shared" si="1"/>
        <v>68738</v>
      </c>
      <c r="E14" s="31">
        <v>19970</v>
      </c>
      <c r="F14" s="31">
        <v>-1911</v>
      </c>
      <c r="G14" s="31">
        <f t="shared" si="2"/>
        <v>18059</v>
      </c>
      <c r="H14" s="31">
        <v>15215</v>
      </c>
      <c r="I14" s="31">
        <v>495</v>
      </c>
      <c r="J14" s="31">
        <f t="shared" si="3"/>
        <v>15710</v>
      </c>
      <c r="K14" s="31"/>
      <c r="L14" s="31"/>
      <c r="M14" s="31">
        <f t="shared" si="4"/>
        <v>0</v>
      </c>
      <c r="N14" s="31"/>
      <c r="O14" s="31"/>
      <c r="P14" s="31">
        <f t="shared" si="5"/>
        <v>0</v>
      </c>
      <c r="Q14" s="31"/>
      <c r="R14" s="31"/>
      <c r="S14" s="136">
        <f t="shared" si="6"/>
        <v>0</v>
      </c>
      <c r="T14" s="32">
        <f t="shared" si="7"/>
        <v>104859</v>
      </c>
      <c r="U14" s="32">
        <f t="shared" si="0"/>
        <v>-2352</v>
      </c>
      <c r="V14" s="32">
        <f t="shared" si="0"/>
        <v>102507</v>
      </c>
    </row>
    <row r="15" spans="1:22" s="1" customFormat="1" ht="24.75" customHeight="1">
      <c r="A15" s="11" t="s">
        <v>46</v>
      </c>
      <c r="B15" s="31">
        <v>102908</v>
      </c>
      <c r="C15" s="31">
        <v>3373</v>
      </c>
      <c r="D15" s="31">
        <f t="shared" si="1"/>
        <v>106281</v>
      </c>
      <c r="E15" s="31">
        <v>29005</v>
      </c>
      <c r="F15" s="31">
        <v>-391</v>
      </c>
      <c r="G15" s="31">
        <f t="shared" si="2"/>
        <v>28614</v>
      </c>
      <c r="H15" s="31">
        <v>54115</v>
      </c>
      <c r="I15" s="31">
        <v>2367</v>
      </c>
      <c r="J15" s="31">
        <f t="shared" si="3"/>
        <v>56482</v>
      </c>
      <c r="K15" s="31"/>
      <c r="L15" s="31"/>
      <c r="M15" s="31">
        <f t="shared" si="4"/>
        <v>0</v>
      </c>
      <c r="N15" s="31"/>
      <c r="O15" s="31"/>
      <c r="P15" s="31">
        <f t="shared" si="5"/>
        <v>0</v>
      </c>
      <c r="Q15" s="31"/>
      <c r="R15" s="31"/>
      <c r="S15" s="136">
        <f t="shared" si="6"/>
        <v>0</v>
      </c>
      <c r="T15" s="32">
        <f t="shared" si="7"/>
        <v>186028</v>
      </c>
      <c r="U15" s="32">
        <f t="shared" si="0"/>
        <v>5349</v>
      </c>
      <c r="V15" s="32">
        <f t="shared" si="0"/>
        <v>191377</v>
      </c>
    </row>
    <row r="16" spans="1:22" s="1" customFormat="1" ht="24.75" customHeight="1">
      <c r="A16" s="11" t="s">
        <v>47</v>
      </c>
      <c r="B16" s="31">
        <v>33330</v>
      </c>
      <c r="C16" s="31">
        <v>-53</v>
      </c>
      <c r="D16" s="31">
        <f t="shared" si="1"/>
        <v>33277</v>
      </c>
      <c r="E16" s="31">
        <v>9515</v>
      </c>
      <c r="F16" s="31">
        <v>-525</v>
      </c>
      <c r="G16" s="31">
        <f t="shared" si="2"/>
        <v>8990</v>
      </c>
      <c r="H16" s="31">
        <v>34008</v>
      </c>
      <c r="I16" s="31">
        <v>2603</v>
      </c>
      <c r="J16" s="31">
        <f t="shared" si="3"/>
        <v>36611</v>
      </c>
      <c r="K16" s="31">
        <v>1215</v>
      </c>
      <c r="L16" s="31">
        <v>-87</v>
      </c>
      <c r="M16" s="31">
        <f t="shared" si="4"/>
        <v>1128</v>
      </c>
      <c r="N16" s="31"/>
      <c r="O16" s="31"/>
      <c r="P16" s="31">
        <f t="shared" si="5"/>
        <v>0</v>
      </c>
      <c r="Q16" s="31"/>
      <c r="R16" s="31"/>
      <c r="S16" s="136">
        <f t="shared" si="6"/>
        <v>0</v>
      </c>
      <c r="T16" s="32">
        <f t="shared" si="7"/>
        <v>78068</v>
      </c>
      <c r="U16" s="32">
        <f t="shared" si="0"/>
        <v>1938</v>
      </c>
      <c r="V16" s="32">
        <f t="shared" si="0"/>
        <v>80006</v>
      </c>
    </row>
    <row r="17" spans="1:22" s="1" customFormat="1" ht="29.25" customHeight="1">
      <c r="A17" s="124" t="s">
        <v>555</v>
      </c>
      <c r="B17" s="32">
        <f>SUM(B11:B16)</f>
        <v>628351</v>
      </c>
      <c r="C17" s="32">
        <f aca="true" t="shared" si="8" ref="C17:R17">SUM(C11:C16)</f>
        <v>1772</v>
      </c>
      <c r="D17" s="32">
        <f t="shared" si="8"/>
        <v>630123</v>
      </c>
      <c r="E17" s="32">
        <f t="shared" si="8"/>
        <v>179035</v>
      </c>
      <c r="F17" s="32">
        <f t="shared" si="8"/>
        <v>-13665</v>
      </c>
      <c r="G17" s="32">
        <f t="shared" si="8"/>
        <v>165370</v>
      </c>
      <c r="H17" s="32">
        <f t="shared" si="8"/>
        <v>291810</v>
      </c>
      <c r="I17" s="32">
        <f t="shared" si="8"/>
        <v>6201</v>
      </c>
      <c r="J17" s="32">
        <f t="shared" si="8"/>
        <v>298011</v>
      </c>
      <c r="K17" s="32">
        <f t="shared" si="8"/>
        <v>1215</v>
      </c>
      <c r="L17" s="32">
        <f t="shared" si="8"/>
        <v>-87</v>
      </c>
      <c r="M17" s="32">
        <f t="shared" si="8"/>
        <v>1128</v>
      </c>
      <c r="N17" s="32">
        <f t="shared" si="8"/>
        <v>2400</v>
      </c>
      <c r="O17" s="32">
        <f t="shared" si="8"/>
        <v>0</v>
      </c>
      <c r="P17" s="32">
        <f t="shared" si="8"/>
        <v>2400</v>
      </c>
      <c r="Q17" s="32">
        <f t="shared" si="8"/>
        <v>0</v>
      </c>
      <c r="R17" s="32">
        <f t="shared" si="8"/>
        <v>0</v>
      </c>
      <c r="S17" s="114">
        <f t="shared" si="6"/>
        <v>0</v>
      </c>
      <c r="T17" s="32">
        <f t="shared" si="7"/>
        <v>1102811</v>
      </c>
      <c r="U17" s="32">
        <f t="shared" si="0"/>
        <v>-5779</v>
      </c>
      <c r="V17" s="32">
        <f t="shared" si="0"/>
        <v>1097032</v>
      </c>
    </row>
    <row r="18" spans="1:22" s="1" customFormat="1" ht="24.75" customHeight="1">
      <c r="A18" s="20" t="s">
        <v>365</v>
      </c>
      <c r="B18" s="32">
        <f aca="true" t="shared" si="9" ref="B18:S18">B10+B17</f>
        <v>897167</v>
      </c>
      <c r="C18" s="32">
        <f t="shared" si="9"/>
        <v>2488</v>
      </c>
      <c r="D18" s="32">
        <f t="shared" si="9"/>
        <v>899655</v>
      </c>
      <c r="E18" s="32">
        <f t="shared" si="9"/>
        <v>258608</v>
      </c>
      <c r="F18" s="32">
        <f t="shared" si="9"/>
        <v>-17581</v>
      </c>
      <c r="G18" s="32">
        <f t="shared" si="9"/>
        <v>241027</v>
      </c>
      <c r="H18" s="32">
        <f t="shared" si="9"/>
        <v>551388</v>
      </c>
      <c r="I18" s="32">
        <f t="shared" si="9"/>
        <v>11297</v>
      </c>
      <c r="J18" s="32">
        <f t="shared" si="9"/>
        <v>562685</v>
      </c>
      <c r="K18" s="32">
        <f t="shared" si="9"/>
        <v>130241</v>
      </c>
      <c r="L18" s="32">
        <f t="shared" si="9"/>
        <v>17473</v>
      </c>
      <c r="M18" s="32">
        <f t="shared" si="9"/>
        <v>147714</v>
      </c>
      <c r="N18" s="32">
        <f t="shared" si="9"/>
        <v>2400</v>
      </c>
      <c r="O18" s="32">
        <f t="shared" si="9"/>
        <v>0</v>
      </c>
      <c r="P18" s="32">
        <f t="shared" si="9"/>
        <v>2400</v>
      </c>
      <c r="Q18" s="32">
        <f t="shared" si="9"/>
        <v>34815</v>
      </c>
      <c r="R18" s="32">
        <f t="shared" si="9"/>
        <v>2615</v>
      </c>
      <c r="S18" s="32">
        <f t="shared" si="9"/>
        <v>37430</v>
      </c>
      <c r="T18" s="32">
        <f t="shared" si="7"/>
        <v>1874619</v>
      </c>
      <c r="U18" s="32">
        <f t="shared" si="0"/>
        <v>16292</v>
      </c>
      <c r="V18" s="32">
        <f t="shared" si="0"/>
        <v>1890911</v>
      </c>
    </row>
    <row r="19" spans="1:22" ht="14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32"/>
      <c r="N19" s="135"/>
      <c r="O19" s="135"/>
      <c r="P19" s="135"/>
      <c r="Q19" s="135"/>
      <c r="R19" s="135"/>
      <c r="S19" s="135"/>
      <c r="T19" s="135"/>
      <c r="U19" s="135"/>
      <c r="V19" s="135"/>
    </row>
  </sheetData>
  <mergeCells count="13">
    <mergeCell ref="K7:M7"/>
    <mergeCell ref="N7:P7"/>
    <mergeCell ref="Q7:S7"/>
    <mergeCell ref="A7:A8"/>
    <mergeCell ref="B7:D7"/>
    <mergeCell ref="E7:G7"/>
    <mergeCell ref="Q1:V1"/>
    <mergeCell ref="T7:V7"/>
    <mergeCell ref="A2:V2"/>
    <mergeCell ref="A3:V3"/>
    <mergeCell ref="A4:V4"/>
    <mergeCell ref="A5:V5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V38"/>
  <sheetViews>
    <sheetView workbookViewId="0" topLeftCell="C5">
      <selection activeCell="M27" sqref="M27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6.00390625" style="1" bestFit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5.421875" style="1" bestFit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71" t="s">
        <v>286</v>
      </c>
      <c r="L1" s="171"/>
      <c r="M1" s="171"/>
      <c r="N1" s="171"/>
      <c r="O1" s="171"/>
      <c r="P1" s="171"/>
      <c r="Q1" s="171"/>
      <c r="R1" s="171"/>
      <c r="S1" s="171"/>
      <c r="T1" s="171"/>
    </row>
    <row r="2" spans="1:22" ht="15.75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ht="15.75">
      <c r="A3" s="170" t="s">
        <v>264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5.75">
      <c r="A4" s="170" t="s">
        <v>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2" ht="15.75">
      <c r="A5" s="170" t="s">
        <v>120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3" customFormat="1" ht="37.5" customHeight="1">
      <c r="A7" s="175" t="s">
        <v>121</v>
      </c>
      <c r="B7" s="175" t="s">
        <v>287</v>
      </c>
      <c r="C7" s="175"/>
      <c r="D7" s="175"/>
      <c r="E7" s="175" t="s">
        <v>301</v>
      </c>
      <c r="F7" s="175"/>
      <c r="G7" s="175"/>
      <c r="H7" s="175" t="s">
        <v>302</v>
      </c>
      <c r="I7" s="175"/>
      <c r="J7" s="175"/>
      <c r="K7" s="175" t="s">
        <v>303</v>
      </c>
      <c r="L7" s="175"/>
      <c r="M7" s="175"/>
      <c r="N7" s="175" t="s">
        <v>304</v>
      </c>
      <c r="O7" s="175"/>
      <c r="P7" s="175"/>
      <c r="Q7" s="175" t="s">
        <v>288</v>
      </c>
      <c r="R7" s="175"/>
      <c r="S7" s="175"/>
      <c r="T7" s="175" t="s">
        <v>219</v>
      </c>
      <c r="U7" s="175"/>
      <c r="V7" s="175"/>
    </row>
    <row r="8" spans="1:22" s="13" customFormat="1" ht="36.75" customHeight="1">
      <c r="A8" s="175"/>
      <c r="B8" s="6" t="s">
        <v>410</v>
      </c>
      <c r="C8" s="6" t="s">
        <v>19</v>
      </c>
      <c r="D8" s="6" t="s">
        <v>499</v>
      </c>
      <c r="E8" s="6" t="s">
        <v>410</v>
      </c>
      <c r="F8" s="6" t="s">
        <v>19</v>
      </c>
      <c r="G8" s="6" t="s">
        <v>499</v>
      </c>
      <c r="H8" s="6" t="s">
        <v>410</v>
      </c>
      <c r="I8" s="6" t="s">
        <v>19</v>
      </c>
      <c r="J8" s="6" t="s">
        <v>499</v>
      </c>
      <c r="K8" s="6" t="s">
        <v>410</v>
      </c>
      <c r="L8" s="6" t="s">
        <v>19</v>
      </c>
      <c r="M8" s="6" t="s">
        <v>499</v>
      </c>
      <c r="N8" s="6" t="s">
        <v>410</v>
      </c>
      <c r="O8" s="6" t="s">
        <v>19</v>
      </c>
      <c r="P8" s="6" t="s">
        <v>499</v>
      </c>
      <c r="Q8" s="6" t="s">
        <v>410</v>
      </c>
      <c r="R8" s="6" t="s">
        <v>19</v>
      </c>
      <c r="S8" s="6" t="s">
        <v>499</v>
      </c>
      <c r="T8" s="6" t="s">
        <v>410</v>
      </c>
      <c r="U8" s="6" t="s">
        <v>19</v>
      </c>
      <c r="V8" s="6" t="s">
        <v>499</v>
      </c>
    </row>
    <row r="9" spans="1:22" s="34" customFormat="1" ht="15" customHeight="1">
      <c r="A9" s="34" t="s">
        <v>470</v>
      </c>
      <c r="B9" s="35"/>
      <c r="C9" s="35"/>
      <c r="D9" s="35"/>
      <c r="E9" s="35"/>
      <c r="F9" s="35"/>
      <c r="G9" s="35"/>
      <c r="H9" s="35">
        <v>550</v>
      </c>
      <c r="I9" s="35">
        <v>1537</v>
      </c>
      <c r="J9" s="35">
        <f>SUM(H9:I9)</f>
        <v>2087</v>
      </c>
      <c r="K9" s="35"/>
      <c r="L9" s="35"/>
      <c r="M9" s="35"/>
      <c r="N9" s="35"/>
      <c r="O9" s="35"/>
      <c r="P9" s="35"/>
      <c r="Q9" s="35"/>
      <c r="R9" s="35"/>
      <c r="S9" s="35"/>
      <c r="T9" s="36">
        <f aca="true" t="shared" si="0" ref="T9:T36">B9+E9+H9+K9+N9+Q9</f>
        <v>550</v>
      </c>
      <c r="U9" s="36">
        <f aca="true" t="shared" si="1" ref="U9:V30">C9+F9+I9+L9+O9+R9</f>
        <v>1537</v>
      </c>
      <c r="V9" s="36">
        <f t="shared" si="1"/>
        <v>2087</v>
      </c>
    </row>
    <row r="10" spans="1:22" s="13" customFormat="1" ht="15" customHeight="1">
      <c r="A10" s="34" t="s">
        <v>231</v>
      </c>
      <c r="B10" s="35">
        <v>400</v>
      </c>
      <c r="C10" s="35"/>
      <c r="D10" s="35">
        <f>SUM(B10:C10)</f>
        <v>400</v>
      </c>
      <c r="E10" s="35">
        <v>136</v>
      </c>
      <c r="F10" s="35"/>
      <c r="G10" s="35">
        <f>SUM(E10:F10)</f>
        <v>136</v>
      </c>
      <c r="H10" s="35">
        <v>6894</v>
      </c>
      <c r="I10" s="35"/>
      <c r="J10" s="35">
        <f>SUM(H10:I10)</f>
        <v>6894</v>
      </c>
      <c r="K10" s="35"/>
      <c r="L10" s="35"/>
      <c r="M10" s="35"/>
      <c r="N10" s="35"/>
      <c r="O10" s="35"/>
      <c r="P10" s="35"/>
      <c r="Q10" s="35"/>
      <c r="R10" s="35"/>
      <c r="S10" s="35"/>
      <c r="T10" s="36">
        <f t="shared" si="0"/>
        <v>7430</v>
      </c>
      <c r="U10" s="36">
        <f>C10+F10+I10+L10+O10+R10</f>
        <v>0</v>
      </c>
      <c r="V10" s="36">
        <f>D10+G10+J10+M10+P10+S10</f>
        <v>7430</v>
      </c>
    </row>
    <row r="11" spans="1:22" s="13" customFormat="1" ht="15" customHeight="1">
      <c r="A11" s="34" t="s">
        <v>289</v>
      </c>
      <c r="B11" s="35"/>
      <c r="C11" s="35"/>
      <c r="D11" s="35"/>
      <c r="E11" s="35"/>
      <c r="F11" s="35"/>
      <c r="G11" s="35"/>
      <c r="H11" s="35">
        <v>103</v>
      </c>
      <c r="I11" s="35"/>
      <c r="J11" s="35">
        <f>SUM(H11:I11)</f>
        <v>103</v>
      </c>
      <c r="K11" s="35"/>
      <c r="L11" s="35"/>
      <c r="M11" s="35"/>
      <c r="N11" s="35"/>
      <c r="O11" s="35"/>
      <c r="P11" s="35"/>
      <c r="Q11" s="35"/>
      <c r="R11" s="35"/>
      <c r="S11" s="35"/>
      <c r="T11" s="36">
        <f t="shared" si="0"/>
        <v>103</v>
      </c>
      <c r="U11" s="36">
        <f t="shared" si="1"/>
        <v>0</v>
      </c>
      <c r="V11" s="36">
        <f t="shared" si="1"/>
        <v>103</v>
      </c>
    </row>
    <row r="12" spans="1:22" s="13" customFormat="1" ht="15" customHeight="1">
      <c r="A12" s="34" t="s">
        <v>134</v>
      </c>
      <c r="B12" s="35"/>
      <c r="C12" s="35"/>
      <c r="D12" s="35"/>
      <c r="E12" s="35"/>
      <c r="F12" s="35"/>
      <c r="G12" s="35"/>
      <c r="H12" s="35">
        <v>5434</v>
      </c>
      <c r="I12" s="35">
        <v>50</v>
      </c>
      <c r="J12" s="35">
        <f aca="true" t="shared" si="2" ref="J12:J35">SUM(H12:I12)</f>
        <v>5484</v>
      </c>
      <c r="K12" s="35"/>
      <c r="L12" s="35"/>
      <c r="M12" s="35"/>
      <c r="N12" s="35"/>
      <c r="O12" s="35"/>
      <c r="P12" s="35"/>
      <c r="Q12" s="35"/>
      <c r="R12" s="35"/>
      <c r="S12" s="35"/>
      <c r="T12" s="36">
        <f t="shared" si="0"/>
        <v>5434</v>
      </c>
      <c r="U12" s="36">
        <f t="shared" si="1"/>
        <v>50</v>
      </c>
      <c r="V12" s="36">
        <f t="shared" si="1"/>
        <v>5484</v>
      </c>
    </row>
    <row r="13" spans="1:22" s="13" customFormat="1" ht="15" customHeight="1">
      <c r="A13" s="34" t="s">
        <v>290</v>
      </c>
      <c r="B13" s="35"/>
      <c r="C13" s="35"/>
      <c r="D13" s="35"/>
      <c r="E13" s="35"/>
      <c r="F13" s="35"/>
      <c r="G13" s="35"/>
      <c r="H13" s="35">
        <v>13800</v>
      </c>
      <c r="I13" s="35">
        <v>1300</v>
      </c>
      <c r="J13" s="35">
        <f t="shared" si="2"/>
        <v>15100</v>
      </c>
      <c r="K13" s="35"/>
      <c r="L13" s="35"/>
      <c r="M13" s="35"/>
      <c r="N13" s="35"/>
      <c r="O13" s="35"/>
      <c r="P13" s="35"/>
      <c r="Q13" s="35"/>
      <c r="R13" s="35"/>
      <c r="S13" s="35"/>
      <c r="T13" s="36">
        <f t="shared" si="0"/>
        <v>13800</v>
      </c>
      <c r="U13" s="36">
        <f t="shared" si="1"/>
        <v>1300</v>
      </c>
      <c r="V13" s="36">
        <f t="shared" si="1"/>
        <v>15100</v>
      </c>
    </row>
    <row r="14" spans="1:22" s="13" customFormat="1" ht="15" customHeight="1">
      <c r="A14" s="34" t="s">
        <v>233</v>
      </c>
      <c r="B14" s="35"/>
      <c r="C14" s="35"/>
      <c r="D14" s="35"/>
      <c r="E14" s="35"/>
      <c r="F14" s="35"/>
      <c r="G14" s="35"/>
      <c r="H14" s="35">
        <v>15728</v>
      </c>
      <c r="I14" s="35"/>
      <c r="J14" s="35">
        <f t="shared" si="2"/>
        <v>15728</v>
      </c>
      <c r="K14" s="35"/>
      <c r="L14" s="35"/>
      <c r="M14" s="35"/>
      <c r="N14" s="35">
        <v>32000</v>
      </c>
      <c r="O14" s="35">
        <v>4170</v>
      </c>
      <c r="P14" s="35">
        <f>SUM(N14:O14)</f>
        <v>36170</v>
      </c>
      <c r="Q14" s="35"/>
      <c r="R14" s="35"/>
      <c r="S14" s="35"/>
      <c r="T14" s="36">
        <f t="shared" si="0"/>
        <v>47728</v>
      </c>
      <c r="U14" s="36">
        <f t="shared" si="1"/>
        <v>4170</v>
      </c>
      <c r="V14" s="36">
        <f t="shared" si="1"/>
        <v>51898</v>
      </c>
    </row>
    <row r="15" spans="1:22" s="13" customFormat="1" ht="15" customHeight="1">
      <c r="A15" s="34" t="s">
        <v>291</v>
      </c>
      <c r="B15" s="35"/>
      <c r="C15" s="35"/>
      <c r="D15" s="35"/>
      <c r="E15" s="35"/>
      <c r="F15" s="35"/>
      <c r="G15" s="35"/>
      <c r="H15" s="35">
        <v>19132</v>
      </c>
      <c r="I15" s="35"/>
      <c r="J15" s="35">
        <f t="shared" si="2"/>
        <v>19132</v>
      </c>
      <c r="K15" s="35"/>
      <c r="L15" s="35"/>
      <c r="M15" s="35"/>
      <c r="N15" s="35"/>
      <c r="O15" s="35"/>
      <c r="P15" s="35"/>
      <c r="Q15" s="35"/>
      <c r="R15" s="35"/>
      <c r="S15" s="35"/>
      <c r="T15" s="36">
        <f t="shared" si="0"/>
        <v>19132</v>
      </c>
      <c r="U15" s="36">
        <f t="shared" si="1"/>
        <v>0</v>
      </c>
      <c r="V15" s="36">
        <f t="shared" si="1"/>
        <v>19132</v>
      </c>
    </row>
    <row r="16" spans="1:22" s="13" customFormat="1" ht="15" customHeight="1">
      <c r="A16" s="34" t="s">
        <v>292</v>
      </c>
      <c r="B16" s="35"/>
      <c r="C16" s="35"/>
      <c r="D16" s="35"/>
      <c r="E16" s="35"/>
      <c r="F16" s="35"/>
      <c r="G16" s="35"/>
      <c r="H16" s="35"/>
      <c r="I16" s="35"/>
      <c r="J16" s="35">
        <f t="shared" si="2"/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6">
        <f t="shared" si="0"/>
        <v>0</v>
      </c>
      <c r="U16" s="36">
        <f t="shared" si="1"/>
        <v>0</v>
      </c>
      <c r="V16" s="36">
        <f t="shared" si="1"/>
        <v>0</v>
      </c>
    </row>
    <row r="17" spans="1:22" s="13" customFormat="1" ht="15" customHeight="1">
      <c r="A17" s="34" t="s">
        <v>293</v>
      </c>
      <c r="B17" s="35">
        <v>7007</v>
      </c>
      <c r="C17" s="35">
        <v>-345</v>
      </c>
      <c r="D17" s="35">
        <f>SUM(B17:C17)</f>
        <v>6662</v>
      </c>
      <c r="E17" s="35">
        <v>2027</v>
      </c>
      <c r="F17" s="35">
        <v>-61</v>
      </c>
      <c r="G17" s="35">
        <f>SUM(E17:F17)</f>
        <v>1966</v>
      </c>
      <c r="H17" s="35">
        <v>208</v>
      </c>
      <c r="I17" s="35"/>
      <c r="J17" s="35">
        <f t="shared" si="2"/>
        <v>208</v>
      </c>
      <c r="K17" s="35"/>
      <c r="L17" s="35"/>
      <c r="M17" s="35"/>
      <c r="N17" s="35"/>
      <c r="O17" s="35"/>
      <c r="P17" s="35"/>
      <c r="Q17" s="35"/>
      <c r="R17" s="35"/>
      <c r="S17" s="35"/>
      <c r="T17" s="36">
        <f t="shared" si="0"/>
        <v>9242</v>
      </c>
      <c r="U17" s="36">
        <f t="shared" si="1"/>
        <v>-406</v>
      </c>
      <c r="V17" s="36">
        <f t="shared" si="1"/>
        <v>8836</v>
      </c>
    </row>
    <row r="18" spans="1:22" s="13" customFormat="1" ht="15" customHeight="1">
      <c r="A18" s="34" t="s">
        <v>294</v>
      </c>
      <c r="B18" s="35">
        <v>31487</v>
      </c>
      <c r="C18" s="35">
        <v>-1526</v>
      </c>
      <c r="D18" s="35">
        <f aca="true" t="shared" si="3" ref="D18:D32">SUM(B18:C18)</f>
        <v>29961</v>
      </c>
      <c r="E18" s="35">
        <v>8912</v>
      </c>
      <c r="F18" s="35">
        <v>-476</v>
      </c>
      <c r="G18" s="35">
        <f aca="true" t="shared" si="4" ref="G18:G33">SUM(E18:F18)</f>
        <v>8436</v>
      </c>
      <c r="H18" s="35">
        <v>4024</v>
      </c>
      <c r="I18" s="35"/>
      <c r="J18" s="35">
        <f t="shared" si="2"/>
        <v>4024</v>
      </c>
      <c r="K18" s="35"/>
      <c r="L18" s="35"/>
      <c r="M18" s="35"/>
      <c r="N18" s="35"/>
      <c r="O18" s="35"/>
      <c r="P18" s="35"/>
      <c r="Q18" s="35"/>
      <c r="R18" s="35"/>
      <c r="S18" s="35"/>
      <c r="T18" s="36">
        <f t="shared" si="0"/>
        <v>44423</v>
      </c>
      <c r="U18" s="36">
        <f t="shared" si="1"/>
        <v>-2002</v>
      </c>
      <c r="V18" s="36">
        <f t="shared" si="1"/>
        <v>42421</v>
      </c>
    </row>
    <row r="19" spans="1:22" s="30" customFormat="1" ht="15" customHeight="1">
      <c r="A19" s="38" t="s">
        <v>295</v>
      </c>
      <c r="B19" s="39">
        <f aca="true" t="shared" si="5" ref="B19:H19">SUM(B17:B18)</f>
        <v>38494</v>
      </c>
      <c r="C19" s="39">
        <f t="shared" si="5"/>
        <v>-1871</v>
      </c>
      <c r="D19" s="39">
        <f t="shared" si="5"/>
        <v>36623</v>
      </c>
      <c r="E19" s="39">
        <f t="shared" si="5"/>
        <v>10939</v>
      </c>
      <c r="F19" s="39">
        <f t="shared" si="5"/>
        <v>-537</v>
      </c>
      <c r="G19" s="39">
        <f t="shared" si="5"/>
        <v>10402</v>
      </c>
      <c r="H19" s="39">
        <f t="shared" si="5"/>
        <v>4232</v>
      </c>
      <c r="I19" s="39"/>
      <c r="J19" s="39">
        <f t="shared" si="2"/>
        <v>4232</v>
      </c>
      <c r="K19" s="39"/>
      <c r="L19" s="39"/>
      <c r="M19" s="39"/>
      <c r="N19" s="39"/>
      <c r="O19" s="39"/>
      <c r="P19" s="39"/>
      <c r="Q19" s="39"/>
      <c r="R19" s="39"/>
      <c r="S19" s="39"/>
      <c r="T19" s="36">
        <f t="shared" si="0"/>
        <v>53665</v>
      </c>
      <c r="U19" s="36">
        <f t="shared" si="1"/>
        <v>-2408</v>
      </c>
      <c r="V19" s="36">
        <f t="shared" si="1"/>
        <v>51257</v>
      </c>
    </row>
    <row r="20" spans="1:22" s="13" customFormat="1" ht="15" customHeight="1">
      <c r="A20" s="34" t="s">
        <v>235</v>
      </c>
      <c r="B20" s="35">
        <v>203161</v>
      </c>
      <c r="C20" s="35">
        <v>1824</v>
      </c>
      <c r="D20" s="35">
        <f t="shared" si="3"/>
        <v>204985</v>
      </c>
      <c r="E20" s="35">
        <v>59237</v>
      </c>
      <c r="F20" s="35">
        <v>-3488</v>
      </c>
      <c r="G20" s="35">
        <f t="shared" si="4"/>
        <v>55749</v>
      </c>
      <c r="H20" s="35">
        <v>150096</v>
      </c>
      <c r="I20" s="35">
        <v>-1471</v>
      </c>
      <c r="J20" s="35">
        <f t="shared" si="2"/>
        <v>148625</v>
      </c>
      <c r="K20" s="35">
        <v>50991</v>
      </c>
      <c r="L20" s="35">
        <v>70</v>
      </c>
      <c r="M20" s="35">
        <f>SUM(K20:L20)</f>
        <v>51061</v>
      </c>
      <c r="N20" s="35">
        <v>13521</v>
      </c>
      <c r="O20" s="35">
        <v>320</v>
      </c>
      <c r="P20" s="35">
        <f>SUM(N20:O20)</f>
        <v>13841</v>
      </c>
      <c r="Q20" s="35"/>
      <c r="R20" s="35"/>
      <c r="S20" s="35"/>
      <c r="T20" s="36">
        <f t="shared" si="0"/>
        <v>477006</v>
      </c>
      <c r="U20" s="36">
        <f t="shared" si="1"/>
        <v>-2745</v>
      </c>
      <c r="V20" s="36">
        <f t="shared" si="1"/>
        <v>474261</v>
      </c>
    </row>
    <row r="21" spans="1:22" s="13" customFormat="1" ht="15" customHeight="1">
      <c r="A21" s="34" t="s">
        <v>564</v>
      </c>
      <c r="B21" s="35"/>
      <c r="C21" s="35">
        <v>1613</v>
      </c>
      <c r="D21" s="35">
        <f t="shared" si="3"/>
        <v>1613</v>
      </c>
      <c r="E21" s="35"/>
      <c r="F21" s="35">
        <v>483</v>
      </c>
      <c r="G21" s="35">
        <f t="shared" si="4"/>
        <v>483</v>
      </c>
      <c r="H21" s="35"/>
      <c r="I21" s="35">
        <v>3240</v>
      </c>
      <c r="J21" s="35">
        <f t="shared" si="2"/>
        <v>3240</v>
      </c>
      <c r="K21" s="35"/>
      <c r="L21" s="35"/>
      <c r="M21" s="35"/>
      <c r="N21" s="35"/>
      <c r="O21" s="35"/>
      <c r="P21" s="35"/>
      <c r="Q21" s="35"/>
      <c r="R21" s="35"/>
      <c r="S21" s="35"/>
      <c r="T21" s="36">
        <f t="shared" si="0"/>
        <v>0</v>
      </c>
      <c r="U21" s="36">
        <f t="shared" si="1"/>
        <v>5336</v>
      </c>
      <c r="V21" s="36">
        <f t="shared" si="1"/>
        <v>5336</v>
      </c>
    </row>
    <row r="22" spans="1:22" s="13" customFormat="1" ht="15" customHeight="1">
      <c r="A22" s="34" t="s">
        <v>49</v>
      </c>
      <c r="B22" s="35">
        <v>628</v>
      </c>
      <c r="C22" s="35"/>
      <c r="D22" s="35">
        <f t="shared" si="3"/>
        <v>628</v>
      </c>
      <c r="E22" s="35">
        <v>161</v>
      </c>
      <c r="F22" s="35"/>
      <c r="G22" s="35">
        <f t="shared" si="4"/>
        <v>161</v>
      </c>
      <c r="H22" s="35">
        <v>598</v>
      </c>
      <c r="I22" s="35"/>
      <c r="J22" s="35">
        <f t="shared" si="2"/>
        <v>598</v>
      </c>
      <c r="K22" s="35"/>
      <c r="L22" s="35"/>
      <c r="M22" s="35"/>
      <c r="N22" s="35"/>
      <c r="O22" s="35"/>
      <c r="P22" s="35"/>
      <c r="Q22" s="35"/>
      <c r="R22" s="35"/>
      <c r="S22" s="35"/>
      <c r="T22" s="36">
        <f t="shared" si="0"/>
        <v>1387</v>
      </c>
      <c r="U22" s="36">
        <f t="shared" si="1"/>
        <v>0</v>
      </c>
      <c r="V22" s="36">
        <f t="shared" si="1"/>
        <v>1387</v>
      </c>
    </row>
    <row r="23" spans="1:22" s="13" customFormat="1" ht="15" customHeight="1">
      <c r="A23" s="34" t="s">
        <v>236</v>
      </c>
      <c r="B23" s="35">
        <v>9846</v>
      </c>
      <c r="C23" s="35">
        <v>-346</v>
      </c>
      <c r="D23" s="35">
        <f t="shared" si="3"/>
        <v>9500</v>
      </c>
      <c r="E23" s="35">
        <v>2774</v>
      </c>
      <c r="F23" s="35">
        <v>-152</v>
      </c>
      <c r="G23" s="35">
        <f t="shared" si="4"/>
        <v>2622</v>
      </c>
      <c r="H23" s="35">
        <v>230</v>
      </c>
      <c r="I23" s="35"/>
      <c r="J23" s="35">
        <f t="shared" si="2"/>
        <v>230</v>
      </c>
      <c r="K23" s="35"/>
      <c r="L23" s="35"/>
      <c r="M23" s="35"/>
      <c r="N23" s="35"/>
      <c r="O23" s="35"/>
      <c r="P23" s="35"/>
      <c r="Q23" s="35"/>
      <c r="R23" s="35"/>
      <c r="S23" s="35"/>
      <c r="T23" s="36">
        <f t="shared" si="0"/>
        <v>12850</v>
      </c>
      <c r="U23" s="36">
        <f t="shared" si="1"/>
        <v>-498</v>
      </c>
      <c r="V23" s="36">
        <f t="shared" si="1"/>
        <v>12352</v>
      </c>
    </row>
    <row r="24" spans="1:22" s="13" customFormat="1" ht="15" customHeight="1">
      <c r="A24" s="34" t="s">
        <v>237</v>
      </c>
      <c r="B24" s="35">
        <v>13592</v>
      </c>
      <c r="C24" s="35">
        <v>-474</v>
      </c>
      <c r="D24" s="35">
        <f t="shared" si="3"/>
        <v>13118</v>
      </c>
      <c r="E24" s="35">
        <v>3804</v>
      </c>
      <c r="F24" s="35">
        <v>-192</v>
      </c>
      <c r="G24" s="35">
        <f t="shared" si="4"/>
        <v>3612</v>
      </c>
      <c r="H24" s="35">
        <v>556</v>
      </c>
      <c r="I24" s="35"/>
      <c r="J24" s="35">
        <f t="shared" si="2"/>
        <v>556</v>
      </c>
      <c r="K24" s="35"/>
      <c r="L24" s="35"/>
      <c r="M24" s="35"/>
      <c r="N24" s="35"/>
      <c r="O24" s="35"/>
      <c r="P24" s="35"/>
      <c r="Q24" s="35"/>
      <c r="R24" s="35"/>
      <c r="S24" s="35"/>
      <c r="T24" s="36">
        <f t="shared" si="0"/>
        <v>17952</v>
      </c>
      <c r="U24" s="36">
        <f t="shared" si="1"/>
        <v>-666</v>
      </c>
      <c r="V24" s="36">
        <f t="shared" si="1"/>
        <v>17286</v>
      </c>
    </row>
    <row r="25" spans="1:22" s="13" customFormat="1" ht="15" customHeight="1">
      <c r="A25" s="34" t="s">
        <v>296</v>
      </c>
      <c r="B25" s="35">
        <v>1124</v>
      </c>
      <c r="C25" s="35"/>
      <c r="D25" s="35">
        <f t="shared" si="3"/>
        <v>1124</v>
      </c>
      <c r="E25" s="35">
        <v>276</v>
      </c>
      <c r="F25" s="35"/>
      <c r="G25" s="35">
        <f t="shared" si="4"/>
        <v>276</v>
      </c>
      <c r="H25" s="35">
        <v>12216</v>
      </c>
      <c r="I25" s="35"/>
      <c r="J25" s="35">
        <f t="shared" si="2"/>
        <v>12216</v>
      </c>
      <c r="K25" s="35"/>
      <c r="L25" s="35"/>
      <c r="M25" s="35"/>
      <c r="N25" s="35"/>
      <c r="O25" s="35"/>
      <c r="P25" s="35"/>
      <c r="Q25" s="35"/>
      <c r="R25" s="35"/>
      <c r="S25" s="35"/>
      <c r="T25" s="36">
        <f t="shared" si="0"/>
        <v>13616</v>
      </c>
      <c r="U25" s="36">
        <f t="shared" si="1"/>
        <v>0</v>
      </c>
      <c r="V25" s="36">
        <f t="shared" si="1"/>
        <v>13616</v>
      </c>
    </row>
    <row r="26" spans="1:22" s="13" customFormat="1" ht="15" customHeight="1">
      <c r="A26" s="34" t="s">
        <v>297</v>
      </c>
      <c r="B26" s="35"/>
      <c r="C26" s="35"/>
      <c r="D26" s="35"/>
      <c r="E26" s="35"/>
      <c r="F26" s="35"/>
      <c r="G26" s="35"/>
      <c r="H26" s="35">
        <v>16800</v>
      </c>
      <c r="I26" s="35"/>
      <c r="J26" s="35">
        <f t="shared" si="2"/>
        <v>16800</v>
      </c>
      <c r="K26" s="35"/>
      <c r="L26" s="35"/>
      <c r="M26" s="35"/>
      <c r="N26" s="35"/>
      <c r="O26" s="35"/>
      <c r="P26" s="35"/>
      <c r="Q26" s="35"/>
      <c r="R26" s="35"/>
      <c r="S26" s="35"/>
      <c r="T26" s="36">
        <f t="shared" si="0"/>
        <v>16800</v>
      </c>
      <c r="U26" s="36">
        <f t="shared" si="1"/>
        <v>0</v>
      </c>
      <c r="V26" s="36">
        <f t="shared" si="1"/>
        <v>16800</v>
      </c>
    </row>
    <row r="27" spans="1:22" s="13" customFormat="1" ht="15" customHeight="1">
      <c r="A27" s="34" t="s">
        <v>51</v>
      </c>
      <c r="B27" s="35"/>
      <c r="C27" s="35"/>
      <c r="D27" s="35"/>
      <c r="E27" s="35"/>
      <c r="F27" s="35"/>
      <c r="G27" s="35"/>
      <c r="H27" s="35"/>
      <c r="I27" s="35"/>
      <c r="J27" s="35"/>
      <c r="K27" s="35">
        <v>514</v>
      </c>
      <c r="L27" s="35"/>
      <c r="M27" s="35">
        <f>SUM(K27:L27)</f>
        <v>514</v>
      </c>
      <c r="N27" s="35"/>
      <c r="O27" s="35"/>
      <c r="P27" s="35"/>
      <c r="Q27" s="35"/>
      <c r="R27" s="35"/>
      <c r="S27" s="35"/>
      <c r="T27" s="36">
        <f t="shared" si="0"/>
        <v>514</v>
      </c>
      <c r="U27" s="36">
        <f t="shared" si="1"/>
        <v>0</v>
      </c>
      <c r="V27" s="36">
        <f t="shared" si="1"/>
        <v>514</v>
      </c>
    </row>
    <row r="28" spans="1:22" s="13" customFormat="1" ht="15" customHeight="1">
      <c r="A28" s="34" t="s">
        <v>471</v>
      </c>
      <c r="B28" s="35"/>
      <c r="C28" s="35"/>
      <c r="D28" s="35"/>
      <c r="E28" s="35"/>
      <c r="F28" s="35"/>
      <c r="G28" s="35"/>
      <c r="H28" s="35">
        <v>2630</v>
      </c>
      <c r="I28" s="35"/>
      <c r="J28" s="35">
        <f>SUM(H28:I28)</f>
        <v>2630</v>
      </c>
      <c r="K28" s="35"/>
      <c r="L28" s="35"/>
      <c r="M28" s="35">
        <f>SUM(K28:L28)</f>
        <v>0</v>
      </c>
      <c r="N28" s="35"/>
      <c r="O28" s="35"/>
      <c r="P28" s="35"/>
      <c r="Q28" s="35"/>
      <c r="R28" s="35"/>
      <c r="S28" s="35"/>
      <c r="T28" s="36">
        <f t="shared" si="0"/>
        <v>2630</v>
      </c>
      <c r="U28" s="36">
        <f t="shared" si="1"/>
        <v>0</v>
      </c>
      <c r="V28" s="36">
        <f t="shared" si="1"/>
        <v>2630</v>
      </c>
    </row>
    <row r="29" spans="1:22" s="13" customFormat="1" ht="15" customHeight="1">
      <c r="A29" s="34" t="s">
        <v>478</v>
      </c>
      <c r="B29" s="35"/>
      <c r="C29" s="35"/>
      <c r="D29" s="35"/>
      <c r="E29" s="35"/>
      <c r="F29" s="35"/>
      <c r="G29" s="35"/>
      <c r="H29" s="35">
        <v>99</v>
      </c>
      <c r="I29" s="35">
        <v>100</v>
      </c>
      <c r="J29" s="35">
        <f>SUM(H29:I29)</f>
        <v>199</v>
      </c>
      <c r="K29" s="35"/>
      <c r="L29" s="35"/>
      <c r="M29" s="35"/>
      <c r="N29" s="35"/>
      <c r="O29" s="35"/>
      <c r="P29" s="35"/>
      <c r="Q29" s="35"/>
      <c r="R29" s="35"/>
      <c r="S29" s="35"/>
      <c r="T29" s="36">
        <f t="shared" si="0"/>
        <v>99</v>
      </c>
      <c r="U29" s="36">
        <f t="shared" si="1"/>
        <v>100</v>
      </c>
      <c r="V29" s="36">
        <f t="shared" si="1"/>
        <v>199</v>
      </c>
    </row>
    <row r="30" spans="1:22" s="13" customFormat="1" ht="15" customHeight="1">
      <c r="A30" s="34" t="s">
        <v>149</v>
      </c>
      <c r="B30" s="35"/>
      <c r="C30" s="35"/>
      <c r="D30" s="35"/>
      <c r="E30" s="35"/>
      <c r="F30" s="35"/>
      <c r="G30" s="35"/>
      <c r="H30" s="35">
        <v>40</v>
      </c>
      <c r="I30" s="35"/>
      <c r="J30" s="35">
        <f t="shared" si="2"/>
        <v>40</v>
      </c>
      <c r="K30" s="35"/>
      <c r="L30" s="35"/>
      <c r="M30" s="35"/>
      <c r="N30" s="35"/>
      <c r="O30" s="35"/>
      <c r="P30" s="35"/>
      <c r="Q30" s="35"/>
      <c r="R30" s="35"/>
      <c r="S30" s="35"/>
      <c r="T30" s="36">
        <f t="shared" si="0"/>
        <v>40</v>
      </c>
      <c r="U30" s="36">
        <f t="shared" si="1"/>
        <v>0</v>
      </c>
      <c r="V30" s="36">
        <f t="shared" si="1"/>
        <v>40</v>
      </c>
    </row>
    <row r="31" spans="1:22" s="13" customFormat="1" ht="15" customHeight="1">
      <c r="A31" s="34" t="s">
        <v>563</v>
      </c>
      <c r="B31" s="35"/>
      <c r="C31" s="35"/>
      <c r="D31" s="35"/>
      <c r="E31" s="35"/>
      <c r="F31" s="35"/>
      <c r="G31" s="35"/>
      <c r="H31" s="35"/>
      <c r="I31" s="35">
        <v>140</v>
      </c>
      <c r="J31" s="35">
        <f t="shared" si="2"/>
        <v>140</v>
      </c>
      <c r="K31" s="35"/>
      <c r="L31" s="35"/>
      <c r="M31" s="35"/>
      <c r="N31" s="35"/>
      <c r="O31" s="35"/>
      <c r="P31" s="35"/>
      <c r="Q31" s="35"/>
      <c r="R31" s="35"/>
      <c r="S31" s="35"/>
      <c r="T31" s="36">
        <f t="shared" si="0"/>
        <v>0</v>
      </c>
      <c r="U31" s="36">
        <f>C31+F31+I31+L31+O31+R31</f>
        <v>140</v>
      </c>
      <c r="V31" s="36">
        <f>D31+G31+J31+M31+P31+S31</f>
        <v>140</v>
      </c>
    </row>
    <row r="32" spans="1:22" s="13" customFormat="1" ht="15" customHeight="1">
      <c r="A32" s="34" t="s">
        <v>298</v>
      </c>
      <c r="B32" s="35">
        <v>1571</v>
      </c>
      <c r="C32" s="35">
        <v>-30</v>
      </c>
      <c r="D32" s="35">
        <f t="shared" si="3"/>
        <v>1541</v>
      </c>
      <c r="E32" s="35">
        <v>481</v>
      </c>
      <c r="F32" s="35">
        <v>-30</v>
      </c>
      <c r="G32" s="35">
        <f t="shared" si="4"/>
        <v>451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>
        <f t="shared" si="0"/>
        <v>2052</v>
      </c>
      <c r="U32" s="36">
        <f>C32+F32+I32+L32+O32+R32</f>
        <v>-60</v>
      </c>
      <c r="V32" s="36">
        <f aca="true" t="shared" si="6" ref="U32:V36">D32+G32+J32+M32+P32+S32</f>
        <v>1992</v>
      </c>
    </row>
    <row r="33" spans="1:22" s="13" customFormat="1" ht="15" customHeight="1">
      <c r="A33" s="34" t="s">
        <v>192</v>
      </c>
      <c r="B33" s="35"/>
      <c r="C33" s="35"/>
      <c r="D33" s="35"/>
      <c r="E33" s="35">
        <v>1765</v>
      </c>
      <c r="F33" s="35"/>
      <c r="G33" s="35">
        <f t="shared" si="4"/>
        <v>1765</v>
      </c>
      <c r="H33" s="35">
        <v>120</v>
      </c>
      <c r="I33" s="35"/>
      <c r="J33" s="35">
        <f t="shared" si="2"/>
        <v>120</v>
      </c>
      <c r="K33" s="34"/>
      <c r="L33" s="34"/>
      <c r="M33" s="34"/>
      <c r="N33" s="34"/>
      <c r="O33" s="34"/>
      <c r="P33" s="35"/>
      <c r="Q33" s="35">
        <v>26314</v>
      </c>
      <c r="R33" s="35">
        <v>615</v>
      </c>
      <c r="S33" s="35">
        <f>SUM(Q33:R33)</f>
        <v>26929</v>
      </c>
      <c r="T33" s="36">
        <f t="shared" si="0"/>
        <v>28199</v>
      </c>
      <c r="U33" s="36">
        <f t="shared" si="6"/>
        <v>615</v>
      </c>
      <c r="V33" s="36">
        <f t="shared" si="6"/>
        <v>28814</v>
      </c>
    </row>
    <row r="34" spans="1:22" s="13" customFormat="1" ht="15" customHeight="1">
      <c r="A34" s="34" t="s">
        <v>299</v>
      </c>
      <c r="B34" s="35"/>
      <c r="C34" s="35"/>
      <c r="D34" s="35"/>
      <c r="E34" s="35"/>
      <c r="F34" s="35"/>
      <c r="G34" s="35"/>
      <c r="H34" s="35"/>
      <c r="I34" s="35"/>
      <c r="J34" s="35"/>
      <c r="K34" s="34"/>
      <c r="L34" s="34"/>
      <c r="M34" s="34"/>
      <c r="N34" s="34"/>
      <c r="O34" s="34"/>
      <c r="P34" s="35"/>
      <c r="Q34" s="35">
        <v>8501</v>
      </c>
      <c r="R34" s="35">
        <v>2000</v>
      </c>
      <c r="S34" s="35">
        <f>SUM(Q34:R34)</f>
        <v>10501</v>
      </c>
      <c r="T34" s="36">
        <f t="shared" si="0"/>
        <v>8501</v>
      </c>
      <c r="U34" s="36">
        <f t="shared" si="6"/>
        <v>2000</v>
      </c>
      <c r="V34" s="36">
        <f t="shared" si="6"/>
        <v>10501</v>
      </c>
    </row>
    <row r="35" spans="1:22" s="13" customFormat="1" ht="15" customHeight="1">
      <c r="A35" s="34" t="s">
        <v>300</v>
      </c>
      <c r="B35" s="35"/>
      <c r="C35" s="35"/>
      <c r="D35" s="35"/>
      <c r="E35" s="35"/>
      <c r="F35" s="35"/>
      <c r="G35" s="35"/>
      <c r="H35" s="35">
        <v>10320</v>
      </c>
      <c r="I35" s="35">
        <v>200</v>
      </c>
      <c r="J35" s="35">
        <f t="shared" si="2"/>
        <v>10520</v>
      </c>
      <c r="K35" s="35"/>
      <c r="L35" s="35"/>
      <c r="M35" s="35"/>
      <c r="N35" s="35"/>
      <c r="O35" s="35"/>
      <c r="P35" s="35"/>
      <c r="Q35" s="35"/>
      <c r="R35" s="35"/>
      <c r="S35" s="35"/>
      <c r="T35" s="36">
        <f t="shared" si="0"/>
        <v>10320</v>
      </c>
      <c r="U35" s="36">
        <f t="shared" si="6"/>
        <v>200</v>
      </c>
      <c r="V35" s="36">
        <f t="shared" si="6"/>
        <v>10520</v>
      </c>
    </row>
    <row r="36" spans="1:22" s="13" customFormat="1" ht="15" customHeight="1">
      <c r="A36" s="34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32000</v>
      </c>
      <c r="O36" s="35">
        <v>13000</v>
      </c>
      <c r="P36" s="35">
        <f>SUM(N36:O36)</f>
        <v>45000</v>
      </c>
      <c r="Q36" s="35"/>
      <c r="R36" s="35"/>
      <c r="S36" s="35"/>
      <c r="T36" s="36">
        <f t="shared" si="0"/>
        <v>32000</v>
      </c>
      <c r="U36" s="36">
        <f t="shared" si="6"/>
        <v>13000</v>
      </c>
      <c r="V36" s="36">
        <f t="shared" si="6"/>
        <v>45000</v>
      </c>
    </row>
    <row r="37" spans="1:22" s="13" customFormat="1" ht="15" customHeight="1">
      <c r="A37" s="37" t="s">
        <v>48</v>
      </c>
      <c r="B37" s="36">
        <f>SUM(B19:B36)+B10+B9+B11+B14+B13+B15+B16+B12</f>
        <v>268816</v>
      </c>
      <c r="C37" s="36">
        <f aca="true" t="shared" si="7" ref="C37:V37">SUM(C19:C36)+C10+C9+C11+C14+C13+C15+C16+C12</f>
        <v>716</v>
      </c>
      <c r="D37" s="36">
        <f t="shared" si="7"/>
        <v>269532</v>
      </c>
      <c r="E37" s="36">
        <f t="shared" si="7"/>
        <v>79573</v>
      </c>
      <c r="F37" s="36">
        <f>SUM(F19:F36)+F10+F9+F11+F14+F13+F15+F16+F12</f>
        <v>-3916</v>
      </c>
      <c r="G37" s="36">
        <f t="shared" si="7"/>
        <v>75657</v>
      </c>
      <c r="H37" s="36">
        <f t="shared" si="7"/>
        <v>259578</v>
      </c>
      <c r="I37" s="36">
        <f t="shared" si="7"/>
        <v>5096</v>
      </c>
      <c r="J37" s="36">
        <f t="shared" si="7"/>
        <v>264674</v>
      </c>
      <c r="K37" s="36">
        <f t="shared" si="7"/>
        <v>51505</v>
      </c>
      <c r="L37" s="36">
        <f t="shared" si="7"/>
        <v>70</v>
      </c>
      <c r="M37" s="36">
        <f t="shared" si="7"/>
        <v>51575</v>
      </c>
      <c r="N37" s="36">
        <f t="shared" si="7"/>
        <v>77521</v>
      </c>
      <c r="O37" s="36">
        <f t="shared" si="7"/>
        <v>17490</v>
      </c>
      <c r="P37" s="36">
        <f t="shared" si="7"/>
        <v>95011</v>
      </c>
      <c r="Q37" s="36">
        <f t="shared" si="7"/>
        <v>34815</v>
      </c>
      <c r="R37" s="36">
        <f t="shared" si="7"/>
        <v>2615</v>
      </c>
      <c r="S37" s="36">
        <f t="shared" si="7"/>
        <v>37430</v>
      </c>
      <c r="T37" s="36">
        <f t="shared" si="7"/>
        <v>771808</v>
      </c>
      <c r="U37" s="36">
        <f t="shared" si="7"/>
        <v>22071</v>
      </c>
      <c r="V37" s="36">
        <f t="shared" si="7"/>
        <v>793879</v>
      </c>
    </row>
    <row r="38" spans="1:20" ht="15.7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8"/>
    </row>
  </sheetData>
  <mergeCells count="13">
    <mergeCell ref="K1:T1"/>
    <mergeCell ref="Q7:S7"/>
    <mergeCell ref="T7:V7"/>
    <mergeCell ref="E7:G7"/>
    <mergeCell ref="H7:J7"/>
    <mergeCell ref="K7:M7"/>
    <mergeCell ref="N7:P7"/>
    <mergeCell ref="A7:A8"/>
    <mergeCell ref="B7:D7"/>
    <mergeCell ref="A2:V2"/>
    <mergeCell ref="A3:V3"/>
    <mergeCell ref="A4:V4"/>
    <mergeCell ref="A5:V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2009-10-19T12:34:33Z</cp:lastPrinted>
  <dcterms:created xsi:type="dcterms:W3CDTF">2007-01-15T16:24:15Z</dcterms:created>
  <dcterms:modified xsi:type="dcterms:W3CDTF">2009-10-19T12:34:34Z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