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3\Költségvetés\Költségvetés módosítás 1\"/>
    </mc:Choice>
  </mc:AlternateContent>
  <xr:revisionPtr revIDLastSave="0" documentId="13_ncr:1_{739CA0E9-A203-489C-8787-82D407CB84AB}" xr6:coauthVersionLast="36" xr6:coauthVersionMax="45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P17" i="47" l="1"/>
  <c r="S18" i="42" l="1"/>
  <c r="R18" i="42"/>
  <c r="Q18" i="42"/>
  <c r="N27" i="64" l="1"/>
  <c r="F12" i="47" l="1"/>
  <c r="L48" i="47" l="1"/>
  <c r="M28" i="47"/>
  <c r="P24" i="46" l="1"/>
  <c r="P34" i="46"/>
  <c r="P35" i="46" l="1"/>
  <c r="O24" i="46" l="1"/>
  <c r="O34" i="46"/>
  <c r="R27" i="46"/>
  <c r="Q27" i="46"/>
  <c r="O35" i="46" l="1"/>
  <c r="S27" i="46"/>
  <c r="R27" i="51"/>
  <c r="Q27" i="51"/>
  <c r="E17" i="46"/>
  <c r="I14" i="45" l="1"/>
  <c r="H14" i="45"/>
  <c r="F32" i="45"/>
  <c r="G32" i="45"/>
  <c r="R13" i="51"/>
  <c r="R14" i="51"/>
  <c r="R12" i="51"/>
  <c r="P33" i="64"/>
  <c r="G49" i="64" s="1"/>
  <c r="O33" i="64"/>
  <c r="F49" i="64" s="1"/>
  <c r="I43" i="64"/>
  <c r="H43" i="64"/>
  <c r="F32" i="64"/>
  <c r="G32" i="64"/>
  <c r="H14" i="64" l="1"/>
  <c r="I20" i="44" l="1"/>
  <c r="H20" i="44"/>
  <c r="G20" i="47" l="1"/>
  <c r="F20" i="47"/>
  <c r="F13" i="47"/>
  <c r="G13" i="47"/>
  <c r="P33" i="47"/>
  <c r="O33" i="47"/>
  <c r="O18" i="47"/>
  <c r="O17" i="47"/>
  <c r="E30" i="46" l="1"/>
  <c r="G33" i="45" l="1"/>
  <c r="G49" i="45" s="1"/>
  <c r="F33" i="45"/>
  <c r="F49" i="45" s="1"/>
  <c r="I20" i="45"/>
  <c r="H20" i="45"/>
  <c r="H32" i="45" s="1"/>
  <c r="F34" i="45"/>
  <c r="I25" i="45"/>
  <c r="H25" i="45"/>
  <c r="O33" i="44"/>
  <c r="F49" i="44" s="1"/>
  <c r="P33" i="44"/>
  <c r="G49" i="44" s="1"/>
  <c r="G32" i="51"/>
  <c r="G34" i="51" s="1"/>
  <c r="I32" i="51"/>
  <c r="I34" i="51" s="1"/>
  <c r="F32" i="51"/>
  <c r="F34" i="51" s="1"/>
  <c r="H20" i="51"/>
  <c r="J20" i="51" s="1"/>
  <c r="J32" i="51" s="1"/>
  <c r="J34" i="51" s="1"/>
  <c r="H20" i="64"/>
  <c r="H32" i="64" s="1"/>
  <c r="N19" i="42"/>
  <c r="I32" i="45" l="1"/>
  <c r="J25" i="45"/>
  <c r="H32" i="51"/>
  <c r="H34" i="51" s="1"/>
  <c r="H33" i="45"/>
  <c r="G34" i="45"/>
  <c r="I33" i="45"/>
  <c r="F55" i="46"/>
  <c r="J33" i="45" l="1"/>
  <c r="M33" i="47"/>
  <c r="L33" i="47"/>
  <c r="L28" i="47"/>
  <c r="C11" i="47"/>
  <c r="N33" i="47" l="1"/>
  <c r="C25" i="47"/>
  <c r="C24" i="47"/>
  <c r="N17" i="46" l="1"/>
  <c r="N33" i="46"/>
  <c r="R19" i="42"/>
  <c r="Q19" i="42"/>
  <c r="S19" i="42" s="1"/>
  <c r="O24" i="64" l="1"/>
  <c r="F34" i="64"/>
  <c r="H34" i="64"/>
  <c r="G34" i="64"/>
  <c r="R13" i="64"/>
  <c r="R12" i="64"/>
  <c r="I20" i="64"/>
  <c r="P24" i="64"/>
  <c r="P34" i="64" s="1"/>
  <c r="R14" i="64"/>
  <c r="Q14" i="64"/>
  <c r="Q13" i="64"/>
  <c r="Q12" i="64"/>
  <c r="E43" i="45"/>
  <c r="O34" i="64" l="1"/>
  <c r="O54" i="64" s="1"/>
  <c r="J20" i="64"/>
  <c r="G48" i="64"/>
  <c r="G53" i="64" s="1"/>
  <c r="P54" i="64"/>
  <c r="Q24" i="64"/>
  <c r="O33" i="42" l="1"/>
  <c r="F49" i="42" s="1"/>
  <c r="P33" i="42"/>
  <c r="G49" i="42" s="1"/>
  <c r="F32" i="44" l="1"/>
  <c r="G32" i="44"/>
  <c r="G32" i="42" l="1"/>
  <c r="F32" i="42"/>
  <c r="R13" i="42" l="1"/>
  <c r="R14" i="42"/>
  <c r="R24" i="42" s="1"/>
  <c r="R34" i="42" s="1"/>
  <c r="R54" i="42" s="1"/>
  <c r="Q13" i="42"/>
  <c r="Q14" i="42"/>
  <c r="R12" i="42"/>
  <c r="Q12" i="42"/>
  <c r="O24" i="42"/>
  <c r="O34" i="42" s="1"/>
  <c r="P24" i="42"/>
  <c r="P34" i="42" l="1"/>
  <c r="G48" i="42"/>
  <c r="P24" i="45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G48" i="44" s="1"/>
  <c r="O24" i="44"/>
  <c r="F48" i="44" s="1"/>
  <c r="O34" i="44" l="1"/>
  <c r="O54" i="44" s="1"/>
  <c r="G42" i="47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4" i="47"/>
  <c r="I14" i="47" s="1"/>
  <c r="G15" i="47"/>
  <c r="G16" i="47"/>
  <c r="G17" i="47"/>
  <c r="G11" i="47"/>
  <c r="F14" i="47"/>
  <c r="H14" i="47" s="1"/>
  <c r="F15" i="47"/>
  <c r="F16" i="47"/>
  <c r="F17" i="47"/>
  <c r="F11" i="47"/>
  <c r="F33" i="47" s="1"/>
  <c r="J14" i="47" l="1"/>
  <c r="G34" i="47"/>
  <c r="G33" i="47"/>
  <c r="F34" i="47"/>
  <c r="F35" i="47" s="1"/>
  <c r="F55" i="47"/>
  <c r="G55" i="47"/>
  <c r="P48" i="47"/>
  <c r="O48" i="47"/>
  <c r="P28" i="47"/>
  <c r="P29" i="47"/>
  <c r="R29" i="47" s="1"/>
  <c r="P30" i="47"/>
  <c r="P31" i="47"/>
  <c r="P32" i="47"/>
  <c r="O28" i="47"/>
  <c r="O29" i="47"/>
  <c r="Q29" i="47" s="1"/>
  <c r="O30" i="47"/>
  <c r="O31" i="47"/>
  <c r="O32" i="47"/>
  <c r="P27" i="47"/>
  <c r="O27" i="47"/>
  <c r="P11" i="47"/>
  <c r="P12" i="47"/>
  <c r="P14" i="47"/>
  <c r="P18" i="47"/>
  <c r="P19" i="47"/>
  <c r="P20" i="47"/>
  <c r="P21" i="47"/>
  <c r="P41" i="47"/>
  <c r="O11" i="47"/>
  <c r="O12" i="47"/>
  <c r="O14" i="47"/>
  <c r="O19" i="47"/>
  <c r="O20" i="47"/>
  <c r="O21" i="47"/>
  <c r="O41" i="47"/>
  <c r="P10" i="47"/>
  <c r="O10" i="47"/>
  <c r="G55" i="46"/>
  <c r="I42" i="46"/>
  <c r="I44" i="46"/>
  <c r="I45" i="46"/>
  <c r="I47" i="46"/>
  <c r="H42" i="46"/>
  <c r="H44" i="46"/>
  <c r="H45" i="46"/>
  <c r="H47" i="46"/>
  <c r="I41" i="46"/>
  <c r="I12" i="46"/>
  <c r="I14" i="46"/>
  <c r="I15" i="46"/>
  <c r="I20" i="46"/>
  <c r="I23" i="46"/>
  <c r="I27" i="46"/>
  <c r="H12" i="46"/>
  <c r="J12" i="46" s="1"/>
  <c r="H14" i="46"/>
  <c r="J14" i="46" s="1"/>
  <c r="H20" i="46"/>
  <c r="H23" i="46"/>
  <c r="H27" i="46"/>
  <c r="F34" i="46"/>
  <c r="G34" i="46"/>
  <c r="F33" i="46"/>
  <c r="G33" i="46"/>
  <c r="R48" i="46"/>
  <c r="Q48" i="46"/>
  <c r="R41" i="46"/>
  <c r="Q41" i="46"/>
  <c r="R29" i="46"/>
  <c r="Q29" i="46"/>
  <c r="O51" i="46"/>
  <c r="P51" i="46"/>
  <c r="J45" i="46" l="1"/>
  <c r="F56" i="47"/>
  <c r="O24" i="47"/>
  <c r="O34" i="47"/>
  <c r="J42" i="46"/>
  <c r="P34" i="47"/>
  <c r="S41" i="46"/>
  <c r="S29" i="46"/>
  <c r="G35" i="47"/>
  <c r="G56" i="47" s="1"/>
  <c r="J47" i="46"/>
  <c r="O55" i="47"/>
  <c r="S29" i="47"/>
  <c r="P55" i="47"/>
  <c r="S48" i="46"/>
  <c r="J27" i="46"/>
  <c r="J23" i="46"/>
  <c r="J20" i="46"/>
  <c r="J44" i="46"/>
  <c r="G35" i="46"/>
  <c r="G56" i="46" s="1"/>
  <c r="I55" i="46"/>
  <c r="F35" i="46"/>
  <c r="F56" i="46" s="1"/>
  <c r="P24" i="47"/>
  <c r="P34" i="45"/>
  <c r="O34" i="45"/>
  <c r="O54" i="45" s="1"/>
  <c r="S53" i="45"/>
  <c r="R53" i="45"/>
  <c r="Q53" i="45"/>
  <c r="S19" i="45"/>
  <c r="R19" i="45"/>
  <c r="Q19" i="45"/>
  <c r="S16" i="45"/>
  <c r="S14" i="45"/>
  <c r="S13" i="45"/>
  <c r="S12" i="45"/>
  <c r="I43" i="45"/>
  <c r="H43" i="45"/>
  <c r="I34" i="45"/>
  <c r="H34" i="45"/>
  <c r="J20" i="45"/>
  <c r="J18" i="45"/>
  <c r="J16" i="45"/>
  <c r="J14" i="45"/>
  <c r="J13" i="45"/>
  <c r="J12" i="45"/>
  <c r="O35" i="47" l="1"/>
  <c r="F37" i="47" s="1"/>
  <c r="J32" i="45"/>
  <c r="J34" i="45" s="1"/>
  <c r="P54" i="45"/>
  <c r="G48" i="45"/>
  <c r="G53" i="45" s="1"/>
  <c r="G54" i="45" s="1"/>
  <c r="F48" i="45"/>
  <c r="F53" i="45" s="1"/>
  <c r="F54" i="45" s="1"/>
  <c r="P35" i="47"/>
  <c r="G37" i="47" s="1"/>
  <c r="J43" i="45"/>
  <c r="I43" i="44"/>
  <c r="H43" i="44"/>
  <c r="P34" i="44"/>
  <c r="R24" i="44"/>
  <c r="Q24" i="44"/>
  <c r="S14" i="44"/>
  <c r="S13" i="44"/>
  <c r="S12" i="44"/>
  <c r="G34" i="44"/>
  <c r="F34" i="44"/>
  <c r="I33" i="44"/>
  <c r="H33" i="44"/>
  <c r="J20" i="44"/>
  <c r="J18" i="44"/>
  <c r="J16" i="44"/>
  <c r="J33" i="44" s="1"/>
  <c r="J13" i="44"/>
  <c r="J12" i="44"/>
  <c r="Q13" i="51"/>
  <c r="S13" i="51" s="1"/>
  <c r="Q14" i="51"/>
  <c r="S14" i="51" s="1"/>
  <c r="Q12" i="51"/>
  <c r="P24" i="51"/>
  <c r="O24" i="51"/>
  <c r="F48" i="51" s="1"/>
  <c r="H43" i="51"/>
  <c r="S53" i="51"/>
  <c r="R53" i="51"/>
  <c r="Q53" i="51"/>
  <c r="R33" i="51"/>
  <c r="R24" i="51"/>
  <c r="I43" i="51"/>
  <c r="S53" i="64"/>
  <c r="R53" i="64"/>
  <c r="Q53" i="64"/>
  <c r="Q28" i="64"/>
  <c r="S28" i="64" s="1"/>
  <c r="R24" i="64"/>
  <c r="S20" i="64"/>
  <c r="S14" i="64"/>
  <c r="S13" i="64"/>
  <c r="S12" i="64"/>
  <c r="G54" i="64"/>
  <c r="J43" i="64"/>
  <c r="F48" i="64"/>
  <c r="P34" i="51" l="1"/>
  <c r="P54" i="51" s="1"/>
  <c r="G48" i="51"/>
  <c r="P54" i="44"/>
  <c r="G53" i="44"/>
  <c r="G54" i="44" s="1"/>
  <c r="P56" i="47"/>
  <c r="J43" i="51"/>
  <c r="J43" i="44"/>
  <c r="F53" i="64"/>
  <c r="F54" i="64" s="1"/>
  <c r="S24" i="64"/>
  <c r="Q24" i="51"/>
  <c r="O56" i="47"/>
  <c r="R34" i="51"/>
  <c r="R54" i="51" s="1"/>
  <c r="O34" i="51"/>
  <c r="O54" i="51" s="1"/>
  <c r="S24" i="44"/>
  <c r="S12" i="51"/>
  <c r="S24" i="51" s="1"/>
  <c r="F53" i="51"/>
  <c r="F54" i="51" s="1"/>
  <c r="P54" i="42"/>
  <c r="O54" i="42"/>
  <c r="S53" i="42"/>
  <c r="R53" i="42"/>
  <c r="Q53" i="42"/>
  <c r="Q24" i="42"/>
  <c r="S14" i="42"/>
  <c r="S13" i="42"/>
  <c r="S12" i="42"/>
  <c r="F48" i="42"/>
  <c r="I43" i="42"/>
  <c r="H43" i="42"/>
  <c r="I20" i="42"/>
  <c r="H20" i="42"/>
  <c r="G34" i="42"/>
  <c r="F34" i="42"/>
  <c r="G53" i="51" l="1"/>
  <c r="G54" i="51" s="1"/>
  <c r="J20" i="42"/>
  <c r="J43" i="42"/>
  <c r="S24" i="42"/>
  <c r="F53" i="42"/>
  <c r="G53" i="42"/>
  <c r="P50" i="46"/>
  <c r="P55" i="46" s="1"/>
  <c r="P56" i="46" s="1"/>
  <c r="O50" i="46"/>
  <c r="O55" i="46" s="1"/>
  <c r="O56" i="46" s="1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N28" i="64" l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R10" i="46" s="1"/>
  <c r="G57" i="15"/>
  <c r="R11" i="46" s="1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D25" i="47"/>
  <c r="I25" i="46"/>
  <c r="H25" i="46"/>
  <c r="F25" i="6"/>
  <c r="F18" i="6"/>
  <c r="F16" i="6"/>
  <c r="I25" i="47" l="1"/>
  <c r="E25" i="47"/>
  <c r="J25" i="46"/>
  <c r="E65" i="5"/>
  <c r="E66" i="5"/>
  <c r="E67" i="5"/>
  <c r="E68" i="5"/>
  <c r="E51" i="5"/>
  <c r="E40" i="5"/>
  <c r="C28" i="5"/>
  <c r="N16" i="45" l="1"/>
  <c r="M30" i="47" l="1"/>
  <c r="R30" i="47" s="1"/>
  <c r="R30" i="46" l="1"/>
  <c r="G77" i="8"/>
  <c r="H77" i="8" s="1"/>
  <c r="E45" i="46"/>
  <c r="D45" i="47"/>
  <c r="C45" i="47"/>
  <c r="D35" i="48" l="1"/>
  <c r="I45" i="47"/>
  <c r="C35" i="48"/>
  <c r="H45" i="47"/>
  <c r="J45" i="47" s="1"/>
  <c r="E35" i="48"/>
  <c r="L30" i="47"/>
  <c r="Q30" i="47" s="1"/>
  <c r="S30" i="47" s="1"/>
  <c r="Q30" i="46"/>
  <c r="S30" i="46" s="1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E43" i="44"/>
  <c r="J44" i="47" l="1"/>
  <c r="P63" i="79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R17" i="46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N18" i="45" l="1"/>
  <c r="Q18" i="45"/>
  <c r="R18" i="45"/>
  <c r="R24" i="45" s="1"/>
  <c r="S18" i="45" l="1"/>
  <c r="S24" i="45" s="1"/>
  <c r="Q24" i="45"/>
  <c r="Q33" i="46"/>
  <c r="R33" i="46"/>
  <c r="S33" i="46" l="1"/>
  <c r="C30" i="54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I16" i="46"/>
  <c r="G16" i="6"/>
  <c r="H16" i="6"/>
  <c r="I16" i="6"/>
  <c r="D28" i="5"/>
  <c r="M18" i="47" l="1"/>
  <c r="R29" i="15" l="1"/>
  <c r="F24" i="63"/>
  <c r="G23" i="63"/>
  <c r="G18" i="8" l="1"/>
  <c r="G21" i="8" s="1"/>
  <c r="N19" i="45"/>
  <c r="H18" i="8" l="1"/>
  <c r="Q28" i="46" l="1"/>
  <c r="H21" i="8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4" i="68" l="1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D14" i="64" l="1"/>
  <c r="I14" i="64" s="1"/>
  <c r="J14" i="64" l="1"/>
  <c r="G100" i="8"/>
  <c r="G101" i="8" s="1"/>
  <c r="I100" i="8" l="1"/>
  <c r="I101" i="8" s="1"/>
  <c r="C32" i="64" l="1"/>
  <c r="C34" i="64" s="1"/>
  <c r="C16" i="49" l="1"/>
  <c r="H24" i="47"/>
  <c r="H24" i="46"/>
  <c r="G114" i="8"/>
  <c r="H114" i="8" s="1"/>
  <c r="F88" i="8"/>
  <c r="H88" i="8"/>
  <c r="Q31" i="46" s="1"/>
  <c r="E88" i="8"/>
  <c r="G86" i="8"/>
  <c r="I86" i="8" s="1"/>
  <c r="F83" i="8"/>
  <c r="G32" i="8"/>
  <c r="N27" i="51" l="1"/>
  <c r="L31" i="47"/>
  <c r="H32" i="8"/>
  <c r="G31" i="6"/>
  <c r="H31" i="6"/>
  <c r="I31" i="6"/>
  <c r="D59" i="5"/>
  <c r="C59" i="5"/>
  <c r="C29" i="64" s="1"/>
  <c r="E29" i="64" s="1"/>
  <c r="E58" i="5"/>
  <c r="E59" i="5" s="1"/>
  <c r="D57" i="5"/>
  <c r="E57" i="5"/>
  <c r="C57" i="5"/>
  <c r="D32" i="64" l="1"/>
  <c r="D29" i="47"/>
  <c r="I29" i="64"/>
  <c r="G18" i="49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J29" i="64" l="1"/>
  <c r="I32" i="64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I34" i="64" l="1"/>
  <c r="J32" i="64"/>
  <c r="J34" i="64" s="1"/>
  <c r="D38" i="48"/>
  <c r="I47" i="47"/>
  <c r="D12" i="49"/>
  <c r="I15" i="47"/>
  <c r="C38" i="48"/>
  <c r="H47" i="47"/>
  <c r="D33" i="44"/>
  <c r="C33" i="44"/>
  <c r="H15" i="46"/>
  <c r="J47" i="47" l="1"/>
  <c r="J15" i="46"/>
  <c r="E15" i="46"/>
  <c r="E15" i="47" l="1"/>
  <c r="E12" i="49" s="1"/>
  <c r="C15" i="47"/>
  <c r="C12" i="49" l="1"/>
  <c r="H15" i="47"/>
  <c r="G20" i="63"/>
  <c r="Q21" i="46"/>
  <c r="F120" i="8"/>
  <c r="G120" i="8"/>
  <c r="H120" i="8"/>
  <c r="E120" i="8"/>
  <c r="I43" i="8"/>
  <c r="R21" i="46" l="1"/>
  <c r="S21" i="46" s="1"/>
  <c r="N21" i="46"/>
  <c r="J15" i="47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73" i="5"/>
  <c r="I29" i="47"/>
  <c r="D73" i="5"/>
  <c r="E47" i="5"/>
  <c r="E73" i="5" l="1"/>
  <c r="R45" i="15" l="1"/>
  <c r="R44" i="15"/>
  <c r="E44" i="46" l="1"/>
  <c r="H25" i="47" l="1"/>
  <c r="J25" i="47" s="1"/>
  <c r="C33" i="42"/>
  <c r="H33" i="42" s="1"/>
  <c r="N13" i="44" l="1"/>
  <c r="N13" i="64" l="1"/>
  <c r="Q27" i="42"/>
  <c r="F116" i="8"/>
  <c r="E116" i="8"/>
  <c r="Q33" i="42" l="1"/>
  <c r="Q34" i="42" s="1"/>
  <c r="Q54" i="42" s="1"/>
  <c r="G116" i="8"/>
  <c r="H116" i="8"/>
  <c r="I11" i="46" l="1"/>
  <c r="D11" i="47"/>
  <c r="E11" i="46"/>
  <c r="G31" i="8"/>
  <c r="G29" i="8"/>
  <c r="F111" i="8"/>
  <c r="E111" i="8"/>
  <c r="E11" i="47" l="1"/>
  <c r="I11" i="47"/>
  <c r="H31" i="8"/>
  <c r="H29" i="8"/>
  <c r="C34" i="48"/>
  <c r="D34" i="48"/>
  <c r="C46" i="47"/>
  <c r="D46" i="47"/>
  <c r="D41" i="47"/>
  <c r="C41" i="47"/>
  <c r="D33" i="42"/>
  <c r="I33" i="42" s="1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I29" i="46"/>
  <c r="H13" i="46"/>
  <c r="H29" i="46" l="1"/>
  <c r="J29" i="46" s="1"/>
  <c r="C29" i="47"/>
  <c r="E29" i="46"/>
  <c r="E29" i="47" s="1"/>
  <c r="E19" i="48" s="1"/>
  <c r="F15" i="14"/>
  <c r="H29" i="47" l="1"/>
  <c r="J29" i="47" s="1"/>
  <c r="C19" i="48"/>
  <c r="G30" i="8"/>
  <c r="F106" i="8"/>
  <c r="E106" i="8"/>
  <c r="H106" i="8"/>
  <c r="Q27" i="64" s="1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Q14" i="46" s="1"/>
  <c r="C20" i="54" l="1"/>
  <c r="C32" i="54" s="1"/>
  <c r="Q11" i="46"/>
  <c r="S11" i="46" s="1"/>
  <c r="R12" i="46"/>
  <c r="Q19" i="46"/>
  <c r="R19" i="46"/>
  <c r="R13" i="15"/>
  <c r="G28" i="8"/>
  <c r="G43" i="8" s="1"/>
  <c r="I83" i="8"/>
  <c r="R32" i="46" s="1"/>
  <c r="E27" i="10"/>
  <c r="E28" i="10" s="1"/>
  <c r="N14" i="44"/>
  <c r="N14" i="64"/>
  <c r="N14" i="42"/>
  <c r="E34" i="48"/>
  <c r="H48" i="65"/>
  <c r="G48" i="65"/>
  <c r="F48" i="65"/>
  <c r="L33" i="64"/>
  <c r="E20" i="42"/>
  <c r="N53" i="64"/>
  <c r="M53" i="64"/>
  <c r="L53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D49" i="51" s="1"/>
  <c r="I49" i="51" s="1"/>
  <c r="I24" i="46"/>
  <c r="C12" i="47"/>
  <c r="C52" i="47"/>
  <c r="C55" i="47" s="1"/>
  <c r="D52" i="47"/>
  <c r="F37" i="46"/>
  <c r="G37" i="46"/>
  <c r="M48" i="47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M21" i="47"/>
  <c r="M10" i="47"/>
  <c r="E13" i="14"/>
  <c r="F12" i="6"/>
  <c r="D24" i="10"/>
  <c r="D29" i="10" s="1"/>
  <c r="H69" i="8"/>
  <c r="G109" i="8"/>
  <c r="E26" i="46"/>
  <c r="F13" i="6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D70" i="5"/>
  <c r="C69" i="5"/>
  <c r="C70" i="5" s="1"/>
  <c r="E19" i="5"/>
  <c r="L21" i="47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M24" i="42"/>
  <c r="G104" i="8"/>
  <c r="G106" i="8" s="1"/>
  <c r="N13" i="45"/>
  <c r="E32" i="64" l="1"/>
  <c r="G24" i="63"/>
  <c r="H12" i="47"/>
  <c r="J12" i="47" s="1"/>
  <c r="S19" i="46"/>
  <c r="I13" i="46"/>
  <c r="J13" i="46" s="1"/>
  <c r="E13" i="46"/>
  <c r="D13" i="47"/>
  <c r="I13" i="47" s="1"/>
  <c r="H10" i="48"/>
  <c r="R10" i="47"/>
  <c r="M55" i="47"/>
  <c r="R48" i="47"/>
  <c r="R55" i="47" s="1"/>
  <c r="L55" i="47"/>
  <c r="Q48" i="47"/>
  <c r="Q55" i="47" s="1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R21" i="47"/>
  <c r="G20" i="48"/>
  <c r="Q21" i="47"/>
  <c r="L10" i="47"/>
  <c r="Q10" i="47" s="1"/>
  <c r="Q10" i="46"/>
  <c r="D26" i="47"/>
  <c r="I26" i="46"/>
  <c r="E42" i="47"/>
  <c r="I42" i="47"/>
  <c r="J24" i="46"/>
  <c r="L33" i="44"/>
  <c r="C49" i="44" s="1"/>
  <c r="Q27" i="44"/>
  <c r="L12" i="47"/>
  <c r="Q12" i="47" s="1"/>
  <c r="Q12" i="46"/>
  <c r="S12" i="46" s="1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G29" i="63"/>
  <c r="F28" i="14"/>
  <c r="E34" i="64"/>
  <c r="G83" i="8"/>
  <c r="D72" i="5"/>
  <c r="G111" i="8"/>
  <c r="I109" i="8"/>
  <c r="R27" i="42" s="1"/>
  <c r="E17" i="49"/>
  <c r="E24" i="46"/>
  <c r="C72" i="5"/>
  <c r="C17" i="49"/>
  <c r="C26" i="47"/>
  <c r="H11" i="46"/>
  <c r="H81" i="8"/>
  <c r="D48" i="64"/>
  <c r="I48" i="64" s="1"/>
  <c r="C48" i="64"/>
  <c r="H48" i="64" s="1"/>
  <c r="C53" i="5"/>
  <c r="D53" i="5"/>
  <c r="D75" i="5" s="1"/>
  <c r="D11" i="48"/>
  <c r="N24" i="42"/>
  <c r="N24" i="51"/>
  <c r="M34" i="51"/>
  <c r="M54" i="51" s="1"/>
  <c r="C24" i="10"/>
  <c r="C29" i="10" s="1"/>
  <c r="E30" i="47"/>
  <c r="D30" i="47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Q17" i="46"/>
  <c r="S17" i="46" s="1"/>
  <c r="G47" i="8"/>
  <c r="G57" i="8" s="1"/>
  <c r="L18" i="47"/>
  <c r="C12" i="48"/>
  <c r="G38" i="48"/>
  <c r="G45" i="48" s="1"/>
  <c r="D55" i="47"/>
  <c r="N24" i="64"/>
  <c r="L34" i="64"/>
  <c r="L54" i="64" s="1"/>
  <c r="L34" i="42"/>
  <c r="L54" i="42" s="1"/>
  <c r="F69" i="8"/>
  <c r="F91" i="8" s="1"/>
  <c r="R28" i="46"/>
  <c r="I104" i="8"/>
  <c r="I106" i="8" s="1"/>
  <c r="G95" i="8"/>
  <c r="N27" i="44"/>
  <c r="N33" i="44" s="1"/>
  <c r="E49" i="44" s="1"/>
  <c r="L19" i="47"/>
  <c r="N19" i="46"/>
  <c r="N19" i="47" s="1"/>
  <c r="M19" i="47"/>
  <c r="N24" i="44"/>
  <c r="C49" i="64"/>
  <c r="H49" i="64" s="1"/>
  <c r="L34" i="44"/>
  <c r="L54" i="44" s="1"/>
  <c r="N33" i="51"/>
  <c r="E49" i="51" s="1"/>
  <c r="N21" i="47"/>
  <c r="I20" i="48" s="1"/>
  <c r="R18" i="46"/>
  <c r="M12" i="47"/>
  <c r="N12" i="46"/>
  <c r="N10" i="46"/>
  <c r="E55" i="46"/>
  <c r="R14" i="46"/>
  <c r="S14" i="46" s="1"/>
  <c r="E69" i="5"/>
  <c r="E32" i="51"/>
  <c r="N55" i="47"/>
  <c r="I38" i="48"/>
  <c r="I45" i="48" s="1"/>
  <c r="I69" i="8"/>
  <c r="G69" i="8"/>
  <c r="L11" i="47"/>
  <c r="Q11" i="47" s="1"/>
  <c r="N11" i="46"/>
  <c r="H17" i="49"/>
  <c r="D11" i="49"/>
  <c r="C49" i="51"/>
  <c r="H49" i="51" s="1"/>
  <c r="J49" i="51" s="1"/>
  <c r="L34" i="51"/>
  <c r="L54" i="51" s="1"/>
  <c r="E30" i="14"/>
  <c r="I17" i="46" s="1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E12" i="46"/>
  <c r="E12" i="47" s="1"/>
  <c r="E12" i="48" s="1"/>
  <c r="M11" i="47"/>
  <c r="R11" i="47" s="1"/>
  <c r="H49" i="44" l="1"/>
  <c r="L51" i="46"/>
  <c r="I48" i="45"/>
  <c r="R27" i="64"/>
  <c r="M27" i="47"/>
  <c r="S28" i="46"/>
  <c r="D53" i="51"/>
  <c r="D54" i="51" s="1"/>
  <c r="I48" i="51"/>
  <c r="I53" i="51" s="1"/>
  <c r="I54" i="51" s="1"/>
  <c r="M34" i="44"/>
  <c r="M54" i="44" s="1"/>
  <c r="J49" i="44"/>
  <c r="I33" i="46"/>
  <c r="Q18" i="46"/>
  <c r="Q24" i="46" s="1"/>
  <c r="N18" i="46"/>
  <c r="N18" i="47" s="1"/>
  <c r="H14" i="44"/>
  <c r="H32" i="44" s="1"/>
  <c r="H34" i="44" s="1"/>
  <c r="C13" i="47"/>
  <c r="H30" i="46"/>
  <c r="C30" i="47"/>
  <c r="H30" i="47" s="1"/>
  <c r="E26" i="47"/>
  <c r="G12" i="48"/>
  <c r="G10" i="48"/>
  <c r="C32" i="42"/>
  <c r="C34" i="42" s="1"/>
  <c r="H14" i="42"/>
  <c r="S11" i="47"/>
  <c r="S10" i="47"/>
  <c r="H12" i="48"/>
  <c r="R12" i="47"/>
  <c r="S12" i="47" s="1"/>
  <c r="J24" i="47"/>
  <c r="J42" i="47"/>
  <c r="I55" i="47"/>
  <c r="G19" i="48"/>
  <c r="Q20" i="47"/>
  <c r="H15" i="49"/>
  <c r="R28" i="47"/>
  <c r="S10" i="46"/>
  <c r="D32" i="42"/>
  <c r="I14" i="42"/>
  <c r="I32" i="42" s="1"/>
  <c r="I34" i="42" s="1"/>
  <c r="D34" i="46"/>
  <c r="I30" i="46"/>
  <c r="I34" i="46" s="1"/>
  <c r="D22" i="49"/>
  <c r="I30" i="47"/>
  <c r="C11" i="48"/>
  <c r="H11" i="47"/>
  <c r="J11" i="47" s="1"/>
  <c r="R33" i="42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N20" i="47" s="1"/>
  <c r="I19" i="48" s="1"/>
  <c r="R20" i="46"/>
  <c r="R24" i="46" s="1"/>
  <c r="S48" i="47"/>
  <c r="S55" i="47"/>
  <c r="H20" i="49"/>
  <c r="R33" i="47"/>
  <c r="R33" i="64"/>
  <c r="R34" i="64" s="1"/>
  <c r="R54" i="64" s="1"/>
  <c r="S27" i="64"/>
  <c r="S33" i="64" s="1"/>
  <c r="S34" i="64" s="1"/>
  <c r="S54" i="64" s="1"/>
  <c r="D16" i="48"/>
  <c r="I20" i="47"/>
  <c r="J20" i="47" s="1"/>
  <c r="J11" i="46"/>
  <c r="H53" i="51"/>
  <c r="H54" i="51" s="1"/>
  <c r="J48" i="51"/>
  <c r="J53" i="51" s="1"/>
  <c r="J54" i="51" s="1"/>
  <c r="S21" i="47"/>
  <c r="H26" i="46"/>
  <c r="J26" i="46" s="1"/>
  <c r="G18" i="48"/>
  <c r="Q19" i="47"/>
  <c r="G20" i="49"/>
  <c r="Q33" i="47"/>
  <c r="N10" i="47"/>
  <c r="I10" i="48" s="1"/>
  <c r="H18" i="48"/>
  <c r="R19" i="47"/>
  <c r="D32" i="44"/>
  <c r="D48" i="44" s="1"/>
  <c r="I14" i="44"/>
  <c r="I32" i="44" s="1"/>
  <c r="I34" i="44" s="1"/>
  <c r="Q51" i="46"/>
  <c r="D19" i="49"/>
  <c r="I26" i="47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17" i="47"/>
  <c r="H43" i="8"/>
  <c r="E38" i="5"/>
  <c r="G97" i="8"/>
  <c r="G122" i="8" s="1"/>
  <c r="I95" i="8"/>
  <c r="I97" i="8" s="1"/>
  <c r="G91" i="8"/>
  <c r="E42" i="5"/>
  <c r="E41" i="24"/>
  <c r="C53" i="64"/>
  <c r="C54" i="64" s="1"/>
  <c r="C75" i="5"/>
  <c r="M32" i="47"/>
  <c r="I88" i="8"/>
  <c r="R31" i="46" s="1"/>
  <c r="S31" i="46" s="1"/>
  <c r="H83" i="8"/>
  <c r="I111" i="8"/>
  <c r="N27" i="42"/>
  <c r="N33" i="42" s="1"/>
  <c r="E49" i="42" s="1"/>
  <c r="E24" i="47"/>
  <c r="D34" i="47"/>
  <c r="E70" i="5"/>
  <c r="L17" i="47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E48" i="64"/>
  <c r="C32" i="44"/>
  <c r="C48" i="44" s="1"/>
  <c r="H48" i="44" s="1"/>
  <c r="E14" i="44"/>
  <c r="E32" i="44" s="1"/>
  <c r="E48" i="44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Q28" i="47"/>
  <c r="M33" i="64"/>
  <c r="N34" i="44"/>
  <c r="N54" i="44" s="1"/>
  <c r="N30" i="46"/>
  <c r="N34" i="51"/>
  <c r="N54" i="51" s="1"/>
  <c r="N12" i="47"/>
  <c r="O25" i="24" s="1"/>
  <c r="C25" i="24" s="1"/>
  <c r="D25" i="24" s="1"/>
  <c r="L24" i="45"/>
  <c r="C48" i="45" s="1"/>
  <c r="N24" i="45"/>
  <c r="M14" i="47"/>
  <c r="E14" i="42"/>
  <c r="E32" i="42" s="1"/>
  <c r="E48" i="42" s="1"/>
  <c r="C16" i="48"/>
  <c r="E20" i="47"/>
  <c r="C53" i="51"/>
  <c r="C54" i="51" s="1"/>
  <c r="F30" i="14"/>
  <c r="N14" i="46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N17" i="47"/>
  <c r="S28" i="47" l="1"/>
  <c r="C48" i="42"/>
  <c r="H48" i="45"/>
  <c r="L50" i="46"/>
  <c r="R34" i="46"/>
  <c r="R35" i="46" s="1"/>
  <c r="D35" i="46"/>
  <c r="D56" i="46" s="1"/>
  <c r="S18" i="46"/>
  <c r="H13" i="47"/>
  <c r="J13" i="47" s="1"/>
  <c r="S19" i="47"/>
  <c r="J30" i="47"/>
  <c r="D34" i="42"/>
  <c r="E34" i="42" s="1"/>
  <c r="D48" i="42"/>
  <c r="M50" i="46" s="1"/>
  <c r="I35" i="46"/>
  <c r="I56" i="46" s="1"/>
  <c r="N24" i="46"/>
  <c r="I34" i="47"/>
  <c r="C22" i="49"/>
  <c r="E13" i="47"/>
  <c r="I48" i="44"/>
  <c r="I53" i="44" s="1"/>
  <c r="I54" i="44" s="1"/>
  <c r="J55" i="47"/>
  <c r="C13" i="48"/>
  <c r="S20" i="46"/>
  <c r="S24" i="46" s="1"/>
  <c r="J34" i="44"/>
  <c r="D34" i="44"/>
  <c r="S33" i="47"/>
  <c r="H26" i="47"/>
  <c r="J26" i="47" s="1"/>
  <c r="E19" i="49"/>
  <c r="G16" i="48"/>
  <c r="Q17" i="47"/>
  <c r="G17" i="48"/>
  <c r="Q18" i="47"/>
  <c r="D14" i="48"/>
  <c r="D22" i="48" s="1"/>
  <c r="D24" i="48" s="1"/>
  <c r="I17" i="47"/>
  <c r="I33" i="47" s="1"/>
  <c r="J30" i="46"/>
  <c r="J14" i="44"/>
  <c r="J32" i="44" s="1"/>
  <c r="H19" i="48"/>
  <c r="R20" i="47"/>
  <c r="S20" i="47" s="1"/>
  <c r="H17" i="48"/>
  <c r="R18" i="47"/>
  <c r="C33" i="46"/>
  <c r="H17" i="46"/>
  <c r="H19" i="49"/>
  <c r="R32" i="47"/>
  <c r="H32" i="42"/>
  <c r="J14" i="42"/>
  <c r="C53" i="42"/>
  <c r="H48" i="42"/>
  <c r="H14" i="48"/>
  <c r="R14" i="47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H53" i="45"/>
  <c r="H54" i="45" s="1"/>
  <c r="J48" i="45"/>
  <c r="N27" i="45"/>
  <c r="N33" i="45" s="1"/>
  <c r="E49" i="45" s="1"/>
  <c r="R27" i="45"/>
  <c r="H54" i="64"/>
  <c r="C15" i="24"/>
  <c r="D15" i="24" s="1"/>
  <c r="E15" i="24" s="1"/>
  <c r="O17" i="24"/>
  <c r="D33" i="47"/>
  <c r="D35" i="47" s="1"/>
  <c r="D56" i="47" s="1"/>
  <c r="H91" i="8"/>
  <c r="I91" i="8"/>
  <c r="I17" i="48"/>
  <c r="C34" i="44"/>
  <c r="F41" i="24"/>
  <c r="E25" i="24"/>
  <c r="E75" i="5"/>
  <c r="I122" i="8"/>
  <c r="E16" i="49"/>
  <c r="E33" i="46"/>
  <c r="E72" i="5"/>
  <c r="M31" i="47"/>
  <c r="N31" i="46"/>
  <c r="N31" i="47" s="1"/>
  <c r="I18" i="49" s="1"/>
  <c r="M33" i="42"/>
  <c r="N34" i="42"/>
  <c r="N54" i="42" s="1"/>
  <c r="E53" i="42"/>
  <c r="D25" i="49"/>
  <c r="D26" i="49" s="1"/>
  <c r="L34" i="45"/>
  <c r="L54" i="45" s="1"/>
  <c r="C53" i="45"/>
  <c r="C54" i="45" s="1"/>
  <c r="N27" i="46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28" i="46"/>
  <c r="N33" i="64"/>
  <c r="N34" i="64" s="1"/>
  <c r="N54" i="64" s="1"/>
  <c r="G15" i="49"/>
  <c r="I15" i="49" s="1"/>
  <c r="N28" i="47"/>
  <c r="O33" i="24" s="1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C33" i="47" s="1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I48" i="42" l="1"/>
  <c r="D17" i="24"/>
  <c r="Q24" i="47"/>
  <c r="C17" i="24"/>
  <c r="E54" i="42"/>
  <c r="D53" i="44"/>
  <c r="D54" i="44" s="1"/>
  <c r="I37" i="46"/>
  <c r="I35" i="47"/>
  <c r="I56" i="47" s="1"/>
  <c r="R50" i="46"/>
  <c r="E34" i="44"/>
  <c r="E53" i="44" s="1"/>
  <c r="E54" i="44" s="1"/>
  <c r="G22" i="48"/>
  <c r="G24" i="48" s="1"/>
  <c r="G46" i="48" s="1"/>
  <c r="L32" i="47"/>
  <c r="N32" i="47" s="1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Q32" i="46"/>
  <c r="H18" i="49"/>
  <c r="R31" i="47"/>
  <c r="S31" i="47" s="1"/>
  <c r="C53" i="44"/>
  <c r="C54" i="44" s="1"/>
  <c r="H34" i="42"/>
  <c r="J34" i="42" s="1"/>
  <c r="J32" i="42"/>
  <c r="J17" i="46"/>
  <c r="J33" i="46" s="1"/>
  <c r="H33" i="46"/>
  <c r="H17" i="47"/>
  <c r="E53" i="45"/>
  <c r="E54" i="45" s="1"/>
  <c r="N50" i="46"/>
  <c r="S14" i="47"/>
  <c r="J48" i="42"/>
  <c r="S18" i="47"/>
  <c r="H14" i="49"/>
  <c r="R27" i="47"/>
  <c r="R34" i="47" s="1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C16" i="47"/>
  <c r="H16" i="47" s="1"/>
  <c r="C34" i="46"/>
  <c r="C35" i="46" s="1"/>
  <c r="C56" i="46" s="1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L27" i="47"/>
  <c r="Q27" i="47" s="1"/>
  <c r="O9" i="24"/>
  <c r="C9" i="24" s="1"/>
  <c r="D9" i="24" s="1"/>
  <c r="L34" i="46"/>
  <c r="L35" i="46" s="1"/>
  <c r="E49" i="64"/>
  <c r="E53" i="64" s="1"/>
  <c r="E54" i="64" s="1"/>
  <c r="M34" i="47"/>
  <c r="L55" i="46"/>
  <c r="N24" i="47"/>
  <c r="E17" i="47"/>
  <c r="E33" i="47" s="1"/>
  <c r="C14" i="48"/>
  <c r="C22" i="48" s="1"/>
  <c r="C24" i="48" s="1"/>
  <c r="M51" i="46" l="1"/>
  <c r="R51" i="46" s="1"/>
  <c r="Q34" i="46"/>
  <c r="Q35" i="46" s="1"/>
  <c r="C26" i="48"/>
  <c r="C37" i="48" s="1"/>
  <c r="H21" i="49"/>
  <c r="H26" i="49" s="1"/>
  <c r="H46" i="49" s="1"/>
  <c r="N51" i="46"/>
  <c r="J17" i="47"/>
  <c r="J33" i="47" s="1"/>
  <c r="H33" i="47"/>
  <c r="S32" i="46"/>
  <c r="H53" i="44"/>
  <c r="H54" i="44" s="1"/>
  <c r="J48" i="44"/>
  <c r="J53" i="44" s="1"/>
  <c r="J54" i="44" s="1"/>
  <c r="Q50" i="46"/>
  <c r="Q55" i="46" s="1"/>
  <c r="G19" i="49"/>
  <c r="Q32" i="47"/>
  <c r="S32" i="47" s="1"/>
  <c r="J16" i="47"/>
  <c r="J34" i="47" s="1"/>
  <c r="H34" i="47"/>
  <c r="I53" i="64"/>
  <c r="J49" i="64"/>
  <c r="G14" i="49"/>
  <c r="G21" i="49" s="1"/>
  <c r="G26" i="49" s="1"/>
  <c r="G46" i="49" s="1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34" i="47"/>
  <c r="E16" i="47"/>
  <c r="C37" i="46"/>
  <c r="E35" i="46"/>
  <c r="E37" i="46" s="1"/>
  <c r="C11" i="49"/>
  <c r="I46" i="48"/>
  <c r="M55" i="46"/>
  <c r="L34" i="47"/>
  <c r="L35" i="47" s="1"/>
  <c r="L56" i="47" s="1"/>
  <c r="N27" i="47"/>
  <c r="O32" i="24" s="1"/>
  <c r="O38" i="24" s="1"/>
  <c r="L56" i="46"/>
  <c r="C31" i="24"/>
  <c r="C42" i="24" s="1"/>
  <c r="O31" i="24"/>
  <c r="E14" i="48"/>
  <c r="E22" i="48" s="1"/>
  <c r="E24" i="48" s="1"/>
  <c r="E26" i="48" s="1"/>
  <c r="O10" i="24"/>
  <c r="S34" i="46" l="1"/>
  <c r="S35" i="46" s="1"/>
  <c r="Q34" i="47"/>
  <c r="Q35" i="47" s="1"/>
  <c r="Q56" i="47" s="1"/>
  <c r="D28" i="49"/>
  <c r="D29" i="49" s="1"/>
  <c r="D27" i="48" s="1"/>
  <c r="E27" i="48" s="1"/>
  <c r="E29" i="49" s="1"/>
  <c r="C35" i="47"/>
  <c r="C56" i="47" s="1"/>
  <c r="S51" i="46"/>
  <c r="I54" i="64"/>
  <c r="J54" i="64" s="1"/>
  <c r="J53" i="64"/>
  <c r="D54" i="42"/>
  <c r="I53" i="42"/>
  <c r="J53" i="42" s="1"/>
  <c r="H37" i="46"/>
  <c r="S27" i="47"/>
  <c r="H35" i="47"/>
  <c r="S50" i="46"/>
  <c r="J35" i="47"/>
  <c r="J56" i="47" s="1"/>
  <c r="I53" i="45"/>
  <c r="I54" i="45" s="1"/>
  <c r="J49" i="45"/>
  <c r="J53" i="45" s="1"/>
  <c r="J54" i="45" s="1"/>
  <c r="H15" i="24"/>
  <c r="G17" i="24"/>
  <c r="C26" i="49"/>
  <c r="C28" i="49" s="1"/>
  <c r="C29" i="49"/>
  <c r="C45" i="48"/>
  <c r="C46" i="48" s="1"/>
  <c r="H25" i="24"/>
  <c r="G31" i="24"/>
  <c r="F9" i="24"/>
  <c r="E13" i="49"/>
  <c r="E25" i="49" s="1"/>
  <c r="E34" i="47"/>
  <c r="E56" i="46"/>
  <c r="E11" i="49"/>
  <c r="I14" i="49"/>
  <c r="I21" i="49" s="1"/>
  <c r="I26" i="49" s="1"/>
  <c r="N34" i="47"/>
  <c r="N35" i="47" s="1"/>
  <c r="N55" i="46"/>
  <c r="N56" i="46" s="1"/>
  <c r="C10" i="24"/>
  <c r="O12" i="24"/>
  <c r="O20" i="24" s="1"/>
  <c r="O42" i="24"/>
  <c r="D32" i="24"/>
  <c r="I54" i="42" l="1"/>
  <c r="J54" i="42" s="1"/>
  <c r="C37" i="47"/>
  <c r="R55" i="46"/>
  <c r="R56" i="46" s="1"/>
  <c r="E35" i="47"/>
  <c r="E56" i="47" s="1"/>
  <c r="J37" i="46"/>
  <c r="Q56" i="46"/>
  <c r="S55" i="46"/>
  <c r="C36" i="49"/>
  <c r="C45" i="49" s="1"/>
  <c r="C46" i="49" s="1"/>
  <c r="H56" i="47"/>
  <c r="S34" i="47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N56" i="47"/>
  <c r="S56" i="46" l="1"/>
  <c r="E58" i="47"/>
  <c r="E37" i="47"/>
  <c r="H37" i="47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M17" i="47"/>
  <c r="R17" i="47" s="1"/>
  <c r="R24" i="47" s="1"/>
  <c r="R35" i="47" s="1"/>
  <c r="R56" i="47" s="1"/>
  <c r="S56" i="47" s="1"/>
  <c r="S17" i="47" l="1"/>
  <c r="S24" i="47" s="1"/>
  <c r="M15" i="24"/>
  <c r="L17" i="24"/>
  <c r="I32" i="24"/>
  <c r="H42" i="24"/>
  <c r="I10" i="24"/>
  <c r="H20" i="24"/>
  <c r="M25" i="24"/>
  <c r="L31" i="24"/>
  <c r="K9" i="24"/>
  <c r="H16" i="48"/>
  <c r="H22" i="48" s="1"/>
  <c r="H24" i="48" s="1"/>
  <c r="M24" i="47"/>
  <c r="M24" i="46"/>
  <c r="M35" i="46" s="1"/>
  <c r="I37" i="47" l="1"/>
  <c r="M35" i="47"/>
  <c r="S35" i="47" s="1"/>
  <c r="J37" i="47" s="1"/>
  <c r="N15" i="24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M56" i="46"/>
  <c r="D37" i="46"/>
  <c r="E122" i="8"/>
  <c r="M56" i="47" l="1"/>
  <c r="D37" i="47"/>
  <c r="K32" i="24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<sst xmlns="http://schemas.openxmlformats.org/spreadsheetml/2006/main" count="2893" uniqueCount="1250">
  <si>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</si>
  <si>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</si>
  <si>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</si>
  <si>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</si>
  <si>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</si>
  <si>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</si>
  <si>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</si>
  <si>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</si>
  <si>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</si>
  <si>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</si>
  <si>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</si>
  <si>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</si>
  <si>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</si>
  <si>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</si>
  <si>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</si>
  <si>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</si>
  <si>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</si>
  <si>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</si>
  <si>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</si>
  <si>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</si>
  <si>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</si>
  <si>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</si>
  <si>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</si>
  <si>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</si>
  <si>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</si>
  <si>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</si>
  <si>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</si>
  <si>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</si>
  <si>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</si>
  <si>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</si>
  <si>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</si>
  <si>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</si>
  <si>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</si>
  <si>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</si>
  <si>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</si>
  <si>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</si>
  <si>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</si>
  <si>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</si>
  <si>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</si>
  <si>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</si>
  <si>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</si>
  <si>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</si>
  <si>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</si>
  <si>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</si>
  <si>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</si>
  <si>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</si>
  <si>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</si>
  <si>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</si>
  <si>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</si>
  <si>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</si>
  <si>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</si>
  <si>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</si>
  <si>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</si>
  <si>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</si>
  <si>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</si>
  <si>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</si>
  <si>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</si>
  <si>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</si>
  <si>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</si>
  <si>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</si>
  <si>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</si>
  <si>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</si>
  <si>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</si>
  <si>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</si>
  <si>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</si>
  <si>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</si>
  <si>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</si>
  <si>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</si>
  <si>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</si>
  <si>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</si>
  <si>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</si>
  <si>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</si>
  <si>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</si>
  <si>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</si>
  <si>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</si>
  <si>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</si>
  <si>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</si>
  <si>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</si>
  <si>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</si>
  <si>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</si>
  <si>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</si>
  <si>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</si>
  <si>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</si>
  <si>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</si>
  <si>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</si>
  <si>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</si>
  <si>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</si>
  <si>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</si>
  <si>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</si>
  <si>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</si>
  <si>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</si>
  <si>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</si>
  <si>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</si>
  <si>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</si>
  <si>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</si>
  <si>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</si>
  <si>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</si>
  <si>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</si>
  <si>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</si>
  <si>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</si>
  <si>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</si>
  <si>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</si>
  <si>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</si>
  <si>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</si>
  <si>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</si>
  <si>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</si>
  <si>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</si>
  <si>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</si>
  <si>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</si>
  <si>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</si>
  <si>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</si>
  <si>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</si>
  <si>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</si>
  <si>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</si>
  <si>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</si>
  <si>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</si>
  <si>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</si>
  <si>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</si>
  <si>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</si>
  <si>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</si>
  <si>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</si>
  <si>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</si>
  <si>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</si>
  <si>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</si>
  <si>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</si>
  <si>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</si>
  <si>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</si>
  <si>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</si>
  <si>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</si>
  <si>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</si>
  <si>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</si>
  <si>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</si>
  <si>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</si>
  <si>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</si>
  <si>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</si>
  <si>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</si>
  <si>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</si>
  <si>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</si>
  <si>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</si>
  <si>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</si>
  <si>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</si>
  <si>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</si>
  <si>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</si>
  <si>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</si>
  <si>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</si>
  <si>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</si>
  <si>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</si>
  <si>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</si>
  <si>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</si>
  <si>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</si>
  <si>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</si>
  <si>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</si>
  <si>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</si>
  <si>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</si>
  <si>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</si>
  <si>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</si>
  <si>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</si>
  <si>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</si>
  <si>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</si>
  <si>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</si>
  <si>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</si>
  <si>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</si>
  <si>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</si>
  <si>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</si>
  <si>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</si>
  <si>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</si>
  <si>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</si>
  <si>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</si>
  <si>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</si>
  <si>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</si>
  <si>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</si>
  <si>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</si>
  <si>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</si>
  <si>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</si>
  <si>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</si>
  <si>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</si>
  <si>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</si>
  <si>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</si>
  <si>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</si>
  <si>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</si>
  <si>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</si>
  <si>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</si>
  <si>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</si>
  <si>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</si>
  <si>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</si>
  <si>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</si>
  <si>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</si>
  <si>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</si>
  <si>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</si>
  <si>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</si>
  <si>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</si>
  <si>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</si>
  <si>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</si>
  <si>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</si>
  <si>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</si>
  <si>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</si>
  <si>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</si>
  <si>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</si>
  <si>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</si>
  <si>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</si>
  <si>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</si>
  <si>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</si>
  <si>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</si>
  <si>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</si>
  <si>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</si>
  <si>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</si>
  <si>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</si>
  <si>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</si>
  <si>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</si>
  <si>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</si>
  <si>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</si>
  <si>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</si>
  <si>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</si>
  <si>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</si>
  <si>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</si>
  <si>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</si>
  <si>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</si>
  <si>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</si>
  <si>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</si>
  <si>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</si>
  <si>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</si>
  <si>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</si>
  <si>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</si>
  <si>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</si>
  <si>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</si>
  <si>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</si>
  <si>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</si>
  <si>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</si>
  <si>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</si>
  <si>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</si>
  <si>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</si>
  <si>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</si>
  <si>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</si>
  <si>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</si>
  <si>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</si>
  <si>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</si>
  <si>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</si>
  <si>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</si>
  <si>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</si>
  <si>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</si>
  <si>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</si>
  <si>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</si>
  <si>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</si>
  <si>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</si>
  <si>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</si>
  <si>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</si>
  <si>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</si>
  <si>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</si>
  <si>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</si>
  <si>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</si>
  <si>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</si>
  <si>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</si>
  <si>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</si>
  <si>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</si>
  <si>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</si>
  <si>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</si>
  <si>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</si>
  <si>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</si>
  <si>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</si>
  <si>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</si>
  <si>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</si>
  <si>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</si>
  <si>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</si>
  <si>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</si>
  <si>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</si>
  <si>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</si>
  <si>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</si>
  <si>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</si>
  <si>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</si>
  <si>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</si>
  <si>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</si>
  <si>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</si>
  <si>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</si>
  <si>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</si>
  <si>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</si>
  <si>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</si>
  <si>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</si>
  <si>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</si>
  <si>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</si>
  <si>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</si>
  <si>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</si>
  <si>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</si>
  <si>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</si>
  <si>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</si>
  <si>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</si>
  <si>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</si>
  <si>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</si>
  <si>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</si>
  <si>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</si>
  <si>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</si>
  <si>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</si>
  <si>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</si>
  <si>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</si>
  <si>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</si>
  <si>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</si>
  <si>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</si>
  <si>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</si>
  <si>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</si>
  <si>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</si>
  <si>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</si>
  <si>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</si>
  <si>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</si>
  <si>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</si>
  <si>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</si>
  <si>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</si>
  <si>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</si>
  <si>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</si>
  <si>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</si>
  <si>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</si>
  <si>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</si>
  <si>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</si>
  <si>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</si>
  <si>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</si>
  <si>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</si>
  <si>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</si>
  <si>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</si>
  <si>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</si>
  <si>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</si>
  <si>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</si>
  <si>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</si>
  <si>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</si>
  <si>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</si>
  <si>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</si>
  <si>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</si>
  <si>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</si>
  <si>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</si>
  <si>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</si>
  <si>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</si>
  <si>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</si>
  <si>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</si>
  <si>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</si>
  <si>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</si>
  <si>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</si>
  <si>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</si>
  <si>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</si>
  <si>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</si>
  <si>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</si>
  <si>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</si>
  <si>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</si>
  <si>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</si>
  <si>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</si>
  <si>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</si>
  <si>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</si>
  <si>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</si>
  <si>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</si>
  <si>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</si>
  <si>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</si>
  <si>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</si>
  <si>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</si>
  <si>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</si>
  <si>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</si>
  <si>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</si>
  <si>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</si>
  <si>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</si>
  <si>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</si>
  <si>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</si>
  <si>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</si>
  <si>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</si>
  <si>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</si>
  <si>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</si>
  <si>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</si>
  <si>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</si>
  <si>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</si>
  <si>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</si>
  <si>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</si>
  <si>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</si>
  <si>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</si>
  <si>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</si>
  <si>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</si>
  <si>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</si>
  <si>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</si>
  <si>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</si>
  <si>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</si>
  <si>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</si>
  <si>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</si>
  <si>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</si>
  <si>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</si>
  <si>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</si>
  <si>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</si>
  <si>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</si>
  <si>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</si>
  <si>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</si>
  <si>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</si>
  <si>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</si>
  <si>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</si>
  <si>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</si>
  <si>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</si>
  <si>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</si>
  <si>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</si>
  <si>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</si>
  <si>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</si>
  <si>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</si>
  <si>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</si>
  <si>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</si>
  <si>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</si>
  <si>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</si>
  <si>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</si>
  <si>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</si>
  <si>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</si>
  <si>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</si>
  <si>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</si>
  <si>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</si>
  <si>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</si>
  <si>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</si>
  <si>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</si>
  <si>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</si>
  <si>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</si>
  <si>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</si>
  <si>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</si>
  <si>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</si>
  <si>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</si>
  <si>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</si>
  <si>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</si>
  <si>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</si>
  <si>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</si>
  <si>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</si>
  <si>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</si>
  <si>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</si>
  <si>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</si>
  <si>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</si>
  <si>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</si>
  <si>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</si>
  <si>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</si>
  <si>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</si>
  <si>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</si>
  <si>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</si>
  <si>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</si>
  <si>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</si>
  <si>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</si>
  <si>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</si>
  <si>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</si>
  <si>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</si>
  <si>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</si>
  <si>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</si>
  <si>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</si>
  <si>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</si>
  <si>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</si>
  <si>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</si>
  <si>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</si>
  <si>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</si>
  <si>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</si>
  <si>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</si>
  <si>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</si>
  <si>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</si>
  <si>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</si>
  <si>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</si>
  <si>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</si>
  <si>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</si>
  <si>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</si>
  <si>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</si>
  <si>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</si>
  <si>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</si>
  <si>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</si>
  <si>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</si>
  <si>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</si>
  <si>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</si>
  <si>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</si>
  <si>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</si>
  <si>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</si>
  <si>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</si>
  <si>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</si>
  <si>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</si>
  <si>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</si>
  <si>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</si>
  <si>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</si>
  <si>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</si>
  <si>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</si>
  <si>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</si>
  <si>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</si>
  <si>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</si>
  <si>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</si>
  <si>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</si>
  <si>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</si>
  <si>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</si>
  <si>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</si>
  <si>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</si>
  <si>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</si>
  <si>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</si>
  <si>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</si>
  <si>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</si>
  <si>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</si>
  <si>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</si>
  <si>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</si>
  <si>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</si>
  <si>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</si>
  <si>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</si>
  <si>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</si>
  <si>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</si>
  <si>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</si>
  <si>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</si>
  <si>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</si>
  <si>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</si>
  <si>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</si>
  <si>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</si>
  <si>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</si>
  <si>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</si>
  <si>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</si>
  <si>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</si>
  <si>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</si>
  <si>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</si>
  <si>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</si>
  <si>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</si>
  <si>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</si>
  <si>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</si>
  <si>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</si>
  <si>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</si>
  <si>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</si>
  <si>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</si>
  <si>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</si>
  <si>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</si>
  <si>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</si>
  <si>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</si>
  <si>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</si>
  <si>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</si>
  <si>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</si>
  <si>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</si>
  <si>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</si>
  <si>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</si>
  <si>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</si>
  <si>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</si>
  <si>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</si>
  <si>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</si>
  <si>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</si>
  <si>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</si>
  <si>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</si>
  <si>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</si>
  <si>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</si>
  <si>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</si>
  <si>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</si>
  <si>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</si>
  <si>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</si>
  <si>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</si>
  <si>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</si>
  <si>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</si>
  <si>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</si>
  <si>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</si>
  <si>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</si>
  <si>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</si>
  <si>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</si>
  <si>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</si>
  <si>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</si>
  <si>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</si>
  <si>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</si>
  <si>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</si>
  <si>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</si>
  <si>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</si>
  <si>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</si>
  <si>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</si>
  <si>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</si>
  <si>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</si>
  <si>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</si>
  <si>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</si>
  <si>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</si>
  <si>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</si>
  <si>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</si>
  <si>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</si>
  <si>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</si>
  <si>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</si>
  <si>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</si>
  <si>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</si>
  <si>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</si>
  <si>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</si>
  <si>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</si>
  <si>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</si>
  <si>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</si>
  <si>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</si>
  <si>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</si>
  <si>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</si>
  <si>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</si>
  <si>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</si>
  <si>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</si>
  <si>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</si>
  <si>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</si>
  <si>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</si>
  <si>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</si>
  <si>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</si>
  <si>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</si>
  <si>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</si>
  <si>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</si>
  <si>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</si>
  <si>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</si>
  <si>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</si>
  <si>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</si>
  <si>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</si>
  <si>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</si>
  <si>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</si>
  <si>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</si>
  <si>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</si>
  <si>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</si>
  <si>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</si>
  <si>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</si>
  <si>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</si>
  <si>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</si>
  <si>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</si>
  <si>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</si>
  <si>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</si>
  <si>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</si>
  <si>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</si>
  <si>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</si>
  <si>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</si>
  <si>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</si>
  <si>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</si>
  <si>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</si>
  <si>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</si>
  <si>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</si>
  <si>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</si>
  <si>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</si>
  <si>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</si>
  <si>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</si>
  <si>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</si>
  <si>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</si>
  <si>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</si>
  <si>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</si>
  <si>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</si>
  <si>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</si>
  <si>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</si>
  <si>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</si>
  <si>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</si>
  <si>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</si>
  <si>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</si>
  <si>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</si>
  <si>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</si>
  <si>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</si>
  <si>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</si>
  <si>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</si>
  <si>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</si>
  <si>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</si>
  <si>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</si>
  <si>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</si>
  <si>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</si>
  <si>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</si>
  <si>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</si>
  <si>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</si>
  <si>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</si>
  <si>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</si>
  <si>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</si>
  <si>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</si>
  <si>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</si>
  <si>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</si>
  <si>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</si>
  <si>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</si>
  <si>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</si>
  <si>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</si>
  <si>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</si>
  <si>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</si>
  <si>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</si>
  <si>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</si>
  <si>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</si>
  <si>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</si>
  <si>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</si>
  <si>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</si>
  <si>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</si>
  <si>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</si>
  <si>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</si>
  <si>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</si>
  <si>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</si>
  <si>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</si>
  <si>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</si>
  <si>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</si>
  <si>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</si>
  <si>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</si>
  <si>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</si>
  <si>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</si>
  <si>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</si>
  <si>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</si>
  <si>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</si>
  <si>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</si>
  <si>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</si>
  <si>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</si>
  <si>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</si>
  <si>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</si>
  <si>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</si>
  <si>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</si>
  <si>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</si>
  <si>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</si>
  <si>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</si>
  <si>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</si>
  <si>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</si>
  <si>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</si>
  <si>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</si>
  <si>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</si>
  <si>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</si>
  <si>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</si>
  <si>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</si>
  <si>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</si>
  <si>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</si>
  <si>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</si>
  <si>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</si>
  <si>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</si>
  <si>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</si>
  <si>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</si>
  <si>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</si>
  <si>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</si>
  <si>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</si>
  <si>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</si>
  <si>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</si>
  <si>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</si>
  <si>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</si>
  <si>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</si>
  <si>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</si>
  <si>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</si>
  <si>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</si>
  <si>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</si>
  <si>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</si>
  <si>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</si>
  <si>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</si>
  <si>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</si>
  <si>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</si>
  <si>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</si>
  <si>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</si>
  <si>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</si>
  <si>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</si>
  <si>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</si>
  <si>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</si>
  <si>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</si>
  <si>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</si>
  <si>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</si>
  <si>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</si>
  <si>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</si>
  <si>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</si>
  <si>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</si>
  <si>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</si>
  <si>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</si>
  <si>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</si>
  <si>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</si>
  <si>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</si>
  <si>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</si>
  <si>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</si>
  <si>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</si>
  <si>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</si>
  <si>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</si>
  <si>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</si>
  <si>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</si>
  <si>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</si>
  <si>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</si>
  <si>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</si>
  <si>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</si>
  <si>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</si>
  <si>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</si>
  <si>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</si>
  <si>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</si>
  <si>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</si>
  <si>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</si>
  <si>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</si>
  <si>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</si>
  <si>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</si>
  <si>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</si>
  <si>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</si>
  <si>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</si>
  <si>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</si>
  <si>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</si>
  <si>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</si>
  <si>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</si>
  <si>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</si>
  <si>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</si>
  <si>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</si>
  <si>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</si>
  <si>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</si>
  <si>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</si>
  <si>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</si>
  <si>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</si>
  <si>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</si>
  <si>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</si>
  <si>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</si>
  <si>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</si>
  <si>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</si>
  <si>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</si>
  <si>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</si>
  <si>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</si>
  <si>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</si>
  <si>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</si>
  <si>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</si>
  <si>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</si>
  <si>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</si>
  <si>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</si>
  <si>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</si>
  <si>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</si>
  <si>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</si>
  <si>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</si>
  <si>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</si>
  <si>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</si>
  <si>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</si>
  <si>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</si>
  <si>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</si>
  <si>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</si>
  <si>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</si>
  <si>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</si>
  <si>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</si>
  <si>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</si>
  <si>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</si>
  <si>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</si>
  <si>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</si>
  <si>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</si>
  <si>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</si>
  <si>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</si>
  <si>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</si>
  <si>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</si>
  <si>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</si>
  <si>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</si>
  <si>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</si>
  <si>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</si>
  <si>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</si>
  <si>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</si>
  <si>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</si>
  <si>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</si>
  <si>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</si>
  <si>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</si>
  <si>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</si>
  <si>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</si>
  <si>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</si>
  <si>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</si>
  <si>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</si>
  <si>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</si>
  <si>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</si>
  <si>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</si>
  <si>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</si>
  <si>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</si>
  <si>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</si>
  <si>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</si>
  <si>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</si>
  <si>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</si>
  <si>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</si>
  <si>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</si>
  <si>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</si>
  <si>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</si>
  <si>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</si>
  <si>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</si>
  <si>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</si>
  <si>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</si>
  <si>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</si>
  <si>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</si>
  <si>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</si>
  <si>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</si>
  <si>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</si>
  <si>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</si>
  <si>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</si>
  <si>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</si>
  <si>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</si>
  <si>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</si>
  <si>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</si>
  <si>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</si>
  <si>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</si>
  <si>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</si>
  <si>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</si>
  <si>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</si>
  <si>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</si>
  <si>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</si>
  <si>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</si>
  <si>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</si>
  <si>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</si>
  <si>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</si>
  <si>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</si>
  <si>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</si>
  <si>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</si>
  <si>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</si>
  <si>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</si>
  <si>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</si>
  <si>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</si>
  <si>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</si>
  <si>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</si>
  <si>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</si>
  <si>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</si>
  <si>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</si>
  <si>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</si>
  <si>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</si>
  <si>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</si>
  <si>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</si>
  <si>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</si>
  <si>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</si>
  <si>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</si>
  <si>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</si>
  <si>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</si>
  <si>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</si>
  <si>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</si>
  <si>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</si>
  <si>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</si>
  <si>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</si>
  <si>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</si>
  <si>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</si>
  <si>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</si>
  <si>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</si>
  <si>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</si>
  <si>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</si>
  <si>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</si>
  <si>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</si>
  <si>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</si>
  <si>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</si>
  <si>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</si>
  <si>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</si>
  <si>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</si>
  <si>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</si>
  <si>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</si>
  <si>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</si>
  <si>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</si>
  <si>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</si>
  <si>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</si>
  <si>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</si>
  <si>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</si>
  <si>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</si>
  <si>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</si>
  <si>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</si>
  <si>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</si>
  <si>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</si>
  <si>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</si>
  <si>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</si>
  <si>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</si>
  <si>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</si>
  <si>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</si>
  <si>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</si>
  <si>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</si>
  <si>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</si>
  <si>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</si>
  <si>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</si>
  <si>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</si>
  <si>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</si>
  <si>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</si>
  <si>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</si>
  <si>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</si>
  <si>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</si>
  <si>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</si>
  <si>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</si>
  <si>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</si>
  <si>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</si>
  <si>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</si>
  <si>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</si>
  <si>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</si>
  <si>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</si>
  <si>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</si>
  <si>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</si>
  <si>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</si>
  <si>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</si>
  <si>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</si>
  <si>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</si>
  <si>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</si>
  <si>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</si>
  <si>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</si>
  <si>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</si>
  <si>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</si>
  <si>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</si>
  <si>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</si>
  <si>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</si>
  <si>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</si>
  <si>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</si>
  <si>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</si>
  <si>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</si>
  <si>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</si>
  <si>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</si>
  <si>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</si>
  <si>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</si>
  <si>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</si>
  <si>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</si>
  <si>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</si>
  <si>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</si>
  <si>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</si>
  <si>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</si>
  <si>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</si>
  <si>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</si>
  <si>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</si>
  <si>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</si>
  <si>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</si>
  <si>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</si>
  <si>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</si>
  <si>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</si>
  <si>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</si>
  <si>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</si>
  <si>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</si>
  <si>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</si>
  <si>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</si>
  <si>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</si>
  <si>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</si>
  <si>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</si>
  <si>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</si>
  <si>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</si>
  <si>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</si>
  <si>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</si>
  <si>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</si>
  <si>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</si>
  <si>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</si>
  <si>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</si>
  <si>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</si>
  <si>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</si>
  <si>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</si>
  <si>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</si>
  <si>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</si>
  <si>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</si>
  <si>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</si>
  <si>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</si>
  <si>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</si>
  <si>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</si>
  <si>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</si>
  <si>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</si>
  <si>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</si>
  <si>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</si>
  <si>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</si>
  <si>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</si>
  <si>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</si>
  <si>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</si>
  <si>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</si>
  <si>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</si>
  <si>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</si>
  <si>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</si>
  <si>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</si>
  <si>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</si>
  <si>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</si>
  <si>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</si>
  <si>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</si>
  <si>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</si>
  <si>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</si>
  <si>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</si>
  <si>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</si>
  <si>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</si>
  <si>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</si>
  <si>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</si>
  <si>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</si>
  <si>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</si>
  <si>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</si>
  <si>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</si>
  <si>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</si>
  <si>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</si>
  <si>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</si>
  <si>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</si>
  <si>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</si>
  <si>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</si>
  <si>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</si>
  <si>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</si>
  <si>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</si>
  <si>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</si>
  <si>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</si>
  <si>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</si>
  <si>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</si>
  <si>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</si>
  <si>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</si>
  <si>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</si>
  <si>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</si>
  <si>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</si>
  <si>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</si>
  <si>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</si>
  <si>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</si>
  <si>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</si>
  <si>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</si>
  <si>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</si>
  <si>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</si>
  <si>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</si>
  <si>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</si>
  <si>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</si>
  <si>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</si>
  <si>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</si>
  <si>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</si>
  <si>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</si>
  <si>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</si>
  <si>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</si>
  <si>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</si>
  <si>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</si>
  <si>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</si>
  <si>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</si>
  <si>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</si>
  <si>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</si>
  <si>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</si>
  <si>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</si>
  <si>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</si>
  <si>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</si>
  <si>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</si>
  <si>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</si>
  <si>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</si>
  <si>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</si>
  <si>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</si>
  <si>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</si>
  <si>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</si>
  <si>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</si>
  <si>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</si>
  <si>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</si>
  <si>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</si>
  <si>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</si>
  <si>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</si>
  <si>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</si>
  <si>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</si>
  <si>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</si>
  <si>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</si>
  <si>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</si>
  <si>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</si>
  <si>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</si>
  <si>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</si>
  <si>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</si>
  <si>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</si>
  <si>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</si>
  <si>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</si>
  <si>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</si>
  <si>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</si>
  <si>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</si>
  <si>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</si>
  <si>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</si>
  <si>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</si>
  <si>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</si>
  <si>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</si>
  <si>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</si>
  <si>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</si>
  <si>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</si>
  <si>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</si>
  <si>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</si>
  <si>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</si>
  <si>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</si>
  <si>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</si>
  <si>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</si>
  <si>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</si>
  <si>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</si>
  <si>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</si>
  <si>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</si>
  <si>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</si>
  <si>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</si>
  <si>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</si>
  <si>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</si>
  <si>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</si>
  <si>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</si>
  <si>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</si>
  <si>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</si>
  <si>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</si>
  <si>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</si>
  <si>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</si>
  <si>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</si>
  <si>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</si>
  <si>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</si>
  <si>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</si>
  <si>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</si>
  <si>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</si>
  <si>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</si>
  <si>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</si>
  <si>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</si>
  <si>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</si>
  <si>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</si>
  <si>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</si>
  <si>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</si>
  <si>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</si>
  <si>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</si>
  <si>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</si>
  <si>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</si>
  <si>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</si>
  <si>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</si>
  <si>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</si>
  <si>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</si>
  <si>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</si>
  <si>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</si>
  <si>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</si>
  <si>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</si>
  <si>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</si>
  <si>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</si>
  <si>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</si>
  <si>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</si>
  <si>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</si>
  <si>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</si>
  <si>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</si>
  <si>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</si>
  <si>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</si>
  <si>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</si>
  <si>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</si>
  <si>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</si>
  <si>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</si>
  <si>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</si>
  <si>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</si>
  <si>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</si>
  <si>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</si>
  <si>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</si>
  <si>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</si>
  <si>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</si>
  <si>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</si>
  <si>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</si>
  <si>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</si>
  <si>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</si>
  <si>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</si>
  <si>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</si>
  <si>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</si>
  <si>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</si>
  <si>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</si>
  <si>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</si>
  <si>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</si>
  <si>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</si>
  <si>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</si>
  <si>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</si>
  <si>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</si>
  <si>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</si>
  <si>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</si>
  <si>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</si>
  <si>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</si>
  <si>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</si>
  <si>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</si>
  <si>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</si>
  <si>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</si>
  <si>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</si>
  <si>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</si>
  <si>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</si>
  <si>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</si>
  <si>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</si>
  <si>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</si>
  <si>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</si>
  <si>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</si>
  <si>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</si>
  <si>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</si>
  <si>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</si>
  <si>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</si>
  <si>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</si>
  <si>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</si>
  <si>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</si>
  <si>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</si>
  <si>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</si>
  <si>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</si>
  <si>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</si>
  <si>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</si>
  <si>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</si>
  <si>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</si>
  <si>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</si>
  <si>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</si>
  <si>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</si>
  <si>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</si>
  <si>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</si>
  <si>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</si>
  <si>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</si>
  <si>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</si>
  <si>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</si>
  <si>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</si>
  <si>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</si>
  <si>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</si>
  <si>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</si>
  <si>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</si>
  <si>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</si>
  <si>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</si>
  <si>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</si>
  <si>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</si>
  <si>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</si>
  <si>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</si>
  <si>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</si>
  <si>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</si>
  <si>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</si>
  <si>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</si>
  <si>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>T/7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</si>
  <si>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</si>
  <si>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</si>
  <si>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</si>
  <si>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</si>
  <si>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</si>
  <si>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</si>
  <si>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</si>
  <si>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</si>
  <si>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</si>
  <si>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</si>
  <si>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 xml:space="preserve">2023. évi Pénzügyi mérleg </t>
  </si>
  <si>
    <t xml:space="preserve">2023. évi előirányzat </t>
  </si>
  <si>
    <t>2023. június ….-i  módosított előirányzat</t>
  </si>
  <si>
    <t>2023. június ….-i módosított előirányzat</t>
  </si>
  <si>
    <t xml:space="preserve">2023. évi pénzügyi mérleg </t>
  </si>
  <si>
    <t xml:space="preserve">2023. évi pénzügyi mérlege </t>
  </si>
  <si>
    <t>2023. évi pénzügyi mérleg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</si>
</sst>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2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121" fillId="0" borderId="0" xfId="0" applyNumberFormat="1" applyFont="1" applyBorder="1"/>
    <xf numFmtId="3" fontId="121" fillId="0" borderId="56" xfId="0" applyNumberFormat="1" applyFont="1" applyBorder="1"/>
    <xf numFmtId="3" fontId="183" fillId="0" borderId="0" xfId="0" applyNumberFormat="1" applyFont="1" applyBorder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8" fillId="0" borderId="56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3" fontId="35" fillId="0" borderId="56" xfId="74" applyNumberFormat="1" applyFont="1" applyBorder="1"/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83" fillId="0" borderId="97" xfId="0" applyNumberFormat="1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0" xfId="77" applyFont="1" applyAlignment="1">
      <alignment horizontal="center"/>
    </xf>
    <xf numFmtId="0" fontId="51" fillId="0" borderId="23" xfId="77" applyFont="1" applyBorder="1" applyAlignment="1">
      <alignment horizontal="center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abSelected="1" topLeftCell="A7" zoomScale="80" zoomScaleNormal="80" workbookViewId="0">
      <selection activeCell="P18" sqref="P18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55" t="s">
        <v>1242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27" ht="20.25" x14ac:dyDescent="0.3">
      <c r="B2" s="530"/>
      <c r="N2" s="102"/>
    </row>
    <row r="3" spans="1:27" s="77" customFormat="1" ht="12.75" customHeight="1" x14ac:dyDescent="0.2">
      <c r="A3" s="1456" t="s">
        <v>51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6"/>
      <c r="L3" s="1456"/>
      <c r="M3" s="1456"/>
      <c r="N3" s="1456"/>
      <c r="O3" s="1456"/>
      <c r="P3" s="1456"/>
      <c r="Q3" s="1456"/>
      <c r="R3" s="1456"/>
      <c r="S3" s="1456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57" t="s">
        <v>1247</v>
      </c>
      <c r="B4" s="1457"/>
      <c r="C4" s="1457"/>
      <c r="D4" s="1457"/>
      <c r="E4" s="1457"/>
      <c r="F4" s="1457"/>
      <c r="G4" s="1457"/>
      <c r="H4" s="1457"/>
      <c r="I4" s="1457"/>
      <c r="J4" s="1457"/>
      <c r="K4" s="1457"/>
      <c r="L4" s="1457"/>
      <c r="M4" s="1457"/>
      <c r="N4" s="1457"/>
      <c r="O4" s="1457"/>
      <c r="P4" s="1457"/>
      <c r="Q4" s="1457"/>
      <c r="R4" s="1457"/>
      <c r="S4" s="1457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58" t="s">
        <v>249</v>
      </c>
      <c r="B5" s="1458"/>
      <c r="C5" s="1458"/>
      <c r="D5" s="1458"/>
      <c r="E5" s="1458"/>
      <c r="F5" s="1458"/>
      <c r="G5" s="1458"/>
      <c r="H5" s="1458"/>
      <c r="I5" s="1458"/>
      <c r="J5" s="1458"/>
      <c r="K5" s="1458"/>
      <c r="L5" s="1458"/>
      <c r="M5" s="1458"/>
      <c r="N5" s="1458"/>
      <c r="O5" s="1458"/>
      <c r="P5" s="1458"/>
      <c r="Q5" s="1458"/>
      <c r="R5" s="1458"/>
      <c r="S5" s="1458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62" t="s">
        <v>53</v>
      </c>
      <c r="B6" s="1464" t="s">
        <v>54</v>
      </c>
      <c r="C6" s="1449" t="s">
        <v>55</v>
      </c>
      <c r="D6" s="1450"/>
      <c r="E6" s="1450"/>
      <c r="F6" s="1450"/>
      <c r="G6" s="1450"/>
      <c r="H6" s="1450"/>
      <c r="I6" s="1450"/>
      <c r="J6" s="1451"/>
      <c r="K6" s="1465" t="s">
        <v>56</v>
      </c>
      <c r="L6" s="1452" t="s">
        <v>57</v>
      </c>
      <c r="M6" s="1453"/>
      <c r="N6" s="1453"/>
      <c r="O6" s="1453"/>
      <c r="P6" s="1453"/>
      <c r="Q6" s="1453"/>
      <c r="R6" s="1453"/>
      <c r="S6" s="1454"/>
      <c r="T6" s="103"/>
      <c r="U6" s="103"/>
    </row>
    <row r="7" spans="1:27" s="77" customFormat="1" ht="12.75" customHeight="1" x14ac:dyDescent="0.2">
      <c r="A7" s="1462"/>
      <c r="B7" s="1464"/>
      <c r="C7" s="1459" t="s">
        <v>1244</v>
      </c>
      <c r="D7" s="1459"/>
      <c r="E7" s="1460"/>
      <c r="F7" s="1467" t="s">
        <v>1233</v>
      </c>
      <c r="G7" s="1468"/>
      <c r="H7" s="1467" t="s">
        <v>1245</v>
      </c>
      <c r="I7" s="1468"/>
      <c r="J7" s="1468"/>
      <c r="K7" s="1466"/>
      <c r="L7" s="1461" t="s">
        <v>1244</v>
      </c>
      <c r="M7" s="1461"/>
      <c r="N7" s="1461"/>
      <c r="O7" s="1447" t="s">
        <v>1233</v>
      </c>
      <c r="P7" s="1448"/>
      <c r="Q7" s="1447" t="s">
        <v>1246</v>
      </c>
      <c r="R7" s="1448"/>
      <c r="S7" s="1448"/>
      <c r="T7" s="103"/>
      <c r="U7" s="103"/>
    </row>
    <row r="8" spans="1:27" s="78" customFormat="1" ht="36.6" customHeight="1" x14ac:dyDescent="0.2">
      <c r="A8" s="1463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426"/>
      <c r="P9" s="1426"/>
      <c r="Q9" s="1426"/>
      <c r="R9" s="1426"/>
      <c r="S9" s="1427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402294</v>
      </c>
      <c r="M10" s="165">
        <f>'pü.mérleg Önkorm.'!M10+'pü.mérleg Hivatal'!M12+'püm. GAMESZ. '!M12+'püm-TASZII.'!M12+püm.Brunszvik!M12+'püm Festetics'!M12</f>
        <v>555414</v>
      </c>
      <c r="N10" s="661">
        <f>SUM(L10:M10)</f>
        <v>957708</v>
      </c>
      <c r="O10" s="111">
        <f>'pü.mérleg Önkorm.'!O10+'pü.mérleg Hivatal'!O12+'püm. GAMESZ. '!O12+püm.Brunszvik!O12+'püm Festetics'!O12+'püm-TASZII.'!O12</f>
        <v>0</v>
      </c>
      <c r="P10" s="111">
        <f>'pü.mérleg Önkorm.'!P10+'pü.mérleg Hivatal'!P12+'püm. GAMESZ. '!P12+püm.Brunszvik!P12+'püm Festetics'!P12+'püm-TASZII.'!P12</f>
        <v>6000</v>
      </c>
      <c r="Q10" s="111">
        <f>L10+O10</f>
        <v>402294</v>
      </c>
      <c r="R10" s="111">
        <f>M10+P10</f>
        <v>561414</v>
      </c>
      <c r="S10" s="281">
        <f>Q10+R10</f>
        <v>963708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'pü.mérleg Önkorm.'!C11</f>
        <v>336164</v>
      </c>
      <c r="D11" s="165">
        <f>'pü.mérleg Önkorm.'!D11</f>
        <v>189387</v>
      </c>
      <c r="E11" s="165">
        <f>C11+D11</f>
        <v>525551</v>
      </c>
      <c r="F11" s="165">
        <f>'pü.mérleg Önkorm.'!F11+'pü.mérleg Hivatal'!F13</f>
        <v>43458</v>
      </c>
      <c r="G11" s="165">
        <f>'pü.mérleg Önkorm.'!G11+'pü.mérleg Hivatal'!G13</f>
        <v>0</v>
      </c>
      <c r="H11" s="165">
        <f>C11+F11</f>
        <v>379622</v>
      </c>
      <c r="I11" s="165">
        <f>D11+G11</f>
        <v>189387</v>
      </c>
      <c r="J11" s="165">
        <f>H11+I11</f>
        <v>569009</v>
      </c>
      <c r="K11" s="359" t="s">
        <v>198</v>
      </c>
      <c r="L11" s="165">
        <f>'pü.mérleg Önkorm.'!L11+'pü.mérleg Hivatal'!L13+'püm. GAMESZ. '!L13+püm.Brunszvik!L13+'püm-TASZII.'!L13+'püm Festetics'!L13</f>
        <v>6105</v>
      </c>
      <c r="M11" s="165">
        <f>'pü.mérleg Önkorm.'!M11+'pü.mérleg Hivatal'!M13+'püm. GAMESZ. '!M13+püm.Brunszvik!M13+'püm-TASZII.'!M13+'püm Festetics'!M13</f>
        <v>133262</v>
      </c>
      <c r="N11" s="165">
        <f>SUM(L11:M11)</f>
        <v>139367</v>
      </c>
      <c r="O11" s="111">
        <f>'pü.mérleg Önkorm.'!O11+'pü.mérleg Hivatal'!O13+'püm. GAMESZ. '!O13+püm.Brunszvik!O13+'püm Festetics'!O13+'püm-TASZII.'!O13</f>
        <v>0</v>
      </c>
      <c r="P11" s="111">
        <f>'pü.mérleg Önkorm.'!P11+'pü.mérleg Hivatal'!P13+'püm. GAMESZ. '!P13+püm.Brunszvik!P13+'püm Festetics'!P13+'püm-TASZII.'!P13</f>
        <v>1680</v>
      </c>
      <c r="Q11" s="111">
        <f t="shared" ref="Q11:Q41" si="1">L11+O11</f>
        <v>6105</v>
      </c>
      <c r="R11" s="111">
        <f t="shared" ref="R11:R41" si="2">M11+P11</f>
        <v>134942</v>
      </c>
      <c r="S11" s="281">
        <f t="shared" ref="S11:S41" si="3">Q11+R11</f>
        <v>141047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223028</v>
      </c>
      <c r="M12" s="165">
        <f>'pü.mérleg Önkorm.'!M12+'pü.mérleg Hivatal'!M14+'püm. GAMESZ. '!M14+püm.Brunszvik!M14+'püm-TASZII.'!M14+'püm Festetics'!M14</f>
        <v>1278464</v>
      </c>
      <c r="N12" s="165">
        <f>SUM(L12:M12)</f>
        <v>1501492</v>
      </c>
      <c r="O12" s="111">
        <f>'pü.mérleg Önkorm.'!O12+'pü.mérleg Hivatal'!O14+'püm. GAMESZ. '!O14+püm.Brunszvik!O14+'püm Festetics'!O14+'püm-TASZII.'!O14</f>
        <v>100393</v>
      </c>
      <c r="P12" s="111">
        <f>'pü.mérleg Önkorm.'!P12+'pü.mérleg Hivatal'!P14+'püm. GAMESZ. '!P14+püm.Brunszvik!P14+'püm Festetics'!P14+'püm-TASZII.'!P14</f>
        <v>7171</v>
      </c>
      <c r="Q12" s="111">
        <f t="shared" si="1"/>
        <v>323421</v>
      </c>
      <c r="R12" s="111">
        <f t="shared" si="2"/>
        <v>1285635</v>
      </c>
      <c r="S12" s="281">
        <f t="shared" si="3"/>
        <v>1609056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1202</v>
      </c>
      <c r="C13" s="165">
        <f>'pü.mérleg Önkorm.'!C13+'pü.mérleg Hivatal'!C14+'püm. GAMESZ. '!C14+püm.Brunszvik!C14+'püm Festetics'!C14+'püm-TASZII.'!C14</f>
        <v>26267</v>
      </c>
      <c r="D13" s="165">
        <f>'pü.mérleg Önkorm.'!D13+'pü.mérleg Hivatal'!D14+'püm. GAMESZ. '!D14+püm.Brunszvik!D14+'püm Festetics'!D14+'püm-TASZII.'!D14</f>
        <v>13336</v>
      </c>
      <c r="E13" s="165">
        <f>'pü.mérleg Önkorm.'!E13+'pü.mérleg Hivatal'!E14+'püm. GAMESZ. '!E14+püm.Brunszvik!E14+'püm Festetics'!E14+'püm-TASZII.'!E14</f>
        <v>39603</v>
      </c>
      <c r="F13" s="165">
        <f>'pü.mérleg Önkorm.'!F13+'pü.mérleg Hivatal'!F14+'püm. GAMESZ. '!F14+püm.Brunszvik!F14+'püm Festetics'!F14+'püm-TASZII.'!F14</f>
        <v>41013</v>
      </c>
      <c r="G13" s="165">
        <f>'pü.mérleg Önkorm.'!G13+'pü.mérleg Hivatal'!G14+'püm. GAMESZ. '!G14+püm.Brunszvik!G14+'püm Festetics'!G14+'püm-TASZII.'!G14</f>
        <v>10199</v>
      </c>
      <c r="H13" s="165">
        <f t="shared" si="4"/>
        <v>67280</v>
      </c>
      <c r="I13" s="165">
        <f t="shared" si="5"/>
        <v>23535</v>
      </c>
      <c r="J13" s="165">
        <f t="shared" si="6"/>
        <v>90815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0</v>
      </c>
      <c r="M14" s="165">
        <f>'pü.mérleg Önkorm.'!M14+'pü.mérleg Hivatal'!M16</f>
        <v>16309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0</v>
      </c>
      <c r="R14" s="111">
        <f t="shared" si="2"/>
        <v>16309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6" t="s">
        <v>1203</v>
      </c>
      <c r="C16" s="165">
        <f>'pü.mérleg Önkorm.'!C16+'pü.mérleg Hivatal'!C16+'püm. GAMESZ. '!C16+püm.Brunszvik!C16+'püm Festetics'!C16+'püm-TASZII.'!C16</f>
        <v>3591</v>
      </c>
      <c r="D16" s="165">
        <f>'pü.mérleg Önkorm.'!D16+'pü.mérleg Hivatal'!D16+'püm. GAMESZ. '!D16+püm.Brunszvik!D16+'püm Festetics'!D16+'püm-TASZII.'!D16</f>
        <v>0</v>
      </c>
      <c r="E16" s="165">
        <f>'pü.mérleg Önkorm.'!E16+'pü.mérleg Hivatal'!E16+'püm. GAMESZ. '!E16+püm.Brunszvik!E16+'püm Festetics'!E16+'püm-TASZII.'!E16</f>
        <v>3591</v>
      </c>
      <c r="F16" s="165">
        <f>'pü.mérleg Önkorm.'!F16+'pü.mérleg Hivatal'!F18</f>
        <v>264306</v>
      </c>
      <c r="G16" s="165">
        <f>'pü.mérleg Önkorm.'!G16+'pü.mérleg Hivatal'!G18</f>
        <v>8924</v>
      </c>
      <c r="H16" s="165">
        <f t="shared" si="4"/>
        <v>267897</v>
      </c>
      <c r="I16" s="165">
        <f t="shared" si="5"/>
        <v>8924</v>
      </c>
      <c r="J16" s="165">
        <f t="shared" si="6"/>
        <v>276821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0</v>
      </c>
      <c r="D17" s="165">
        <f>'pü.mérleg Önkorm.'!D17+'püm. GAMESZ. '!D18+püm.Brunszvik!D18+'püm-TASZII.'!D18+'pü.mérleg Hivatal'!D17+püm.Brunszvik!D18</f>
        <v>1182874</v>
      </c>
      <c r="E17" s="165">
        <f>SUM(C17:D17)</f>
        <v>1182874</v>
      </c>
      <c r="F17" s="165">
        <f>'pü.mérleg Önkorm.'!F17+'pü.mérleg Hivatal'!F19</f>
        <v>0</v>
      </c>
      <c r="G17" s="165">
        <f>'pü.mérleg Önkorm.'!G17+'pü.mérleg Hivatal'!G19</f>
        <v>0</v>
      </c>
      <c r="H17" s="165">
        <f t="shared" si="4"/>
        <v>0</v>
      </c>
      <c r="I17" s="165">
        <f t="shared" si="5"/>
        <v>1182874</v>
      </c>
      <c r="J17" s="165">
        <f t="shared" si="6"/>
        <v>1182874</v>
      </c>
      <c r="K17" s="359" t="s">
        <v>202</v>
      </c>
      <c r="L17" s="165">
        <f>'pü.mérleg Önkorm.'!L17+'pü.mérleg Hivatal'!L18</f>
        <v>0</v>
      </c>
      <c r="M17" s="165">
        <f>'pü.mérleg Önkorm.'!M17+'pü.mérleg Hivatal'!M18</f>
        <v>6459</v>
      </c>
      <c r="N17" s="165">
        <f>'pü.mérleg Önkorm.'!N17+'pü.mérleg Hivatal'!N18</f>
        <v>6459</v>
      </c>
      <c r="O17" s="111">
        <f>'pü.mérleg Önkorm.'!O17+'pü.mérleg Hivatal'!O18+'püm. GAMESZ. '!O18+püm.Brunszvik!O18+'püm Festetics'!O18+'püm-TASZII.'!O18</f>
        <v>0</v>
      </c>
      <c r="P17" s="111">
        <f>'pü.mérleg Önkorm.'!P17+'pü.mérleg Hivatal'!P19+'püm. GAMESZ. '!P19+püm.Brunszvik!P19+'püm Festetics'!P19+'püm-TASZII.'!P18</f>
        <v>13532</v>
      </c>
      <c r="Q17" s="111">
        <f t="shared" si="1"/>
        <v>0</v>
      </c>
      <c r="R17" s="111">
        <f t="shared" si="2"/>
        <v>19991</v>
      </c>
      <c r="S17" s="281">
        <f t="shared" si="3"/>
        <v>19991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4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Hivatal'!L19+'püm-TASZII.'!L19</f>
        <v>0</v>
      </c>
      <c r="M18" s="165">
        <f>'pü.mérleg Önkorm.'!M18+'pü.mérleg Hivatal'!M19+'püm-TASZII.'!M19</f>
        <v>95339</v>
      </c>
      <c r="N18" s="165">
        <f>'pü.mérleg Önkorm.'!N18+'pü.mérleg Hivatal'!N19+'püm-TASZII.'!N19</f>
        <v>95339</v>
      </c>
      <c r="O18" s="111">
        <f>'pü.mérleg Önkorm.'!O18+'pü.mérleg Hivatal'!O19+'püm. GAMESZ. '!O19+püm.Brunszvik!O19+'püm Festetics'!O19+'püm-TASZII.'!O19</f>
        <v>0</v>
      </c>
      <c r="P18" s="111">
        <f>'pü.mérleg Önkorm.'!P18+'pü.mérleg Hivatal'!P20+'püm. GAMESZ. '!P20+püm.Brunszvik!P20+'püm Festetics'!P20+'püm-TASZII.'!P20</f>
        <v>12848</v>
      </c>
      <c r="Q18" s="111">
        <f t="shared" si="1"/>
        <v>0</v>
      </c>
      <c r="R18" s="111">
        <f t="shared" si="2"/>
        <v>108187</v>
      </c>
      <c r="S18" s="281">
        <f t="shared" si="3"/>
        <v>108187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4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119190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119190</v>
      </c>
      <c r="O19" s="111">
        <f>'pü.mérleg Önkorm.'!O19+'pü.mérleg Hivatal'!O21+'püm. GAMESZ. '!O21+püm.Brunszvik!O21+'püm Festetics'!O21+'püm-TASZII.'!O21</f>
        <v>0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119190</v>
      </c>
      <c r="R19" s="111">
        <f t="shared" si="2"/>
        <v>0</v>
      </c>
      <c r="S19" s="281">
        <f t="shared" si="3"/>
        <v>119190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126101</v>
      </c>
      <c r="D20" s="165">
        <f>'pü.mérleg Önkorm.'!D20+'pü.mérleg Hivatal'!D20+'püm. GAMESZ. '!D20+püm.Brunszvik!D20+'püm-TASZII.'!D20+'püm Festetics'!D20</f>
        <v>449763</v>
      </c>
      <c r="E20" s="165">
        <f>SUM(C20:D20)</f>
        <v>575864</v>
      </c>
      <c r="F20" s="165">
        <f>'pü.mérleg Önkorm.'!F20+'pü.mérleg Hivatal'!F20+'püm. GAMESZ. '!F20+püm.Brunszvik!F20+'püm Festetics'!F20+'püm-TASZII.'!F20</f>
        <v>4285</v>
      </c>
      <c r="G20" s="165">
        <f>'pü.mérleg Önkorm.'!G20+'pü.mérleg Hivatal'!G20+'püm. GAMESZ. '!G20+püm.Brunszvik!G20+'püm Festetics'!G20+'püm-TASZII.'!G20</f>
        <v>454</v>
      </c>
      <c r="H20" s="165">
        <f t="shared" si="4"/>
        <v>130386</v>
      </c>
      <c r="I20" s="165">
        <f t="shared" si="5"/>
        <v>450217</v>
      </c>
      <c r="J20" s="165">
        <f t="shared" si="6"/>
        <v>580603</v>
      </c>
      <c r="K20" s="359" t="s">
        <v>205</v>
      </c>
      <c r="L20" s="165">
        <f>'pü.mérleg Önkorm.'!L20</f>
        <v>0</v>
      </c>
      <c r="M20" s="165">
        <f>'pü.mérleg Önkorm.'!M20</f>
        <v>5000</v>
      </c>
      <c r="N20" s="661">
        <f>SUM(L20:M20)</f>
        <v>5000</v>
      </c>
      <c r="O20" s="111">
        <f>'pü.mérleg Önkorm.'!O20+'pü.mérleg Hivatal'!O22+'püm. GAMESZ. '!O22+püm.Brunszvik!O22+'püm Festetics'!O22+'püm-TASZII.'!O22</f>
        <v>0</v>
      </c>
      <c r="P20" s="111">
        <f>'pü.mérleg Önkorm.'!P20+'pü.mérleg Hivatal'!P22+'püm. GAMESZ. '!P22+püm.Brunszvik!P22+'püm Festetics'!P22+'püm-TASZII.'!P22</f>
        <v>-2970</v>
      </c>
      <c r="Q20" s="111">
        <f t="shared" si="1"/>
        <v>0</v>
      </c>
      <c r="R20" s="111">
        <f t="shared" si="2"/>
        <v>2030</v>
      </c>
      <c r="S20" s="281">
        <f t="shared" si="3"/>
        <v>2030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0</v>
      </c>
      <c r="M21" s="165">
        <f>'pü.mérleg Önkorm.'!M21</f>
        <v>20000</v>
      </c>
      <c r="N21" s="661">
        <f>SUM(L21:M21)</f>
        <v>20000</v>
      </c>
      <c r="O21" s="111">
        <f>'pü.mérleg Önkorm.'!O21+'pü.mérleg Hivatal'!O23+'püm. GAMESZ. '!O23+püm.Brunszvik!O23+'püm Festetics'!O23+'püm-TASZII.'!O23</f>
        <v>539</v>
      </c>
      <c r="P21" s="111">
        <f>'pü.mérleg Önkorm.'!P21+'pü.mérleg Hivatal'!P23+'püm. GAMESZ. '!P23+püm.Brunszvik!P23+'püm Festetics'!P23+'püm-TASZII.'!P23</f>
        <v>-15572</v>
      </c>
      <c r="Q21" s="111">
        <f t="shared" si="1"/>
        <v>539</v>
      </c>
      <c r="R21" s="111">
        <f t="shared" si="2"/>
        <v>4428</v>
      </c>
      <c r="S21" s="281">
        <f t="shared" si="3"/>
        <v>4967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/>
      <c r="L22" s="165"/>
      <c r="M22" s="165"/>
      <c r="N22" s="165"/>
      <c r="O22" s="111"/>
      <c r="P22" s="111"/>
      <c r="Q22" s="111"/>
      <c r="R22" s="111"/>
      <c r="S22" s="281"/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'pü.mérleg Önkorm.'!C24+'pü.mérleg Hivatal'!C24+'püm. GAMESZ. '!C24+püm.Brunszvik!C24+'püm Festetics'!C24+'püm-TASZII.'!C24</f>
        <v>633</v>
      </c>
      <c r="D24" s="165">
        <f>'pü.mérleg Önkorm.'!D24+'pü.mérleg Hivatal'!D24+'püm. GAMESZ. '!D24+püm.Brunszvik!D24+'püm-TASZII.'!D24</f>
        <v>0</v>
      </c>
      <c r="E24" s="661">
        <f>SUM(C24:D24)</f>
        <v>633</v>
      </c>
      <c r="F24" s="661">
        <f>'pü.mérleg Önkorm.'!F24+'pü.mérleg Hivatal'!F24+'püm. GAMESZ. '!F24+püm.Brunszvik!F24+'püm Festetics'!F24+'püm-TASZII.'!F24</f>
        <v>0</v>
      </c>
      <c r="G24" s="661">
        <f>'pü.mérleg Önkorm.'!G24+'pü.mérleg Hivatal'!G24+'püm. GAMESZ. '!G24+püm.Brunszvik!G24+'püm Festetics'!G24+'püm-TASZII.'!G24</f>
        <v>0</v>
      </c>
      <c r="H24" s="165">
        <f t="shared" si="4"/>
        <v>633</v>
      </c>
      <c r="I24" s="165">
        <f t="shared" si="5"/>
        <v>0</v>
      </c>
      <c r="J24" s="165">
        <f t="shared" si="6"/>
        <v>633</v>
      </c>
      <c r="K24" s="487" t="s">
        <v>63</v>
      </c>
      <c r="L24" s="199">
        <f>SUM(L10:L22)</f>
        <v>750617</v>
      </c>
      <c r="M24" s="199">
        <f>SUM(M10:M22)</f>
        <v>2110247</v>
      </c>
      <c r="N24" s="199">
        <f>SUM(N10:N22)</f>
        <v>2860864</v>
      </c>
      <c r="O24" s="199">
        <f>SUM(O10:O23)</f>
        <v>100932</v>
      </c>
      <c r="P24" s="199">
        <f t="shared" ref="P24:S24" si="7">SUM(P10:P22)</f>
        <v>22689</v>
      </c>
      <c r="Q24" s="199">
        <f>SUM(Q10:Q22)</f>
        <v>851549</v>
      </c>
      <c r="R24" s="199">
        <f>SUM(R10:R22)</f>
        <v>2132936</v>
      </c>
      <c r="S24" s="302">
        <f t="shared" si="7"/>
        <v>2984485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165">
        <f>'pü.mérleg Önkorm.'!C25+'pü.mérleg Hivatal'!C25+'püm. GAMESZ. '!C25+püm.Brunszvik!C25+'püm Festetics'!C25+'püm-TASZII.'!C25</f>
        <v>0</v>
      </c>
      <c r="D25" s="661">
        <f>'felh. bev.  '!E13</f>
        <v>0</v>
      </c>
      <c r="E25" s="661">
        <f t="shared" ref="E25:E26" si="8">SUM(C25:D25)</f>
        <v>0</v>
      </c>
      <c r="F25" s="661">
        <f>'pü.mérleg Önkorm.'!F25+'pü.mérleg Hivatal'!F25+'püm. GAMESZ. '!F25+püm.Brunszvik!F25+'püm Festetics'!F25+'püm-TASZII.'!F25</f>
        <v>0</v>
      </c>
      <c r="G25" s="661">
        <f>'pü.mérleg Önkorm.'!G25+'pü.mérleg Hivatal'!G25+'püm. GAMESZ. '!G25+püm.Brunszvik!G25+'püm Festetics'!G25+'püm-TASZII.'!G25</f>
        <v>0</v>
      </c>
      <c r="H25" s="165">
        <f t="shared" si="4"/>
        <v>0</v>
      </c>
      <c r="I25" s="165">
        <f t="shared" si="5"/>
        <v>0</v>
      </c>
      <c r="J25" s="165">
        <f t="shared" si="6"/>
        <v>0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Önkorm.'!C26+'pü.mérleg Hivatal'!C26+'püm. GAMESZ. '!C26+püm.Brunszvik!C26+'püm Festetics'!C26+'püm-TASZII.'!C26</f>
        <v>0</v>
      </c>
      <c r="D26" s="165">
        <f>'pü.mérleg Önkorm.'!D26</f>
        <v>0</v>
      </c>
      <c r="E26" s="661">
        <f t="shared" si="8"/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573564</v>
      </c>
      <c r="M27" s="165">
        <f>'pü.mérleg Önkorm.'!M27+'pü.mérleg Hivatal'!M27+'püm. GAMESZ. '!M27+'püm-TASZII.'!M27+'püm Festetics'!M27+püm.Brunszvik!M27</f>
        <v>697253</v>
      </c>
      <c r="N27" s="165">
        <f>SUM(L27:M27)</f>
        <v>1270817</v>
      </c>
      <c r="O27" s="111">
        <f>'pü.mérleg Önkorm.'!O27+'pü.mérleg Hivatal'!O27+'püm. GAMESZ. '!O27+püm.Brunszvik!O27+'püm Festetics'!O27+'püm-TASZII.'!O27</f>
        <v>201603</v>
      </c>
      <c r="P27" s="111">
        <f>'pü.mérleg Önkorm.'!P27+'pü.mérleg Hivatal'!P27+'püm. GAMESZ. '!P27+püm.Brunszvik!P27+'püm Festetics'!P27+'püm-TASZII.'!P27</f>
        <v>5264</v>
      </c>
      <c r="Q27" s="111">
        <f>L27+O27</f>
        <v>775167</v>
      </c>
      <c r="R27" s="111">
        <f>M27+P27</f>
        <v>702517</v>
      </c>
      <c r="S27" s="281">
        <f t="shared" si="3"/>
        <v>1477684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'pü.mérleg Önkorm.'!L28</f>
        <v>0</v>
      </c>
      <c r="M28" s="165">
        <f>'pü.mérleg Önkorm.'!M28</f>
        <v>5715</v>
      </c>
      <c r="N28" s="165">
        <f>SUM(L28:M28)</f>
        <v>5715</v>
      </c>
      <c r="O28" s="111">
        <f>'pü.mérleg Önkorm.'!O28+'pü.mérleg Hivatal'!O28+'püm. GAMESZ. '!O28+püm.Brunszvik!O28+'püm Festetics'!O28+'püm-TASZII.'!O28</f>
        <v>0</v>
      </c>
      <c r="P28" s="111">
        <f>'pü.mérleg Önkorm.'!P28+'pü.mérleg Hivatal'!P28+'püm. GAMESZ. '!P28+püm.Brunszvik!P28+'püm Festetics'!P28+'püm-TASZII.'!P28</f>
        <v>0</v>
      </c>
      <c r="Q28" s="111">
        <f t="shared" ref="Q28:Q33" si="9">L28+O28</f>
        <v>0</v>
      </c>
      <c r="R28" s="111">
        <f t="shared" ref="R28:R33" si="10">M28+P28</f>
        <v>5715</v>
      </c>
      <c r="S28" s="281">
        <f t="shared" si="3"/>
        <v>5715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'pü.mérleg Önkorm.'!C29+'pü.mérleg Hivatal'!C29+'püm. GAMESZ. '!C29+püm.Brunszvik!C29+'püm Festetics'!C29+'püm-TASZII.'!C29</f>
        <v>0</v>
      </c>
      <c r="D29" s="165">
        <f>'pü.mérleg Önkorm.'!D29+'pü.mérleg Hivatal'!D29+'püm. GAMESZ. '!D29+püm.Brunszvik!D29+'püm Festetics'!D29+'püm-TASZII.'!D29</f>
        <v>5000</v>
      </c>
      <c r="E29" s="165">
        <f>'pü.mérleg Önkorm.'!E29+'pü.mérleg Hivatal'!E29+'püm. GAMESZ. '!E29+püm.Brunszvik!E29+'püm Festetics'!E29+'püm-TASZII.'!E29</f>
        <v>5000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4514</v>
      </c>
      <c r="H29" s="165">
        <f t="shared" si="4"/>
        <v>0</v>
      </c>
      <c r="I29" s="165">
        <f t="shared" si="5"/>
        <v>9514</v>
      </c>
      <c r="J29" s="165">
        <f t="shared" si="6"/>
        <v>9514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9"/>
        <v>0</v>
      </c>
      <c r="R29" s="111">
        <f t="shared" si="10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'pü.mérleg Önkorm.'!C30+'pü.mérleg Hivatal'!C30+'püm. GAMESZ. '!C30+püm.Brunszvik!C30+'püm Festetics'!C30+'püm-TASZII.'!C30</f>
        <v>0</v>
      </c>
      <c r="D30" s="165">
        <f>'pü.mérleg Önkorm.'!D30+'pü.mérleg Hivatal'!D30+'püm. GAMESZ. '!D30+püm.Brunszvik!D30+'püm Festetics'!D30+'püm-TASZII.'!D30</f>
        <v>2246</v>
      </c>
      <c r="E30" s="165">
        <f>'pü.mérleg Önkorm.'!E30+'pü.mérleg Hivatal'!E30+'püm. GAMESZ. '!E30+püm.Brunszvik!E30+'püm Festetics'!E30+'püm-TASZII.'!E30</f>
        <v>2246</v>
      </c>
      <c r="F30" s="661">
        <f>'pü.mérleg Önkorm.'!F30+'pü.mérleg Hivatal'!F30+'püm. GAMESZ. '!F30+püm.Brunszvik!F30+'püm Festetics'!F30+'püm-TASZII.'!F30</f>
        <v>0</v>
      </c>
      <c r="G30" s="661">
        <f>'pü.mérleg Önkorm.'!G30+'pü.mérleg Hivatal'!G30+'püm. GAMESZ. '!G30+püm.Brunszvik!G30+'püm Festetics'!G30+'püm-TASZII.'!G30</f>
        <v>3768</v>
      </c>
      <c r="H30" s="165">
        <f t="shared" si="4"/>
        <v>0</v>
      </c>
      <c r="I30" s="165">
        <f t="shared" si="5"/>
        <v>6014</v>
      </c>
      <c r="J30" s="165">
        <f t="shared" si="6"/>
        <v>6014</v>
      </c>
      <c r="K30" s="359" t="s">
        <v>211</v>
      </c>
      <c r="L30" s="165">
        <f>'felhalm. kiad.  '!H77</f>
        <v>0</v>
      </c>
      <c r="M30" s="165">
        <f>'felhalm. kiad.  '!I77</f>
        <v>0</v>
      </c>
      <c r="N30" s="165">
        <f>SUM(L30:M30)</f>
        <v>0</v>
      </c>
      <c r="O30" s="111">
        <f>'pü.mérleg Önkorm.'!O30+'pü.mérleg Hivatal'!O30+'püm. GAMESZ. '!O30+püm.Brunszvik!O30+'püm Festetics'!O30+'püm-TASZII.'!O30</f>
        <v>0</v>
      </c>
      <c r="P30" s="111">
        <f>'pü.mérleg Önkorm.'!P30+'pü.mérleg Hivatal'!P30+'püm. GAMESZ. '!P30+püm.Brunszvik!P30+'püm Festetics'!P30+'püm-TASZII.'!P30</f>
        <v>3701</v>
      </c>
      <c r="Q30" s="111">
        <f t="shared" si="9"/>
        <v>0</v>
      </c>
      <c r="R30" s="111">
        <f t="shared" si="10"/>
        <v>3701</v>
      </c>
      <c r="S30" s="281">
        <f t="shared" si="3"/>
        <v>3701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0</v>
      </c>
      <c r="N31" s="165">
        <f>'pü.mérleg Önkorm.'!N31</f>
        <v>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0</v>
      </c>
      <c r="Q31" s="111">
        <f t="shared" si="9"/>
        <v>0</v>
      </c>
      <c r="R31" s="111">
        <f t="shared" si="10"/>
        <v>0</v>
      </c>
      <c r="S31" s="281">
        <f t="shared" si="3"/>
        <v>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0</v>
      </c>
      <c r="M32" s="165">
        <f>'pü.mérleg Önkorm.'!M32+'pü.mérleg Hivatal'!M31+'püm. GAMESZ. '!M31+'püm-TASZII.'!M31</f>
        <v>642</v>
      </c>
      <c r="N32" s="165">
        <f>SUM(L32:M32)</f>
        <v>642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9"/>
        <v>0</v>
      </c>
      <c r="R32" s="111">
        <f t="shared" si="10"/>
        <v>642</v>
      </c>
      <c r="S32" s="281">
        <f t="shared" si="3"/>
        <v>642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4" t="s">
        <v>49</v>
      </c>
      <c r="C33" s="516">
        <f>C12+C20+C11+C17+C13+C29</f>
        <v>488532</v>
      </c>
      <c r="D33" s="516">
        <f>D12+D20+D11+D17+D13+D29</f>
        <v>1840360</v>
      </c>
      <c r="E33" s="516">
        <f>E12+E20+E11+E17+E13+E29</f>
        <v>2328892</v>
      </c>
      <c r="F33" s="516">
        <f>F12+F20+F11+F17+F13+F29</f>
        <v>88756</v>
      </c>
      <c r="G33" s="516">
        <f t="shared" ref="G33:J33" si="11">G12+G20+G11+G17+G13+G29</f>
        <v>15167</v>
      </c>
      <c r="H33" s="516">
        <f t="shared" si="11"/>
        <v>577288</v>
      </c>
      <c r="I33" s="516">
        <f t="shared" si="11"/>
        <v>1855527</v>
      </c>
      <c r="J33" s="516">
        <f t="shared" si="11"/>
        <v>2432815</v>
      </c>
      <c r="K33" s="359" t="s">
        <v>234</v>
      </c>
      <c r="L33" s="165">
        <f>'pü.mérleg Önkorm.'!L33</f>
        <v>0</v>
      </c>
      <c r="M33" s="165">
        <f>'pü.mérleg Önkorm.'!M33</f>
        <v>0</v>
      </c>
      <c r="N33" s="165">
        <f>L33+M33</f>
        <v>0</v>
      </c>
      <c r="O33" s="111">
        <f>'pü.mérleg Önkorm.'!O33+'pü.mérleg Hivatal'!O32+'püm. GAMESZ. '!O32+püm.Brunszvik!O32+'püm Festetics'!O32+'püm-TASZII.'!O32</f>
        <v>0</v>
      </c>
      <c r="P33" s="111">
        <f>'pü.mérleg Önkorm.'!P33+'pü.mérleg Hivatal'!P32+'püm. GAMESZ. '!P32+püm.Brunszvik!P32+'püm Festetics'!P32</f>
        <v>0</v>
      </c>
      <c r="Q33" s="111">
        <f t="shared" si="9"/>
        <v>0</v>
      </c>
      <c r="R33" s="111">
        <f t="shared" si="10"/>
        <v>0</v>
      </c>
      <c r="S33" s="281">
        <f t="shared" si="3"/>
        <v>0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4" t="s">
        <v>64</v>
      </c>
      <c r="C34" s="199">
        <f>C15+C16+C23+C24+C25+C26+C27+C30</f>
        <v>4224</v>
      </c>
      <c r="D34" s="199">
        <f t="shared" ref="D34" si="12">D15+D16+D23+D24+D25+D26+D27+D30</f>
        <v>2246</v>
      </c>
      <c r="E34" s="199">
        <f>E15+E16+E23+E24+E25+E26+E27+E30</f>
        <v>6470</v>
      </c>
      <c r="F34" s="199">
        <f t="shared" ref="F34:J34" si="13">F15+F16+F23+F24+F25+F26+F27+F30</f>
        <v>264306</v>
      </c>
      <c r="G34" s="199">
        <f t="shared" si="13"/>
        <v>12692</v>
      </c>
      <c r="H34" s="199">
        <f t="shared" si="13"/>
        <v>268530</v>
      </c>
      <c r="I34" s="199">
        <f t="shared" si="13"/>
        <v>14938</v>
      </c>
      <c r="J34" s="199">
        <f t="shared" si="13"/>
        <v>283468</v>
      </c>
      <c r="K34" s="487" t="s">
        <v>65</v>
      </c>
      <c r="L34" s="199">
        <f t="shared" ref="L34:R34" si="14">SUM(L27:L33)</f>
        <v>573564</v>
      </c>
      <c r="M34" s="199">
        <f t="shared" si="14"/>
        <v>703610</v>
      </c>
      <c r="N34" s="199">
        <f t="shared" si="14"/>
        <v>1277174</v>
      </c>
      <c r="O34" s="199">
        <f>SUM(O27:O33)</f>
        <v>201603</v>
      </c>
      <c r="P34" s="199">
        <f t="shared" si="14"/>
        <v>8965</v>
      </c>
      <c r="Q34" s="199">
        <f t="shared" si="14"/>
        <v>775167</v>
      </c>
      <c r="R34" s="199">
        <f t="shared" si="14"/>
        <v>712575</v>
      </c>
      <c r="S34" s="281">
        <f t="shared" si="3"/>
        <v>1487742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492756</v>
      </c>
      <c r="D35" s="201">
        <f>SUM(D33:D34)</f>
        <v>1842606</v>
      </c>
      <c r="E35" s="201">
        <f>SUM(C35:D35)</f>
        <v>2335362</v>
      </c>
      <c r="F35" s="201">
        <f>SUM(F33:F34)</f>
        <v>353062</v>
      </c>
      <c r="G35" s="201">
        <f>SUM(G33:G34)</f>
        <v>27859</v>
      </c>
      <c r="H35" s="201">
        <f t="shared" ref="H35:J35" si="15">SUM(H33:H34)</f>
        <v>845818</v>
      </c>
      <c r="I35" s="201">
        <f t="shared" si="15"/>
        <v>1870465</v>
      </c>
      <c r="J35" s="201">
        <f t="shared" si="15"/>
        <v>2716283</v>
      </c>
      <c r="K35" s="489" t="s">
        <v>66</v>
      </c>
      <c r="L35" s="201">
        <f>L24+L34</f>
        <v>1324181</v>
      </c>
      <c r="M35" s="201">
        <f>M24+M34</f>
        <v>2813857</v>
      </c>
      <c r="N35" s="201">
        <f>N24+N34</f>
        <v>4138038</v>
      </c>
      <c r="O35" s="201">
        <f>O24+O34</f>
        <v>302535</v>
      </c>
      <c r="P35" s="201">
        <f t="shared" ref="P35" si="16">P24+P34</f>
        <v>31654</v>
      </c>
      <c r="Q35" s="201">
        <f>Q24+Q34</f>
        <v>1626716</v>
      </c>
      <c r="R35" s="201">
        <f>R24+R34</f>
        <v>2845511</v>
      </c>
      <c r="S35" s="281">
        <f t="shared" si="3"/>
        <v>4472227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4" t="s">
        <v>21</v>
      </c>
      <c r="C37" s="201">
        <f>C35-L35</f>
        <v>-831425</v>
      </c>
      <c r="D37" s="201">
        <f>D35-M35</f>
        <v>-971251</v>
      </c>
      <c r="E37" s="201">
        <f>E35-N35</f>
        <v>-1802676</v>
      </c>
      <c r="F37" s="201">
        <f t="shared" ref="F37:J37" si="17">F35-O35</f>
        <v>50527</v>
      </c>
      <c r="G37" s="201">
        <f t="shared" si="17"/>
        <v>-3795</v>
      </c>
      <c r="H37" s="201">
        <f t="shared" si="17"/>
        <v>-780898</v>
      </c>
      <c r="I37" s="201">
        <f t="shared" si="17"/>
        <v>-975046</v>
      </c>
      <c r="J37" s="201">
        <f t="shared" si="17"/>
        <v>-1755944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7" t="s">
        <v>187</v>
      </c>
      <c r="C40" s="201"/>
      <c r="D40" s="201"/>
      <c r="E40" s="201"/>
      <c r="F40" s="201"/>
      <c r="G40" s="201"/>
      <c r="H40" s="201"/>
      <c r="I40" s="201"/>
      <c r="J40" s="282"/>
      <c r="K40" s="1418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08" t="s">
        <v>1240</v>
      </c>
      <c r="C41" s="662">
        <f>'pü.mérleg Önkorm.'!C41</f>
        <v>0</v>
      </c>
      <c r="D41" s="662">
        <f>'pü.mérleg Önkorm.'!D41</f>
        <v>0</v>
      </c>
      <c r="E41" s="662">
        <f>'pü.mérleg Önkorm.'!E41</f>
        <v>0</v>
      </c>
      <c r="F41" s="662">
        <f>'pü.mérleg Önkorm.'!F41+'pü.mérleg Hivatal'!F40+'püm. GAMESZ. '!F40+püm.Brunszvik!F40+'püm Festetics'!F40+'püm-TASZII.'!F40</f>
        <v>0</v>
      </c>
      <c r="G41" s="662">
        <f>'pü.mérleg Önkorm.'!G41+'pü.mérleg Hivatal'!G40+'püm. GAMESZ. '!G40+püm.Brunszvik!G40+'püm Festetics'!G40+'püm-TASZII.'!G40</f>
        <v>0</v>
      </c>
      <c r="H41" s="662">
        <f>C41+F41</f>
        <v>0</v>
      </c>
      <c r="I41" s="662">
        <f>D41+G41</f>
        <v>0</v>
      </c>
      <c r="J41" s="1425">
        <f>H41+I41</f>
        <v>0</v>
      </c>
      <c r="K41" s="132" t="s">
        <v>1241</v>
      </c>
      <c r="L41" s="165">
        <f>'pü.mérleg Önkorm.'!L41</f>
        <v>0</v>
      </c>
      <c r="M41" s="165">
        <f>'pü.mérleg Önkorm.'!M41</f>
        <v>194474</v>
      </c>
      <c r="N41" s="165">
        <f>'pü.mérleg Önkorm.'!N41</f>
        <v>194474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0</v>
      </c>
      <c r="Q41" s="111">
        <f t="shared" si="1"/>
        <v>0</v>
      </c>
      <c r="R41" s="111">
        <f t="shared" si="2"/>
        <v>194474</v>
      </c>
      <c r="S41" s="281">
        <f t="shared" si="3"/>
        <v>194474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2"/>
      <c r="D42" s="1423">
        <f>'pü.mérleg Önkorm.'!D42</f>
        <v>0</v>
      </c>
      <c r="E42" s="1423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8">C42+F42</f>
        <v>0</v>
      </c>
      <c r="I42" s="662">
        <f t="shared" ref="I42:I52" si="19">D42+G42</f>
        <v>0</v>
      </c>
      <c r="J42" s="1425">
        <f t="shared" ref="J42:J52" si="20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8"/>
        <v>0</v>
      </c>
      <c r="I43" s="662">
        <f t="shared" si="19"/>
        <v>0</v>
      </c>
      <c r="J43" s="1425">
        <f t="shared" si="20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s="1445" customFormat="1" ht="22.5" x14ac:dyDescent="0.2">
      <c r="A44" s="1347">
        <f t="shared" si="0"/>
        <v>36</v>
      </c>
      <c r="B44" s="1420" t="s">
        <v>687</v>
      </c>
      <c r="C44" s="662">
        <f>'pü.mérleg Önkorm.'!C44+'pü.mérleg Hivatal'!C43+'püm. GAMESZ. '!C43+püm.Brunszvik!C43+'püm Festetics'!C43+'püm-TASZII.'!C43</f>
        <v>200000</v>
      </c>
      <c r="D44" s="662">
        <f>'pü.mérleg Önkorm.'!D44+'pü.mérleg Hivatal'!D43+'püm. GAMESZ. '!D43+püm.Brunszvik!D43+'püm Festetics'!D43+'püm-TASZII.'!D43</f>
        <v>149305</v>
      </c>
      <c r="E44" s="662">
        <f>'pü.mérleg Önkorm.'!E44+'pü.mérleg Hivatal'!E43+'püm. GAMESZ. '!E43+püm.Brunszvik!E43+'püm Festetics'!E43+'püm-TASZII.'!E43</f>
        <v>349305</v>
      </c>
      <c r="F44" s="662">
        <f>'pü.mérleg Önkorm.'!F44+'pü.mérleg Hivatal'!F43+'püm. GAMESZ. '!F43+püm.Brunszvik!F43+'püm Festetics'!F43+'püm-TASZII.'!F43</f>
        <v>-50527</v>
      </c>
      <c r="G44" s="662">
        <f>'pü.mérleg Önkorm.'!G44+'pü.mérleg Hivatal'!G43+'püm. GAMESZ. '!G43+püm.Brunszvik!G43+'püm Festetics'!G43+'püm-TASZII.'!G43</f>
        <v>3795</v>
      </c>
      <c r="H44" s="662">
        <f t="shared" si="18"/>
        <v>149473</v>
      </c>
      <c r="I44" s="662">
        <f t="shared" si="19"/>
        <v>153100</v>
      </c>
      <c r="J44" s="1425">
        <f t="shared" si="20"/>
        <v>302573</v>
      </c>
      <c r="K44" s="1441" t="s">
        <v>216</v>
      </c>
      <c r="L44" s="1419"/>
      <c r="M44" s="1419"/>
      <c r="N44" s="1419"/>
      <c r="O44" s="1442"/>
      <c r="P44" s="1442"/>
      <c r="Q44" s="1442"/>
      <c r="R44" s="1442"/>
      <c r="S44" s="1443"/>
      <c r="T44" s="1257"/>
      <c r="U44" s="1257"/>
      <c r="V44" s="1444"/>
      <c r="W44" s="1444"/>
    </row>
    <row r="45" spans="1:27" ht="22.5" x14ac:dyDescent="0.2">
      <c r="A45" s="1346">
        <f t="shared" si="0"/>
        <v>37</v>
      </c>
      <c r="B45" s="1423" t="s">
        <v>1137</v>
      </c>
      <c r="C45" s="165">
        <f>'pü.mérleg Önkorm.'!C45</f>
        <v>631425</v>
      </c>
      <c r="D45" s="165">
        <f>'pü.mérleg Önkorm.'!D45</f>
        <v>1016420</v>
      </c>
      <c r="E45" s="165">
        <f>'pü.mérleg Önkorm.'!E45+'pü.mérleg Hivatal'!E44+'püm. GAMESZ. '!E44+püm.Brunszvik!E44+'püm Festetics'!E44+'püm-TASZII.'!E44</f>
        <v>1647845</v>
      </c>
      <c r="F45" s="662">
        <f>'pü.mérleg Önkorm.'!F45+'pü.mérleg Hivatal'!F44+'püm. GAMESZ. '!F44+püm.Brunszvik!F44+'püm Festetics'!F44+'püm-TASZII.'!F44</f>
        <v>0</v>
      </c>
      <c r="G45" s="662">
        <f>'pü.mérleg Önkorm.'!G45+'pü.mérleg Hivatal'!G44+'püm. GAMESZ. '!G44+püm.Brunszvik!G44+'püm Festetics'!G44+'püm-TASZII.'!G44</f>
        <v>0</v>
      </c>
      <c r="H45" s="662">
        <f t="shared" si="18"/>
        <v>631425</v>
      </c>
      <c r="I45" s="662">
        <f t="shared" si="19"/>
        <v>1016420</v>
      </c>
      <c r="J45" s="1425">
        <f t="shared" si="20"/>
        <v>1647845</v>
      </c>
      <c r="K45" s="359"/>
      <c r="L45" s="201"/>
      <c r="M45" s="201"/>
      <c r="N45" s="201"/>
      <c r="O45" s="122"/>
      <c r="P45" s="122"/>
      <c r="Q45" s="122"/>
      <c r="R45" s="122"/>
      <c r="S45" s="1428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7" t="s">
        <v>1136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8"/>
        <v>0</v>
      </c>
      <c r="I46" s="662">
        <f t="shared" si="19"/>
        <v>0</v>
      </c>
      <c r="J46" s="1425">
        <f t="shared" si="20"/>
        <v>0</v>
      </c>
      <c r="K46" s="359"/>
      <c r="L46" s="201"/>
      <c r="M46" s="201"/>
      <c r="N46" s="201"/>
      <c r="O46" s="122"/>
      <c r="P46" s="122"/>
      <c r="Q46" s="122"/>
      <c r="R46" s="122"/>
      <c r="S46" s="1428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0</v>
      </c>
      <c r="D47" s="165">
        <f>'pü.mérleg Önkorm.'!D47</f>
        <v>18337</v>
      </c>
      <c r="E47" s="165">
        <f>'pü.mérleg Önkorm.'!E47</f>
        <v>18337</v>
      </c>
      <c r="F47" s="662">
        <f>'pü.mérleg Önkorm.'!F47+'pü.mérleg Hivatal'!F46+'püm. GAMESZ. '!F46+püm.Brunszvik!F46+'püm Festetics'!F46+'püm-TASZII.'!F46</f>
        <v>0</v>
      </c>
      <c r="G47" s="662">
        <f>'pü.mérleg Önkorm.'!G47+'pü.mérleg Hivatal'!G46+'püm. GAMESZ. '!G46+püm.Brunszvik!G46+'püm Festetics'!G46+'püm-TASZII.'!G46</f>
        <v>4585</v>
      </c>
      <c r="H47" s="662">
        <f t="shared" si="18"/>
        <v>0</v>
      </c>
      <c r="I47" s="662">
        <f t="shared" si="19"/>
        <v>22922</v>
      </c>
      <c r="J47" s="1425">
        <f t="shared" si="20"/>
        <v>22922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28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5"/>
      <c r="K48" s="359" t="s">
        <v>218</v>
      </c>
      <c r="L48" s="165">
        <f>'pü.mérleg Önkorm.'!L48</f>
        <v>0</v>
      </c>
      <c r="M48" s="165">
        <f>'pü.mérleg Önkorm.'!M48</f>
        <v>18337</v>
      </c>
      <c r="N48" s="165">
        <f>'pü.mérleg Önkorm.'!N48</f>
        <v>18337</v>
      </c>
      <c r="O48" s="111">
        <f>'pü.mérleg Önkorm.'!O48</f>
        <v>0</v>
      </c>
      <c r="P48" s="111">
        <f>'pü.mérleg Önkorm.'!P48</f>
        <v>4585</v>
      </c>
      <c r="Q48" s="111">
        <f>L48+O48</f>
        <v>0</v>
      </c>
      <c r="R48" s="111">
        <f>M48+P48</f>
        <v>22922</v>
      </c>
      <c r="S48" s="281">
        <f>Q48+R48</f>
        <v>22922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5"/>
      <c r="K49" s="359" t="s">
        <v>219</v>
      </c>
      <c r="L49" s="165"/>
      <c r="M49" s="165"/>
      <c r="N49" s="165"/>
      <c r="O49" s="122"/>
      <c r="P49" s="122"/>
      <c r="Q49" s="122"/>
      <c r="R49" s="122"/>
      <c r="S49" s="1428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5"/>
      <c r="K50" s="359" t="s">
        <v>220</v>
      </c>
      <c r="L50" s="165"/>
      <c r="M50" s="165"/>
      <c r="N50" s="165"/>
      <c r="O50" s="122"/>
      <c r="P50" s="122"/>
      <c r="Q50" s="122"/>
      <c r="R50" s="122"/>
      <c r="S50" s="1428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5"/>
      <c r="K51" s="359" t="s">
        <v>221</v>
      </c>
      <c r="L51" s="165"/>
      <c r="M51" s="165"/>
      <c r="N51" s="165"/>
      <c r="O51" s="122"/>
      <c r="P51" s="122"/>
      <c r="Q51" s="122"/>
      <c r="R51" s="122"/>
      <c r="S51" s="1428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8"/>
        <v>0</v>
      </c>
      <c r="I52" s="662">
        <f t="shared" si="19"/>
        <v>0</v>
      </c>
      <c r="J52" s="1425">
        <f t="shared" si="20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28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28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28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831425</v>
      </c>
      <c r="D55" s="201">
        <f>SUM(D40:D53)</f>
        <v>1184062</v>
      </c>
      <c r="E55" s="201">
        <f>SUM(E40:E53)</f>
        <v>2015487</v>
      </c>
      <c r="F55" s="201">
        <f t="shared" ref="F55:J55" si="21">SUM(F40:F53)</f>
        <v>-50527</v>
      </c>
      <c r="G55" s="201">
        <f t="shared" si="21"/>
        <v>8380</v>
      </c>
      <c r="H55" s="201">
        <f t="shared" si="21"/>
        <v>780898</v>
      </c>
      <c r="I55" s="201">
        <f t="shared" si="21"/>
        <v>1192442</v>
      </c>
      <c r="J55" s="201">
        <f t="shared" si="21"/>
        <v>1973340</v>
      </c>
      <c r="K55" s="489" t="s">
        <v>383</v>
      </c>
      <c r="L55" s="201">
        <f>SUM(L40:L54)</f>
        <v>0</v>
      </c>
      <c r="M55" s="201">
        <f>SUM(M40:M54)</f>
        <v>212811</v>
      </c>
      <c r="N55" s="201">
        <f>SUM(N40:N54)</f>
        <v>212811</v>
      </c>
      <c r="O55" s="201">
        <f t="shared" ref="O55:R55" si="22">SUM(O40:O54)</f>
        <v>0</v>
      </c>
      <c r="P55" s="201">
        <f t="shared" si="22"/>
        <v>4585</v>
      </c>
      <c r="Q55" s="201">
        <f>SUM(Q40:Q54)</f>
        <v>0</v>
      </c>
      <c r="R55" s="201">
        <f t="shared" si="22"/>
        <v>217396</v>
      </c>
      <c r="S55" s="284">
        <f>Q55+R55</f>
        <v>217396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1324181</v>
      </c>
      <c r="D56" s="528">
        <f>D35+D55</f>
        <v>3026668</v>
      </c>
      <c r="E56" s="1407">
        <f>E35+E55</f>
        <v>4350849</v>
      </c>
      <c r="F56" s="1407">
        <f>F35+F55</f>
        <v>302535</v>
      </c>
      <c r="G56" s="1407">
        <f t="shared" ref="G56:J56" si="23">G35+G55</f>
        <v>36239</v>
      </c>
      <c r="H56" s="1407">
        <f t="shared" si="23"/>
        <v>1626716</v>
      </c>
      <c r="I56" s="1407">
        <f t="shared" si="23"/>
        <v>3062907</v>
      </c>
      <c r="J56" s="1407">
        <f t="shared" si="23"/>
        <v>4689623</v>
      </c>
      <c r="K56" s="1379" t="s">
        <v>384</v>
      </c>
      <c r="L56" s="528">
        <f>L35+L55</f>
        <v>1324181</v>
      </c>
      <c r="M56" s="528">
        <f>M35+M55</f>
        <v>3026668</v>
      </c>
      <c r="N56" s="1407">
        <f>N35+N55</f>
        <v>4350849</v>
      </c>
      <c r="O56" s="1407">
        <f t="shared" ref="O56:P56" si="24">O35+O55</f>
        <v>302535</v>
      </c>
      <c r="P56" s="1407">
        <f t="shared" si="24"/>
        <v>36239</v>
      </c>
      <c r="Q56" s="1407">
        <f>Q35+Q55</f>
        <v>1626716</v>
      </c>
      <c r="R56" s="1407">
        <f>R35+R55</f>
        <v>3062907</v>
      </c>
      <c r="S56" s="1378">
        <f>Q56+R56</f>
        <v>4689623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51" t="s">
        <v>1224</v>
      </c>
      <c r="B2" s="1551"/>
      <c r="C2" s="1551"/>
      <c r="D2" s="1551"/>
      <c r="E2" s="1551"/>
    </row>
    <row r="3" spans="1:5" x14ac:dyDescent="0.25">
      <c r="B3" s="16"/>
      <c r="C3" s="177"/>
    </row>
    <row r="4" spans="1:5" ht="15" customHeight="1" x14ac:dyDescent="0.25">
      <c r="A4" s="1552" t="s">
        <v>73</v>
      </c>
      <c r="B4" s="1552"/>
      <c r="C4" s="1552"/>
      <c r="D4" s="1552"/>
      <c r="E4" s="1552"/>
    </row>
    <row r="5" spans="1:5" ht="15" customHeight="1" x14ac:dyDescent="0.25">
      <c r="A5" s="1553" t="s">
        <v>1035</v>
      </c>
      <c r="B5" s="1553"/>
      <c r="C5" s="1553"/>
      <c r="D5" s="1553"/>
      <c r="E5" s="1553"/>
    </row>
    <row r="6" spans="1:5" ht="15" customHeight="1" x14ac:dyDescent="0.25">
      <c r="A6" s="1553" t="s">
        <v>454</v>
      </c>
      <c r="B6" s="1553"/>
      <c r="C6" s="1553"/>
      <c r="D6" s="1553"/>
      <c r="E6" s="1553"/>
    </row>
    <row r="7" spans="1:5" ht="15" customHeight="1" x14ac:dyDescent="0.25">
      <c r="B7" s="1553"/>
      <c r="C7" s="1553"/>
    </row>
    <row r="8" spans="1:5" s="17" customFormat="1" ht="20.100000000000001" customHeight="1" x14ac:dyDescent="0.25">
      <c r="A8" s="1554" t="s">
        <v>246</v>
      </c>
      <c r="B8" s="1555"/>
      <c r="C8" s="1555"/>
      <c r="D8" s="1555"/>
      <c r="E8" s="1555"/>
    </row>
    <row r="9" spans="1:5" s="17" customFormat="1" ht="20.100000000000001" customHeight="1" x14ac:dyDescent="0.25">
      <c r="A9" s="1558" t="s">
        <v>72</v>
      </c>
      <c r="B9" s="316" t="s">
        <v>54</v>
      </c>
      <c r="C9" s="1557" t="s">
        <v>55</v>
      </c>
      <c r="D9" s="1557"/>
      <c r="E9" s="1557"/>
    </row>
    <row r="10" spans="1:5" ht="46.5" customHeight="1" x14ac:dyDescent="0.25">
      <c r="A10" s="1558"/>
      <c r="B10" s="1550" t="s">
        <v>78</v>
      </c>
      <c r="C10" s="1556" t="s">
        <v>1036</v>
      </c>
      <c r="D10" s="1556"/>
      <c r="E10" s="1556"/>
    </row>
    <row r="11" spans="1:5" ht="20.100000000000001" customHeight="1" x14ac:dyDescent="0.25">
      <c r="A11" s="1558"/>
      <c r="B11" s="1550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1157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1157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opLeftCell="A10" zoomScale="90" zoomScaleNormal="90" workbookViewId="0">
      <selection activeCell="P31" sqref="P31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55" t="s">
        <v>1238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02"/>
    </row>
    <row r="3" spans="1:19" s="77" customFormat="1" ht="12.75" customHeight="1" x14ac:dyDescent="0.2">
      <c r="A3" s="1456" t="s">
        <v>73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6"/>
      <c r="L3" s="1456"/>
      <c r="M3" s="1456"/>
      <c r="N3" s="1456"/>
      <c r="O3" s="1456"/>
      <c r="P3" s="1456"/>
      <c r="Q3" s="1456"/>
      <c r="R3" s="1456"/>
      <c r="S3" s="1456"/>
    </row>
    <row r="4" spans="1:19" s="77" customFormat="1" ht="12.75" customHeight="1" x14ac:dyDescent="0.2">
      <c r="A4" s="1559" t="s">
        <v>1248</v>
      </c>
      <c r="B4" s="1559"/>
      <c r="C4" s="1559"/>
      <c r="D4" s="1559"/>
      <c r="E4" s="1559"/>
      <c r="F4" s="1559"/>
      <c r="G4" s="1559"/>
      <c r="H4" s="1559"/>
      <c r="I4" s="1559"/>
      <c r="J4" s="1559"/>
      <c r="K4" s="1559"/>
      <c r="L4" s="1559"/>
      <c r="M4" s="1559"/>
      <c r="N4" s="1559"/>
      <c r="O4" s="1559"/>
      <c r="P4" s="1559"/>
      <c r="Q4" s="1559"/>
      <c r="R4" s="1559"/>
      <c r="S4" s="1559"/>
    </row>
    <row r="5" spans="1:19" s="77" customFormat="1" ht="12.75" customHeight="1" x14ac:dyDescent="0.2">
      <c r="A5" s="1458" t="s">
        <v>246</v>
      </c>
      <c r="B5" s="1458"/>
      <c r="C5" s="1458"/>
      <c r="D5" s="1458"/>
      <c r="E5" s="1458"/>
      <c r="F5" s="1458"/>
      <c r="G5" s="1458"/>
      <c r="H5" s="1458"/>
      <c r="I5" s="1458"/>
      <c r="J5" s="1458"/>
      <c r="K5" s="1458"/>
      <c r="L5" s="1458"/>
      <c r="M5" s="1458"/>
      <c r="N5" s="1458"/>
      <c r="O5" s="1458"/>
      <c r="P5" s="1458"/>
      <c r="Q5" s="1458"/>
      <c r="R5" s="1458"/>
      <c r="S5" s="1458"/>
    </row>
    <row r="6" spans="1:19" s="77" customFormat="1" ht="12.75" customHeight="1" x14ac:dyDescent="0.2">
      <c r="A6" s="1462" t="s">
        <v>53</v>
      </c>
      <c r="B6" s="1464" t="s">
        <v>54</v>
      </c>
      <c r="C6" s="1449" t="s">
        <v>55</v>
      </c>
      <c r="D6" s="1450"/>
      <c r="E6" s="1450"/>
      <c r="F6" s="1450"/>
      <c r="G6" s="1450"/>
      <c r="H6" s="1450"/>
      <c r="I6" s="1450"/>
      <c r="J6" s="1451"/>
      <c r="K6" s="1560" t="s">
        <v>56</v>
      </c>
      <c r="L6" s="1452" t="s">
        <v>57</v>
      </c>
      <c r="M6" s="1453"/>
      <c r="N6" s="1453"/>
      <c r="O6" s="1453"/>
      <c r="P6" s="1453"/>
      <c r="Q6" s="1453"/>
      <c r="R6" s="1453"/>
      <c r="S6" s="1454"/>
    </row>
    <row r="7" spans="1:19" s="77" customFormat="1" ht="12.75" customHeight="1" x14ac:dyDescent="0.2">
      <c r="A7" s="1462"/>
      <c r="B7" s="1464"/>
      <c r="C7" s="1459" t="s">
        <v>1244</v>
      </c>
      <c r="D7" s="1459"/>
      <c r="E7" s="1460"/>
      <c r="F7" s="1467" t="s">
        <v>1233</v>
      </c>
      <c r="G7" s="1468"/>
      <c r="H7" s="1467" t="s">
        <v>1245</v>
      </c>
      <c r="I7" s="1468"/>
      <c r="J7" s="1468"/>
      <c r="K7" s="1560"/>
      <c r="L7" s="1461" t="s">
        <v>1244</v>
      </c>
      <c r="M7" s="1461"/>
      <c r="N7" s="1461"/>
      <c r="O7" s="1447" t="s">
        <v>1233</v>
      </c>
      <c r="P7" s="1448"/>
      <c r="Q7" s="1447" t="s">
        <v>1246</v>
      </c>
      <c r="R7" s="1448"/>
      <c r="S7" s="1448"/>
    </row>
    <row r="8" spans="1:19" s="78" customFormat="1" ht="36.6" customHeight="1" x14ac:dyDescent="0.2">
      <c r="A8" s="1463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375"/>
      <c r="P9" s="1375"/>
      <c r="Q9" s="1375"/>
      <c r="R9" s="1375"/>
      <c r="S9" s="1393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v>3610</v>
      </c>
      <c r="M10" s="165">
        <v>45380</v>
      </c>
      <c r="N10" s="661">
        <f>SUM(L10:M10)</f>
        <v>48990</v>
      </c>
      <c r="O10" s="165"/>
      <c r="P10" s="165"/>
      <c r="Q10" s="165">
        <f>L10+O10</f>
        <v>3610</v>
      </c>
      <c r="R10" s="165">
        <f>M10+P10</f>
        <v>45380</v>
      </c>
      <c r="S10" s="301">
        <f>Q10+R10</f>
        <v>48990</v>
      </c>
    </row>
    <row r="11" spans="1:19" x14ac:dyDescent="0.2">
      <c r="A11" s="1346">
        <f t="shared" si="0"/>
        <v>3</v>
      </c>
      <c r="B11" s="122" t="s">
        <v>174</v>
      </c>
      <c r="C11" s="165">
        <v>336164</v>
      </c>
      <c r="D11" s="165">
        <v>189387</v>
      </c>
      <c r="E11" s="165">
        <f>C11+D11</f>
        <v>525551</v>
      </c>
      <c r="F11" s="165">
        <v>43458</v>
      </c>
      <c r="G11" s="556"/>
      <c r="H11" s="165">
        <f>C11+F11</f>
        <v>379622</v>
      </c>
      <c r="I11" s="165">
        <f>D11+G11</f>
        <v>189387</v>
      </c>
      <c r="J11" s="301">
        <f>H11+I11</f>
        <v>569009</v>
      </c>
      <c r="K11" s="359" t="s">
        <v>198</v>
      </c>
      <c r="L11" s="165"/>
      <c r="M11" s="165">
        <v>11358</v>
      </c>
      <c r="N11" s="661">
        <f>SUM(L11:M11)</f>
        <v>11358</v>
      </c>
      <c r="O11" s="165"/>
      <c r="P11" s="165"/>
      <c r="Q11" s="165">
        <f t="shared" ref="Q11:Q21" si="1">L11+O11</f>
        <v>0</v>
      </c>
      <c r="R11" s="165">
        <f t="shared" ref="R11:R21" si="2">M11+P11</f>
        <v>11358</v>
      </c>
      <c r="S11" s="301">
        <f t="shared" ref="S11:S21" si="3">Q11+R11</f>
        <v>11358</v>
      </c>
    </row>
    <row r="12" spans="1:19" x14ac:dyDescent="0.2">
      <c r="A12" s="1346">
        <f t="shared" si="0"/>
        <v>4</v>
      </c>
      <c r="B12" s="122" t="s">
        <v>171</v>
      </c>
      <c r="C12" s="165"/>
      <c r="D12" s="165"/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v>110508</v>
      </c>
      <c r="M12" s="165">
        <v>681147</v>
      </c>
      <c r="N12" s="661">
        <f>SUM(L12:M12)</f>
        <v>791655</v>
      </c>
      <c r="O12" s="165">
        <v>100393</v>
      </c>
      <c r="P12" s="165">
        <v>26500</v>
      </c>
      <c r="Q12" s="165">
        <f t="shared" si="1"/>
        <v>210901</v>
      </c>
      <c r="R12" s="165">
        <f t="shared" si="2"/>
        <v>707647</v>
      </c>
      <c r="S12" s="301">
        <f t="shared" si="3"/>
        <v>918548</v>
      </c>
    </row>
    <row r="13" spans="1:19" ht="12" customHeight="1" x14ac:dyDescent="0.2">
      <c r="A13" s="1346">
        <f t="shared" si="0"/>
        <v>5</v>
      </c>
      <c r="B13" s="122" t="s">
        <v>1202</v>
      </c>
      <c r="C13" s="165"/>
      <c r="D13" s="165">
        <v>13236</v>
      </c>
      <c r="E13" s="165">
        <f>C13+D13</f>
        <v>13236</v>
      </c>
      <c r="F13" s="165">
        <v>41013</v>
      </c>
      <c r="G13" s="165">
        <v>8469</v>
      </c>
      <c r="H13" s="165">
        <f t="shared" si="4"/>
        <v>41013</v>
      </c>
      <c r="I13" s="165">
        <f t="shared" si="5"/>
        <v>21705</v>
      </c>
      <c r="J13" s="301">
        <f t="shared" si="6"/>
        <v>62718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/>
      <c r="M14" s="165">
        <v>16309</v>
      </c>
      <c r="N14" s="661">
        <f>SUM(L14:M14)</f>
        <v>16309</v>
      </c>
      <c r="O14" s="556"/>
      <c r="P14" s="556"/>
      <c r="Q14" s="165">
        <f t="shared" si="1"/>
        <v>0</v>
      </c>
      <c r="R14" s="165">
        <f t="shared" si="2"/>
        <v>16309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/>
      <c r="D15" s="165"/>
      <c r="E15" s="165">
        <f t="shared" ref="E15:E17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5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6" t="s">
        <v>1203</v>
      </c>
      <c r="C16" s="165">
        <v>3591</v>
      </c>
      <c r="D16" s="165"/>
      <c r="E16" s="165">
        <f t="shared" si="8"/>
        <v>3591</v>
      </c>
      <c r="F16" s="165">
        <v>264306</v>
      </c>
      <c r="G16" s="165">
        <v>8924</v>
      </c>
      <c r="H16" s="165">
        <f t="shared" si="4"/>
        <v>267897</v>
      </c>
      <c r="I16" s="165">
        <f t="shared" si="5"/>
        <v>8924</v>
      </c>
      <c r="J16" s="301">
        <f t="shared" si="6"/>
        <v>276821</v>
      </c>
      <c r="K16" s="359" t="s">
        <v>201</v>
      </c>
      <c r="L16" s="556"/>
      <c r="M16" s="556"/>
      <c r="N16" s="1415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/>
      <c r="D17" s="165">
        <v>1182874</v>
      </c>
      <c r="E17" s="165">
        <f t="shared" si="8"/>
        <v>1182874</v>
      </c>
      <c r="F17" s="165"/>
      <c r="G17" s="165"/>
      <c r="H17" s="165">
        <f t="shared" si="4"/>
        <v>0</v>
      </c>
      <c r="I17" s="165">
        <f t="shared" si="5"/>
        <v>1182874</v>
      </c>
      <c r="J17" s="301">
        <f t="shared" si="6"/>
        <v>1182874</v>
      </c>
      <c r="K17" s="359" t="s">
        <v>202</v>
      </c>
      <c r="L17" s="165"/>
      <c r="M17" s="165">
        <v>6459</v>
      </c>
      <c r="N17" s="165">
        <f>L17+M17</f>
        <v>6459</v>
      </c>
      <c r="O17" s="165"/>
      <c r="P17" s="165">
        <v>11029</v>
      </c>
      <c r="Q17" s="165">
        <f t="shared" si="1"/>
        <v>0</v>
      </c>
      <c r="R17" s="165">
        <f t="shared" si="2"/>
        <v>17488</v>
      </c>
      <c r="S17" s="301">
        <f t="shared" si="3"/>
        <v>17488</v>
      </c>
    </row>
    <row r="18" spans="1:19" x14ac:dyDescent="0.2">
      <c r="A18" s="1346">
        <f t="shared" si="7"/>
        <v>10</v>
      </c>
      <c r="B18" s="1384" t="s">
        <v>37</v>
      </c>
      <c r="C18" s="1415"/>
      <c r="D18" s="1415"/>
      <c r="E18" s="1415"/>
      <c r="F18" s="1415"/>
      <c r="G18" s="1415"/>
      <c r="H18" s="165"/>
      <c r="I18" s="165"/>
      <c r="J18" s="301"/>
      <c r="K18" s="359" t="s">
        <v>203</v>
      </c>
      <c r="L18" s="165"/>
      <c r="M18" s="165">
        <v>95339</v>
      </c>
      <c r="N18" s="165">
        <f>L18+M18</f>
        <v>95339</v>
      </c>
      <c r="O18" s="165"/>
      <c r="P18" s="165">
        <v>12848</v>
      </c>
      <c r="Q18" s="165">
        <f t="shared" si="1"/>
        <v>0</v>
      </c>
      <c r="R18" s="165">
        <f t="shared" si="2"/>
        <v>108187</v>
      </c>
      <c r="S18" s="301">
        <f t="shared" si="3"/>
        <v>108187</v>
      </c>
    </row>
    <row r="19" spans="1:19" x14ac:dyDescent="0.2">
      <c r="A19" s="1346">
        <f t="shared" si="7"/>
        <v>11</v>
      </c>
      <c r="B19" s="1384"/>
      <c r="C19" s="1415"/>
      <c r="D19" s="1415"/>
      <c r="E19" s="1415"/>
      <c r="F19" s="1415"/>
      <c r="G19" s="1415"/>
      <c r="H19" s="165"/>
      <c r="I19" s="165"/>
      <c r="J19" s="301"/>
      <c r="K19" s="359" t="s">
        <v>227</v>
      </c>
      <c r="L19" s="165">
        <v>119190</v>
      </c>
      <c r="M19" s="165"/>
      <c r="N19" s="165">
        <f>L19+M19</f>
        <v>119190</v>
      </c>
      <c r="O19" s="165"/>
      <c r="P19" s="165"/>
      <c r="Q19" s="165">
        <f t="shared" si="1"/>
        <v>119190</v>
      </c>
      <c r="R19" s="165">
        <f t="shared" si="2"/>
        <v>0</v>
      </c>
      <c r="S19" s="301">
        <f t="shared" si="3"/>
        <v>119190</v>
      </c>
    </row>
    <row r="20" spans="1:19" x14ac:dyDescent="0.2">
      <c r="A20" s="1346">
        <f>A19+1</f>
        <v>12</v>
      </c>
      <c r="B20" s="122" t="s">
        <v>176</v>
      </c>
      <c r="C20" s="661">
        <v>126101</v>
      </c>
      <c r="D20" s="661">
        <v>132237</v>
      </c>
      <c r="E20" s="661">
        <f>SUM(C20:D20)</f>
        <v>258338</v>
      </c>
      <c r="F20" s="661"/>
      <c r="G20" s="661"/>
      <c r="H20" s="165">
        <f t="shared" si="4"/>
        <v>126101</v>
      </c>
      <c r="I20" s="165">
        <f t="shared" si="5"/>
        <v>132237</v>
      </c>
      <c r="J20" s="301">
        <f t="shared" si="6"/>
        <v>258338</v>
      </c>
      <c r="K20" s="359" t="s">
        <v>205</v>
      </c>
      <c r="L20" s="165"/>
      <c r="M20" s="165">
        <v>5000</v>
      </c>
      <c r="N20" s="661">
        <f>SUM(L20:M20)</f>
        <v>5000</v>
      </c>
      <c r="O20" s="165"/>
      <c r="P20" s="165">
        <v>-2970</v>
      </c>
      <c r="Q20" s="165">
        <f t="shared" si="1"/>
        <v>0</v>
      </c>
      <c r="R20" s="165">
        <f t="shared" si="2"/>
        <v>2030</v>
      </c>
      <c r="S20" s="301">
        <f t="shared" si="3"/>
        <v>2030</v>
      </c>
    </row>
    <row r="21" spans="1:19" x14ac:dyDescent="0.2">
      <c r="A21" s="1346">
        <f t="shared" si="7"/>
        <v>13</v>
      </c>
      <c r="B21" s="122"/>
      <c r="C21" s="1415"/>
      <c r="D21" s="1415"/>
      <c r="E21" s="1415"/>
      <c r="F21" s="1415"/>
      <c r="G21" s="1415"/>
      <c r="H21" s="165"/>
      <c r="I21" s="165"/>
      <c r="J21" s="301"/>
      <c r="K21" s="359" t="s">
        <v>228</v>
      </c>
      <c r="L21" s="165"/>
      <c r="M21" s="165">
        <v>20000</v>
      </c>
      <c r="N21" s="165">
        <f>L21+M21</f>
        <v>20000</v>
      </c>
      <c r="O21" s="165">
        <v>539</v>
      </c>
      <c r="P21" s="165">
        <v>-15572</v>
      </c>
      <c r="Q21" s="165">
        <f t="shared" si="1"/>
        <v>539</v>
      </c>
      <c r="R21" s="165">
        <f t="shared" si="2"/>
        <v>4428</v>
      </c>
      <c r="S21" s="301">
        <f t="shared" si="3"/>
        <v>4967</v>
      </c>
    </row>
    <row r="22" spans="1:19" s="79" customFormat="1" x14ac:dyDescent="0.2">
      <c r="A22" s="1346">
        <f t="shared" si="7"/>
        <v>14</v>
      </c>
      <c r="B22" s="122" t="s">
        <v>39</v>
      </c>
      <c r="C22" s="1415"/>
      <c r="D22" s="1415"/>
      <c r="E22" s="1415"/>
      <c r="F22" s="1415"/>
      <c r="G22" s="1415"/>
      <c r="H22" s="165"/>
      <c r="I22" s="165"/>
      <c r="J22" s="301"/>
      <c r="K22" s="359"/>
      <c r="L22" s="165"/>
      <c r="M22" s="165"/>
      <c r="N22" s="165"/>
      <c r="O22" s="1436"/>
      <c r="P22" s="1436"/>
      <c r="Q22" s="200"/>
      <c r="R22" s="200"/>
      <c r="S22" s="303"/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5"/>
      <c r="G23" s="1415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6"/>
      <c r="P23" s="1436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>
        <v>633</v>
      </c>
      <c r="D24" s="165"/>
      <c r="E24" s="661">
        <f>SUM(C24:D24)</f>
        <v>633</v>
      </c>
      <c r="F24" s="661"/>
      <c r="G24" s="661"/>
      <c r="H24" s="165">
        <f t="shared" si="4"/>
        <v>633</v>
      </c>
      <c r="I24" s="165">
        <f t="shared" si="5"/>
        <v>0</v>
      </c>
      <c r="J24" s="301">
        <f t="shared" si="6"/>
        <v>633</v>
      </c>
      <c r="K24" s="487" t="s">
        <v>63</v>
      </c>
      <c r="L24" s="199">
        <f t="shared" ref="L24:M24" si="9">SUM(L10:L22)</f>
        <v>233308</v>
      </c>
      <c r="M24" s="199">
        <f t="shared" si="9"/>
        <v>880992</v>
      </c>
      <c r="N24" s="199">
        <f t="shared" ref="N24:S24" si="10">SUM(N10:N22)</f>
        <v>1114300</v>
      </c>
      <c r="O24" s="199">
        <f t="shared" si="10"/>
        <v>100932</v>
      </c>
      <c r="P24" s="199">
        <f>SUM(P10:P22)</f>
        <v>31835</v>
      </c>
      <c r="Q24" s="80">
        <f t="shared" si="10"/>
        <v>334240</v>
      </c>
      <c r="R24" s="80">
        <f t="shared" si="10"/>
        <v>912827</v>
      </c>
      <c r="S24" s="280">
        <f t="shared" si="10"/>
        <v>1247067</v>
      </c>
    </row>
    <row r="25" spans="1:19" x14ac:dyDescent="0.2">
      <c r="A25" s="1346">
        <f t="shared" si="7"/>
        <v>17</v>
      </c>
      <c r="B25" s="122" t="s">
        <v>181</v>
      </c>
      <c r="C25" s="661"/>
      <c r="D25" s="661"/>
      <c r="E25" s="661">
        <f>SUM(C25:D25)</f>
        <v>0</v>
      </c>
      <c r="F25" s="661"/>
      <c r="G25" s="1415"/>
      <c r="H25" s="165">
        <f t="shared" si="4"/>
        <v>0</v>
      </c>
      <c r="I25" s="165">
        <f t="shared" si="5"/>
        <v>0</v>
      </c>
      <c r="J25" s="301">
        <f t="shared" si="6"/>
        <v>0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/>
      <c r="D26" s="165"/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v>573564</v>
      </c>
      <c r="M27" s="165">
        <v>677773</v>
      </c>
      <c r="N27" s="165">
        <f t="shared" ref="N27:N32" si="11">SUM(L27:M27)</f>
        <v>1251337</v>
      </c>
      <c r="O27" s="165">
        <v>201603</v>
      </c>
      <c r="P27" s="165">
        <v>5264</v>
      </c>
      <c r="Q27" s="165">
        <f>L27+O27</f>
        <v>775167</v>
      </c>
      <c r="R27" s="165">
        <f>M27+P27</f>
        <v>683037</v>
      </c>
      <c r="S27" s="301">
        <f>Q27+R27</f>
        <v>1458204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/>
      <c r="M28" s="165">
        <v>5715</v>
      </c>
      <c r="N28" s="165">
        <f t="shared" si="11"/>
        <v>5715</v>
      </c>
      <c r="O28" s="165"/>
      <c r="P28" s="556"/>
      <c r="Q28" s="165">
        <f t="shared" ref="Q28:Q33" si="12">L28+O28</f>
        <v>0</v>
      </c>
      <c r="R28" s="165">
        <f t="shared" ref="R28:R33" si="13">M28+P28</f>
        <v>5715</v>
      </c>
      <c r="S28" s="301">
        <f t="shared" ref="S28:S33" si="14">Q28+R28</f>
        <v>5715</v>
      </c>
    </row>
    <row r="29" spans="1:19" x14ac:dyDescent="0.2">
      <c r="A29" s="1346">
        <f t="shared" si="0"/>
        <v>21</v>
      </c>
      <c r="B29" s="122" t="s">
        <v>184</v>
      </c>
      <c r="C29" s="165"/>
      <c r="D29" s="165">
        <v>5000</v>
      </c>
      <c r="E29" s="165">
        <f>C29+D29</f>
        <v>5000</v>
      </c>
      <c r="F29" s="556"/>
      <c r="G29" s="165">
        <v>4279</v>
      </c>
      <c r="H29" s="165">
        <f t="shared" si="4"/>
        <v>0</v>
      </c>
      <c r="I29" s="165">
        <f t="shared" si="5"/>
        <v>9279</v>
      </c>
      <c r="J29" s="301">
        <f t="shared" si="6"/>
        <v>9279</v>
      </c>
      <c r="K29" s="359" t="s">
        <v>210</v>
      </c>
      <c r="L29" s="165"/>
      <c r="M29" s="165"/>
      <c r="N29" s="165"/>
      <c r="O29" s="556"/>
      <c r="P29" s="556"/>
      <c r="Q29" s="165">
        <f t="shared" si="12"/>
        <v>0</v>
      </c>
      <c r="R29" s="165">
        <f t="shared" si="13"/>
        <v>0</v>
      </c>
      <c r="S29" s="301">
        <f t="shared" si="14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/>
      <c r="D30" s="165">
        <v>2246</v>
      </c>
      <c r="E30" s="165">
        <f>C30+D30</f>
        <v>2246</v>
      </c>
      <c r="F30" s="165"/>
      <c r="G30" s="165">
        <v>3768</v>
      </c>
      <c r="H30" s="165">
        <f t="shared" si="4"/>
        <v>0</v>
      </c>
      <c r="I30" s="165">
        <f t="shared" si="5"/>
        <v>6014</v>
      </c>
      <c r="J30" s="301">
        <f t="shared" si="6"/>
        <v>6014</v>
      </c>
      <c r="K30" s="359" t="s">
        <v>211</v>
      </c>
      <c r="L30" s="165"/>
      <c r="M30" s="165"/>
      <c r="N30" s="165">
        <f t="shared" si="11"/>
        <v>0</v>
      </c>
      <c r="O30" s="165"/>
      <c r="P30" s="165">
        <v>3701</v>
      </c>
      <c r="Q30" s="165">
        <f t="shared" si="12"/>
        <v>0</v>
      </c>
      <c r="R30" s="165">
        <f t="shared" si="13"/>
        <v>3701</v>
      </c>
      <c r="S30" s="301">
        <f t="shared" si="14"/>
        <v>3701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/>
      <c r="M31" s="165"/>
      <c r="N31" s="165">
        <f t="shared" si="11"/>
        <v>0</v>
      </c>
      <c r="O31" s="1436"/>
      <c r="P31" s="165"/>
      <c r="Q31" s="165">
        <f t="shared" si="12"/>
        <v>0</v>
      </c>
      <c r="R31" s="165">
        <f t="shared" si="13"/>
        <v>0</v>
      </c>
      <c r="S31" s="301">
        <f t="shared" si="14"/>
        <v>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/>
      <c r="M32" s="165">
        <v>642</v>
      </c>
      <c r="N32" s="165">
        <f t="shared" si="11"/>
        <v>642</v>
      </c>
      <c r="O32" s="556"/>
      <c r="P32" s="556"/>
      <c r="Q32" s="165">
        <f t="shared" si="12"/>
        <v>0</v>
      </c>
      <c r="R32" s="165">
        <f t="shared" si="13"/>
        <v>642</v>
      </c>
      <c r="S32" s="301">
        <f t="shared" si="14"/>
        <v>642</v>
      </c>
    </row>
    <row r="33" spans="1:19" s="9" customFormat="1" x14ac:dyDescent="0.2">
      <c r="A33" s="1346">
        <f t="shared" si="0"/>
        <v>25</v>
      </c>
      <c r="B33" s="1384" t="s">
        <v>49</v>
      </c>
      <c r="C33" s="516">
        <f>C12+C20+C11+C17+C13+C29</f>
        <v>462265</v>
      </c>
      <c r="D33" s="516">
        <f>D12+D20+D11+D17+D13+D29</f>
        <v>1522734</v>
      </c>
      <c r="E33" s="516">
        <f>E12+E20+E11+E17+E13+E29</f>
        <v>1984999</v>
      </c>
      <c r="F33" s="516">
        <f t="shared" ref="F33:J33" si="15">F12+F20+F11+F17+F13+F29</f>
        <v>84471</v>
      </c>
      <c r="G33" s="516">
        <f t="shared" si="15"/>
        <v>12748</v>
      </c>
      <c r="H33" s="516">
        <f t="shared" si="15"/>
        <v>546736</v>
      </c>
      <c r="I33" s="516">
        <f t="shared" si="15"/>
        <v>1535482</v>
      </c>
      <c r="J33" s="516">
        <f t="shared" si="15"/>
        <v>2082218</v>
      </c>
      <c r="K33" s="359" t="s">
        <v>784</v>
      </c>
      <c r="L33" s="165"/>
      <c r="M33" s="165"/>
      <c r="N33" s="165">
        <f>L33+M33</f>
        <v>0</v>
      </c>
      <c r="O33" s="165"/>
      <c r="P33" s="165"/>
      <c r="Q33" s="165">
        <f t="shared" si="12"/>
        <v>0</v>
      </c>
      <c r="R33" s="165">
        <f t="shared" si="13"/>
        <v>0</v>
      </c>
      <c r="S33" s="301">
        <f t="shared" si="14"/>
        <v>0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4224</v>
      </c>
      <c r="D34" s="199">
        <f t="shared" ref="D34:J34" si="16">D15+D16+D24+D25+D26+D27+D30</f>
        <v>2246</v>
      </c>
      <c r="E34" s="199">
        <f t="shared" si="16"/>
        <v>6470</v>
      </c>
      <c r="F34" s="199">
        <f t="shared" si="16"/>
        <v>264306</v>
      </c>
      <c r="G34" s="199">
        <f t="shared" si="16"/>
        <v>12692</v>
      </c>
      <c r="H34" s="199">
        <f t="shared" si="16"/>
        <v>268530</v>
      </c>
      <c r="I34" s="199">
        <f t="shared" si="16"/>
        <v>14938</v>
      </c>
      <c r="J34" s="199">
        <f t="shared" si="16"/>
        <v>283468</v>
      </c>
      <c r="K34" s="487" t="s">
        <v>65</v>
      </c>
      <c r="L34" s="199">
        <f t="shared" ref="L34:R34" si="17">SUM(L27:L33)</f>
        <v>573564</v>
      </c>
      <c r="M34" s="199">
        <f t="shared" si="17"/>
        <v>684130</v>
      </c>
      <c r="N34" s="199">
        <f t="shared" si="17"/>
        <v>1257694</v>
      </c>
      <c r="O34" s="199">
        <f t="shared" si="17"/>
        <v>201603</v>
      </c>
      <c r="P34" s="199">
        <f>SUM(P27:P33)</f>
        <v>8965</v>
      </c>
      <c r="Q34" s="199">
        <f t="shared" si="17"/>
        <v>775167</v>
      </c>
      <c r="R34" s="199">
        <f t="shared" si="17"/>
        <v>693095</v>
      </c>
      <c r="S34" s="301">
        <f>Q34+R34</f>
        <v>1468262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466489</v>
      </c>
      <c r="D35" s="201">
        <f>SUM(D33:D34)</f>
        <v>1524980</v>
      </c>
      <c r="E35" s="201">
        <f>SUM(C35:D35)</f>
        <v>1991469</v>
      </c>
      <c r="F35" s="201">
        <f>SUM(F33:F34)</f>
        <v>348777</v>
      </c>
      <c r="G35" s="201">
        <f>SUM(G33:G34)</f>
        <v>25440</v>
      </c>
      <c r="H35" s="201">
        <f t="shared" ref="H35:J35" si="18">SUM(H33:H34)</f>
        <v>815266</v>
      </c>
      <c r="I35" s="201">
        <f t="shared" si="18"/>
        <v>1550420</v>
      </c>
      <c r="J35" s="201">
        <f t="shared" si="18"/>
        <v>2365686</v>
      </c>
      <c r="K35" s="489" t="s">
        <v>66</v>
      </c>
      <c r="L35" s="201">
        <f t="shared" ref="L35:M35" si="19">L24+L34</f>
        <v>806872</v>
      </c>
      <c r="M35" s="201">
        <f t="shared" si="19"/>
        <v>1565122</v>
      </c>
      <c r="N35" s="201">
        <f t="shared" ref="N35:S35" si="20">N24+N34</f>
        <v>2371994</v>
      </c>
      <c r="O35" s="201">
        <f t="shared" si="20"/>
        <v>302535</v>
      </c>
      <c r="P35" s="201">
        <f t="shared" si="20"/>
        <v>40800</v>
      </c>
      <c r="Q35" s="115">
        <f t="shared" si="20"/>
        <v>1109407</v>
      </c>
      <c r="R35" s="115">
        <f t="shared" si="20"/>
        <v>1605922</v>
      </c>
      <c r="S35" s="284">
        <f t="shared" si="20"/>
        <v>2715329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-340383</v>
      </c>
      <c r="D37" s="201">
        <f>D35-M35</f>
        <v>-40142</v>
      </c>
      <c r="E37" s="201">
        <f>E35-N35</f>
        <v>-380525</v>
      </c>
      <c r="F37" s="201">
        <f t="shared" ref="F37:J37" si="21">F35-O35</f>
        <v>46242</v>
      </c>
      <c r="G37" s="201">
        <f t="shared" si="21"/>
        <v>-15360</v>
      </c>
      <c r="H37" s="201">
        <f t="shared" si="21"/>
        <v>-294141</v>
      </c>
      <c r="I37" s="201">
        <f t="shared" si="21"/>
        <v>-55502</v>
      </c>
      <c r="J37" s="201">
        <f t="shared" si="21"/>
        <v>-349643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7" t="s">
        <v>598</v>
      </c>
      <c r="C40" s="201"/>
      <c r="D40" s="201"/>
      <c r="E40" s="201"/>
      <c r="F40" s="668"/>
      <c r="G40" s="668"/>
      <c r="H40" s="201"/>
      <c r="I40" s="201"/>
      <c r="J40" s="282"/>
      <c r="K40" s="1418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08" t="s">
        <v>1239</v>
      </c>
      <c r="C41" s="662"/>
      <c r="D41" s="1419"/>
      <c r="E41" s="1420">
        <f>C41+D41</f>
        <v>0</v>
      </c>
      <c r="F41" s="1420"/>
      <c r="G41" s="1434"/>
      <c r="H41" s="1420">
        <f>C41+F41</f>
        <v>0</v>
      </c>
      <c r="I41" s="1420">
        <f>D41+G41</f>
        <v>0</v>
      </c>
      <c r="J41" s="1421">
        <f>H41+I41</f>
        <v>0</v>
      </c>
      <c r="K41" s="132" t="s">
        <v>3</v>
      </c>
      <c r="L41" s="165"/>
      <c r="M41" s="165">
        <v>194474</v>
      </c>
      <c r="N41" s="165">
        <f>L41+M41</f>
        <v>194474</v>
      </c>
      <c r="O41" s="668"/>
      <c r="P41" s="668"/>
      <c r="Q41" s="165">
        <f>L41+O41</f>
        <v>0</v>
      </c>
      <c r="R41" s="165">
        <f>M41+P41</f>
        <v>194474</v>
      </c>
      <c r="S41" s="301">
        <f>Q41+R41</f>
        <v>194474</v>
      </c>
    </row>
    <row r="42" spans="1:19" x14ac:dyDescent="0.2">
      <c r="A42" s="1346">
        <f t="shared" si="0"/>
        <v>34</v>
      </c>
      <c r="B42" s="111" t="s">
        <v>600</v>
      </c>
      <c r="C42" s="1422"/>
      <c r="D42" s="1423"/>
      <c r="E42" s="1423"/>
      <c r="F42" s="1435"/>
      <c r="G42" s="1435"/>
      <c r="H42" s="1420">
        <f t="shared" ref="H42:H47" si="22">C42+F42</f>
        <v>0</v>
      </c>
      <c r="I42" s="1420">
        <f t="shared" ref="I42:I47" si="23">D42+G42</f>
        <v>0</v>
      </c>
      <c r="J42" s="1421">
        <f t="shared" ref="J42:J47" si="24">H42+I42</f>
        <v>0</v>
      </c>
      <c r="K42" s="359" t="s">
        <v>5</v>
      </c>
      <c r="L42" s="668"/>
      <c r="M42" s="668"/>
      <c r="N42" s="165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0"/>
      <c r="I43" s="1420"/>
      <c r="J43" s="1421"/>
      <c r="K43" s="359" t="s">
        <v>6</v>
      </c>
      <c r="L43" s="668"/>
      <c r="M43" s="668"/>
      <c r="N43" s="165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200000</v>
      </c>
      <c r="D44" s="165">
        <v>125388</v>
      </c>
      <c r="E44" s="165">
        <f>C44+D44</f>
        <v>325388</v>
      </c>
      <c r="F44" s="165">
        <v>-50527</v>
      </c>
      <c r="G44" s="165"/>
      <c r="H44" s="1420">
        <f t="shared" si="22"/>
        <v>149473</v>
      </c>
      <c r="I44" s="1420">
        <f t="shared" si="23"/>
        <v>125388</v>
      </c>
      <c r="J44" s="1421">
        <f t="shared" si="24"/>
        <v>274861</v>
      </c>
      <c r="K44" s="359" t="s">
        <v>7</v>
      </c>
      <c r="L44" s="668"/>
      <c r="M44" s="668"/>
      <c r="N44" s="165"/>
      <c r="O44" s="556"/>
      <c r="P44" s="556"/>
      <c r="Q44" s="165"/>
      <c r="R44" s="165"/>
      <c r="S44" s="301"/>
    </row>
    <row r="45" spans="1:19" ht="22.5" x14ac:dyDescent="0.2">
      <c r="A45" s="1346"/>
      <c r="B45" s="1423" t="s">
        <v>1138</v>
      </c>
      <c r="C45" s="165">
        <v>631425</v>
      </c>
      <c r="D45" s="165">
        <v>1016420</v>
      </c>
      <c r="E45" s="165">
        <f>C45+D45</f>
        <v>1647845</v>
      </c>
      <c r="F45" s="556"/>
      <c r="G45" s="556"/>
      <c r="H45" s="1420">
        <f t="shared" si="22"/>
        <v>631425</v>
      </c>
      <c r="I45" s="1420">
        <f t="shared" si="23"/>
        <v>1016420</v>
      </c>
      <c r="J45" s="1421">
        <f t="shared" si="24"/>
        <v>1647845</v>
      </c>
      <c r="K45" s="359"/>
      <c r="L45" s="668"/>
      <c r="M45" s="668"/>
      <c r="N45" s="165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1136</v>
      </c>
      <c r="C46" s="556"/>
      <c r="D46" s="556"/>
      <c r="E46" s="556"/>
      <c r="F46" s="556"/>
      <c r="G46" s="556"/>
      <c r="H46" s="1420"/>
      <c r="I46" s="1420"/>
      <c r="J46" s="1421"/>
      <c r="K46" s="359"/>
      <c r="L46" s="668"/>
      <c r="M46" s="668"/>
      <c r="N46" s="165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/>
      <c r="D47" s="165">
        <v>18337</v>
      </c>
      <c r="E47" s="165">
        <f>C47+D47</f>
        <v>18337</v>
      </c>
      <c r="F47" s="165"/>
      <c r="G47" s="165">
        <v>4585</v>
      </c>
      <c r="H47" s="1420">
        <f t="shared" si="22"/>
        <v>0</v>
      </c>
      <c r="I47" s="1420">
        <f t="shared" si="23"/>
        <v>22922</v>
      </c>
      <c r="J47" s="1421">
        <f t="shared" si="24"/>
        <v>22922</v>
      </c>
      <c r="K47" s="359" t="s">
        <v>8</v>
      </c>
      <c r="L47" s="668"/>
      <c r="M47" s="165"/>
      <c r="N47" s="165"/>
      <c r="O47" s="556"/>
      <c r="P47" s="165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0"/>
      <c r="I48" s="1420"/>
      <c r="J48" s="1421"/>
      <c r="K48" s="359" t="s">
        <v>230</v>
      </c>
      <c r="L48" s="165"/>
      <c r="M48" s="165">
        <v>18337</v>
      </c>
      <c r="N48" s="165">
        <f>SUM(L48:M48)</f>
        <v>18337</v>
      </c>
      <c r="O48" s="165"/>
      <c r="P48" s="165">
        <v>4585</v>
      </c>
      <c r="Q48" s="165">
        <f>L48+O48</f>
        <v>0</v>
      </c>
      <c r="R48" s="165">
        <f>M48+P48</f>
        <v>22922</v>
      </c>
      <c r="S48" s="301">
        <f>Q48+R48</f>
        <v>22922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0"/>
      <c r="I49" s="1420"/>
      <c r="J49" s="1421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0"/>
      <c r="I50" s="1420"/>
      <c r="J50" s="1421"/>
      <c r="K50" s="359" t="s">
        <v>220</v>
      </c>
      <c r="L50" s="165">
        <f>'pü.mérleg Hivatal'!C48+'püm. GAMESZ. '!C48+'püm-TASZII.'!C48+püm.Brunszvik!C48+'püm Festetics'!C48</f>
        <v>491042</v>
      </c>
      <c r="M50" s="165">
        <f>'pü.mérleg Hivatal'!D48+'püm. GAMESZ. '!D48+'püm-TASZII.'!D48+püm.Brunszvik!D48+'püm Festetics'!D48</f>
        <v>887712</v>
      </c>
      <c r="N50" s="165">
        <f>'pü.mérleg Hivatal'!E48+'püm. GAMESZ. '!E48+'püm-TASZII.'!E48+püm.Brunszvik!E48+'püm Festetics'!E48</f>
        <v>1378754</v>
      </c>
      <c r="O50" s="165">
        <f>'pü.mérleg Hivatal'!F48+'püm. GAMESZ. '!F48+'püm-TASZII.'!F48+püm.Brunszvik!F48+'püm Festetics'!F48</f>
        <v>-4285</v>
      </c>
      <c r="P50" s="165">
        <f>'pü.mérleg Hivatal'!G48+'püm. GAMESZ. '!G48+'püm-TASZII.'!G48+püm.Brunszvik!G48+'püm Festetics'!G48</f>
        <v>-15360</v>
      </c>
      <c r="Q50" s="165">
        <f>'pü.mérleg Hivatal'!H48+'püm. GAMESZ. '!H48+'püm-TASZII.'!H48+püm.Brunszvik!H48+'püm Festetics'!H48</f>
        <v>486757</v>
      </c>
      <c r="R50" s="165">
        <f>'pü.mérleg Hivatal'!I48+'püm. GAMESZ. '!I48+'püm-TASZII.'!I48+püm.Brunszvik!I48+'püm Festetics'!I48</f>
        <v>872352</v>
      </c>
      <c r="S50" s="301">
        <f>Q50+R50</f>
        <v>1359109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0"/>
      <c r="I51" s="1420"/>
      <c r="J51" s="1421"/>
      <c r="K51" s="359" t="s">
        <v>221</v>
      </c>
      <c r="L51" s="165">
        <f>'pü.mérleg Hivatal'!C49+'püm. GAMESZ. '!C49+'püm-TASZII.'!C49+püm.Brunszvik!C49+'püm Festetics'!C49</f>
        <v>0</v>
      </c>
      <c r="M51" s="165">
        <f>'pü.mérleg Hivatal'!D49+'püm. GAMESZ. '!D49+püm.Brunszvik!D49+'püm Festetics'!D49+'püm-TASZII.'!D49</f>
        <v>19480</v>
      </c>
      <c r="N51" s="165">
        <f>'pü.mérleg Hivatal'!E49+'püm. GAMESZ. '!E49+püm.Brunszvik!E49+'püm Festetics'!E49+'püm-TASZII.'!E49</f>
        <v>19480</v>
      </c>
      <c r="O51" s="165">
        <f>'pü.mérleg Hivatal'!F49+'püm. GAMESZ. '!F49+püm.Brunszvik!F49+'püm Festetics'!F49+'püm-TASZII.'!F49</f>
        <v>0</v>
      </c>
      <c r="P51" s="165">
        <f>'pü.mérleg Hivatal'!G49+'püm. GAMESZ. '!G49+püm.Brunszvik!G49+'püm Festetics'!G49+'püm-TASZII.'!G49</f>
        <v>0</v>
      </c>
      <c r="Q51" s="165">
        <f>'pü.mérleg Hivatal'!H49+'püm. GAMESZ. '!H49+püm.Brunszvik!H49+'püm Festetics'!H49+'püm-TASZII.'!H49</f>
        <v>0</v>
      </c>
      <c r="R51" s="165">
        <f>M51+P51</f>
        <v>19480</v>
      </c>
      <c r="S51" s="301">
        <f>Q51+R51</f>
        <v>19480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0"/>
      <c r="I52" s="1420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831425</v>
      </c>
      <c r="D55" s="201">
        <f>SUM(D40:D53)</f>
        <v>1160145</v>
      </c>
      <c r="E55" s="201">
        <f>SUM(E40:E53)</f>
        <v>1991570</v>
      </c>
      <c r="F55" s="201">
        <f>SUM(F40:F54)</f>
        <v>-50527</v>
      </c>
      <c r="G55" s="201">
        <f t="shared" ref="G55:J55" si="25">SUM(G40:G54)</f>
        <v>4585</v>
      </c>
      <c r="H55" s="201">
        <f t="shared" si="25"/>
        <v>780898</v>
      </c>
      <c r="I55" s="201">
        <f t="shared" si="25"/>
        <v>1164730</v>
      </c>
      <c r="J55" s="201">
        <f t="shared" si="25"/>
        <v>1945628</v>
      </c>
      <c r="K55" s="489" t="s">
        <v>383</v>
      </c>
      <c r="L55" s="201">
        <f t="shared" ref="L55:S55" si="26">SUM(L40:L54)</f>
        <v>491042</v>
      </c>
      <c r="M55" s="201">
        <f t="shared" si="26"/>
        <v>1120003</v>
      </c>
      <c r="N55" s="201">
        <f t="shared" si="26"/>
        <v>1611045</v>
      </c>
      <c r="O55" s="115">
        <f>SUM(O40:O54)</f>
        <v>-4285</v>
      </c>
      <c r="P55" s="115">
        <f>SUM(P40:P54)</f>
        <v>-10775</v>
      </c>
      <c r="Q55" s="115">
        <f>SUM(Q40:Q54)</f>
        <v>486757</v>
      </c>
      <c r="R55" s="115">
        <f t="shared" si="26"/>
        <v>1109228</v>
      </c>
      <c r="S55" s="1412">
        <f t="shared" si="26"/>
        <v>1595985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1297914</v>
      </c>
      <c r="D56" s="528">
        <f>D35+D55</f>
        <v>2685125</v>
      </c>
      <c r="E56" s="1407">
        <f>E35+E55</f>
        <v>3983039</v>
      </c>
      <c r="F56" s="1407">
        <f>F35+F55</f>
        <v>298250</v>
      </c>
      <c r="G56" s="1407">
        <f t="shared" ref="G56:I56" si="27">G35+G55</f>
        <v>30025</v>
      </c>
      <c r="H56" s="1407">
        <f t="shared" si="27"/>
        <v>1596164</v>
      </c>
      <c r="I56" s="1407">
        <f t="shared" si="27"/>
        <v>2715150</v>
      </c>
      <c r="J56" s="892">
        <f>H56+I56</f>
        <v>4311314</v>
      </c>
      <c r="K56" s="1411" t="s">
        <v>384</v>
      </c>
      <c r="L56" s="528">
        <f t="shared" ref="L56:R56" si="28">L35+L55</f>
        <v>1297914</v>
      </c>
      <c r="M56" s="528">
        <f t="shared" si="28"/>
        <v>2685125</v>
      </c>
      <c r="N56" s="1407">
        <f t="shared" si="28"/>
        <v>3983039</v>
      </c>
      <c r="O56" s="170">
        <f>O35+O55</f>
        <v>298250</v>
      </c>
      <c r="P56" s="170">
        <f>P35+P55</f>
        <v>30025</v>
      </c>
      <c r="Q56" s="1410">
        <f t="shared" si="28"/>
        <v>1596164</v>
      </c>
      <c r="R56" s="1410">
        <f t="shared" si="28"/>
        <v>2715150</v>
      </c>
      <c r="S56" s="529">
        <f>Q56+R56</f>
        <v>4311314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B7" zoomScaleNormal="100" workbookViewId="0">
      <selection activeCell="N38" sqref="N38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6384" width="9.140625" style="8"/>
  </cols>
  <sheetData>
    <row r="1" spans="1:19" ht="12.75" customHeight="1" x14ac:dyDescent="0.2">
      <c r="A1" s="1455" t="s">
        <v>1237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166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456" t="s">
        <v>1243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56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1245</v>
      </c>
      <c r="I9" s="1468"/>
      <c r="J9" s="1468"/>
      <c r="K9" s="1561"/>
      <c r="L9" s="1461" t="s">
        <v>1244</v>
      </c>
      <c r="M9" s="1461"/>
      <c r="N9" s="1461"/>
      <c r="O9" s="1447" t="s">
        <v>1233</v>
      </c>
      <c r="P9" s="1448"/>
      <c r="Q9" s="1447" t="s">
        <v>1246</v>
      </c>
      <c r="R9" s="1448"/>
      <c r="S9" s="1448"/>
    </row>
    <row r="10" spans="1:19" s="78" customFormat="1" ht="36.6" customHeight="1" x14ac:dyDescent="0.2">
      <c r="A10" s="1463"/>
      <c r="B10" s="1382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498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5">
        <v>101549</v>
      </c>
      <c r="M12" s="165">
        <v>136049</v>
      </c>
      <c r="N12" s="661">
        <f>SUM(L12:M12)</f>
        <v>237598</v>
      </c>
      <c r="O12" s="164"/>
      <c r="P12" s="164">
        <v>6000</v>
      </c>
      <c r="Q12" s="165">
        <f>L12+O12</f>
        <v>101549</v>
      </c>
      <c r="R12" s="165">
        <f>M12+P12</f>
        <v>142049</v>
      </c>
      <c r="S12" s="1446">
        <f>SUM(Q12:R12)</f>
        <v>243598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5"/>
      <c r="M13" s="165">
        <v>36883</v>
      </c>
      <c r="N13" s="661">
        <f>SUM(L13:M13)</f>
        <v>36883</v>
      </c>
      <c r="O13" s="164"/>
      <c r="P13" s="164">
        <v>1680</v>
      </c>
      <c r="Q13" s="165">
        <f t="shared" ref="Q13:Q14" si="1">L13+O13</f>
        <v>0</v>
      </c>
      <c r="R13" s="165">
        <f t="shared" ref="R13:R14" si="2">M13+P13</f>
        <v>38563</v>
      </c>
      <c r="S13" s="1446">
        <f>SUM(Q13:R13)</f>
        <v>38563</v>
      </c>
    </row>
    <row r="14" spans="1:19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>
        <f>C14+F14</f>
        <v>0</v>
      </c>
      <c r="I14" s="161">
        <f>D14+G14</f>
        <v>0</v>
      </c>
      <c r="J14" s="161">
        <f>SUM(H14:I14)</f>
        <v>0</v>
      </c>
      <c r="K14" s="319" t="s">
        <v>199</v>
      </c>
      <c r="L14" s="165"/>
      <c r="M14" s="165">
        <v>97074</v>
      </c>
      <c r="N14" s="661">
        <f>SUM(L14:M14)</f>
        <v>97074</v>
      </c>
      <c r="O14" s="164"/>
      <c r="P14" s="164">
        <v>-7680</v>
      </c>
      <c r="Q14" s="165">
        <f t="shared" si="1"/>
        <v>0</v>
      </c>
      <c r="R14" s="165">
        <f t="shared" si="2"/>
        <v>89394</v>
      </c>
      <c r="S14" s="1446">
        <f>SUM(Q14:R14)</f>
        <v>89394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5"/>
      <c r="M15" s="165"/>
      <c r="N15" s="661"/>
      <c r="O15" s="164"/>
      <c r="P15" s="164"/>
      <c r="Q15" s="165"/>
      <c r="R15" s="165"/>
      <c r="S15" s="144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/>
      <c r="M16" s="165"/>
      <c r="N16" s="661">
        <f>L16+M16</f>
        <v>0</v>
      </c>
      <c r="O16" s="164"/>
      <c r="P16" s="164"/>
      <c r="Q16" s="165">
        <v>0</v>
      </c>
      <c r="R16" s="165">
        <v>0</v>
      </c>
      <c r="S16" s="1446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661"/>
      <c r="O17" s="164"/>
      <c r="P17" s="164"/>
      <c r="Q17" s="165"/>
      <c r="R17" s="165"/>
      <c r="S17" s="144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/>
      <c r="M18" s="165"/>
      <c r="N18" s="165">
        <f>mc.pe.átad!G65</f>
        <v>0</v>
      </c>
      <c r="O18" s="164"/>
      <c r="P18" s="164"/>
      <c r="Q18" s="165">
        <f>L18+O18</f>
        <v>0</v>
      </c>
      <c r="R18" s="165">
        <f>M18+P18</f>
        <v>0</v>
      </c>
      <c r="S18" s="301">
        <f>Q18+R18</f>
        <v>0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>
        <f>mc.pe.átad!G69</f>
        <v>0</v>
      </c>
      <c r="O19" s="164"/>
      <c r="P19" s="164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/>
      <c r="E20" s="198">
        <f>SUM(C20:D20)</f>
        <v>0</v>
      </c>
      <c r="F20" s="198"/>
      <c r="G20" s="198"/>
      <c r="H20" s="198">
        <f>C20+F20</f>
        <v>0</v>
      </c>
      <c r="I20" s="198">
        <f>D20+G20</f>
        <v>0</v>
      </c>
      <c r="J20" s="198">
        <f>SUM(H20:I20)</f>
        <v>0</v>
      </c>
      <c r="K20" s="319" t="s">
        <v>204</v>
      </c>
      <c r="L20" s="165"/>
      <c r="M20" s="165"/>
      <c r="N20" s="165"/>
      <c r="O20" s="164"/>
      <c r="P20" s="164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4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456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101549</v>
      </c>
      <c r="M24" s="199">
        <f>SUM(M12:M22)</f>
        <v>270006</v>
      </c>
      <c r="N24" s="199">
        <f>SUM(N12:N22)</f>
        <v>371555</v>
      </c>
      <c r="O24" s="164">
        <f>SUM(O12:O23)</f>
        <v>0</v>
      </c>
      <c r="P24" s="164">
        <f>SUM(P12:P23)</f>
        <v>0</v>
      </c>
      <c r="Q24" s="199">
        <f>SUM(Q12:Q22)</f>
        <v>101549</v>
      </c>
      <c r="R24" s="199">
        <f>SUM(R12:R22)</f>
        <v>270006</v>
      </c>
      <c r="S24" s="302">
        <f>SUM(S12:S22)</f>
        <v>371555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>
        <f>C25+F25</f>
        <v>0</v>
      </c>
      <c r="I25" s="198">
        <f>D25+G25</f>
        <v>0</v>
      </c>
      <c r="J25" s="198">
        <f>H25+I25</f>
        <v>0</v>
      </c>
      <c r="K25" s="359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3200</v>
      </c>
      <c r="N27" s="165">
        <f>SUM(L27:M27)</f>
        <v>3200</v>
      </c>
      <c r="O27" s="164"/>
      <c r="P27" s="164"/>
      <c r="Q27" s="165">
        <f>L27+O27</f>
        <v>0</v>
      </c>
      <c r="R27" s="165">
        <f>M27+P27</f>
        <v>3200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198">
        <f>C13+C14+C16+C18+C20+C23+C24+C25+C26+C27+C29+C30</f>
        <v>0</v>
      </c>
      <c r="D32" s="198">
        <f>D13+D14+D16+D18+D20+D23+D24+D25+D26+D27+D29+D30</f>
        <v>0</v>
      </c>
      <c r="E32" s="198">
        <f>E13+E14+E16+E18+E20+E23+E24+E25+E26+E27+E29+E30</f>
        <v>0</v>
      </c>
      <c r="F32" s="198">
        <f t="shared" ref="F32:I32" si="3">F13+F14+F16+F18+F20+F23+F24+F25+F26+F27+F29+F30</f>
        <v>0</v>
      </c>
      <c r="G32" s="198">
        <f t="shared" si="3"/>
        <v>0</v>
      </c>
      <c r="H32" s="198">
        <f t="shared" si="3"/>
        <v>0</v>
      </c>
      <c r="I32" s="198">
        <f t="shared" si="3"/>
        <v>0</v>
      </c>
      <c r="J32" s="198">
        <f>J13+J14+J16+J18+J20+J29+J30</f>
        <v>0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>
        <f>F16+F23+F24+F25+F26+F27+F30</f>
        <v>0</v>
      </c>
      <c r="G33" s="200">
        <f>G16+G23+G24+G25+G26+G27+G30</f>
        <v>0</v>
      </c>
      <c r="H33" s="200">
        <f>C33+F33</f>
        <v>0</v>
      </c>
      <c r="I33" s="200">
        <f>D33+G33</f>
        <v>0</v>
      </c>
      <c r="J33" s="200">
        <f>H33+I33</f>
        <v>0</v>
      </c>
      <c r="K33" s="1085" t="s">
        <v>65</v>
      </c>
      <c r="L33" s="200">
        <f>SUM(L27:L32)</f>
        <v>0</v>
      </c>
      <c r="M33" s="200">
        <f>SUM(M27:M32)</f>
        <v>3200</v>
      </c>
      <c r="N33" s="200">
        <f>SUM(N27:N31)</f>
        <v>3200</v>
      </c>
      <c r="O33" s="164">
        <v>0</v>
      </c>
      <c r="P33" s="164">
        <v>0</v>
      </c>
      <c r="Q33" s="200">
        <f>SUM(Q27:Q32)</f>
        <v>0</v>
      </c>
      <c r="R33" s="200">
        <f>SUM(R27:R32)</f>
        <v>3200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SUM(E32:E33)</f>
        <v>0</v>
      </c>
      <c r="F34" s="201">
        <f t="shared" ref="F34:G34" si="4">SUM(F32:F33)</f>
        <v>0</v>
      </c>
      <c r="G34" s="201">
        <f t="shared" si="4"/>
        <v>0</v>
      </c>
      <c r="H34" s="201">
        <f>SUM(H32:H33)</f>
        <v>0</v>
      </c>
      <c r="I34" s="201">
        <f>SUM(I32:I33)</f>
        <v>0</v>
      </c>
      <c r="J34" s="201">
        <f>SUM(J32:J33)</f>
        <v>0</v>
      </c>
      <c r="K34" s="489" t="s">
        <v>66</v>
      </c>
      <c r="L34" s="201">
        <f t="shared" ref="L34:S34" si="5">L24+L33</f>
        <v>101549</v>
      </c>
      <c r="M34" s="201">
        <f t="shared" si="5"/>
        <v>273206</v>
      </c>
      <c r="N34" s="201">
        <f t="shared" si="5"/>
        <v>374755</v>
      </c>
      <c r="O34" s="164">
        <f t="shared" si="5"/>
        <v>0</v>
      </c>
      <c r="P34" s="164">
        <f t="shared" si="5"/>
        <v>0</v>
      </c>
      <c r="Q34" s="201">
        <f t="shared" si="5"/>
        <v>101549</v>
      </c>
      <c r="R34" s="201">
        <f t="shared" si="5"/>
        <v>273206</v>
      </c>
      <c r="S34" s="282">
        <f t="shared" si="5"/>
        <v>374755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9065</v>
      </c>
      <c r="E43" s="161">
        <f>C43+D43</f>
        <v>9065</v>
      </c>
      <c r="F43" s="161"/>
      <c r="G43" s="161"/>
      <c r="H43" s="161">
        <f>C43+F43</f>
        <v>0</v>
      </c>
      <c r="I43" s="161">
        <f>D43+G43</f>
        <v>9065</v>
      </c>
      <c r="J43" s="300">
        <f>H43+I43</f>
        <v>9065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4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101549</v>
      </c>
      <c r="D48" s="161">
        <f>M24-(D34+D43)</f>
        <v>260941</v>
      </c>
      <c r="E48" s="161">
        <f>N24-(E34+E43)</f>
        <v>362490</v>
      </c>
      <c r="F48" s="161">
        <f>O34-(F32+F43)</f>
        <v>0</v>
      </c>
      <c r="G48" s="161">
        <f>P34-(G32+G43)</f>
        <v>0</v>
      </c>
      <c r="H48" s="161">
        <f t="shared" ref="H48:H49" si="6">C48+F48</f>
        <v>101549</v>
      </c>
      <c r="I48" s="161">
        <f t="shared" ref="I48:I49" si="7">D48+G48</f>
        <v>260941</v>
      </c>
      <c r="J48" s="300">
        <f t="shared" ref="J48:J49" si="8">H48+I48</f>
        <v>362490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3200</v>
      </c>
      <c r="E49" s="161">
        <f>N33-E33</f>
        <v>3200</v>
      </c>
      <c r="F49" s="161">
        <f t="shared" ref="F49:G49" si="9">O33-F33</f>
        <v>0</v>
      </c>
      <c r="G49" s="161">
        <f t="shared" si="9"/>
        <v>0</v>
      </c>
      <c r="H49" s="161">
        <f t="shared" si="6"/>
        <v>0</v>
      </c>
      <c r="I49" s="161">
        <f t="shared" si="7"/>
        <v>3200</v>
      </c>
      <c r="J49" s="300">
        <f t="shared" si="8"/>
        <v>3200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101549</v>
      </c>
      <c r="D53" s="373">
        <f>SUM(D39:D51)</f>
        <v>273206</v>
      </c>
      <c r="E53" s="373">
        <f>SUM(E39:E51)</f>
        <v>374755</v>
      </c>
      <c r="F53" s="373">
        <f>SUM(F42:F52)</f>
        <v>0</v>
      </c>
      <c r="G53" s="373">
        <f t="shared" ref="G53:I53" si="10">SUM(G42:G52)</f>
        <v>0</v>
      </c>
      <c r="H53" s="373">
        <f t="shared" si="10"/>
        <v>101549</v>
      </c>
      <c r="I53" s="373">
        <f t="shared" si="10"/>
        <v>273206</v>
      </c>
      <c r="J53" s="326">
        <f>SUM(J42:J52)</f>
        <v>374755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101549</v>
      </c>
      <c r="D54" s="528">
        <f>D34+D53</f>
        <v>273206</v>
      </c>
      <c r="E54" s="528">
        <f>E34+E53</f>
        <v>374755</v>
      </c>
      <c r="F54" s="528">
        <f>F34+F53</f>
        <v>0</v>
      </c>
      <c r="G54" s="528">
        <f t="shared" ref="G54" si="11">G34+G53</f>
        <v>0</v>
      </c>
      <c r="H54" s="528">
        <f t="shared" ref="H54:I54" si="12">H34+H53</f>
        <v>101549</v>
      </c>
      <c r="I54" s="528">
        <f t="shared" si="12"/>
        <v>273206</v>
      </c>
      <c r="J54" s="529">
        <f>J34+J53</f>
        <v>374755</v>
      </c>
      <c r="K54" s="1406" t="s">
        <v>384</v>
      </c>
      <c r="L54" s="528">
        <f>L34+L53</f>
        <v>101549</v>
      </c>
      <c r="M54" s="528">
        <f>M34+M53</f>
        <v>273206</v>
      </c>
      <c r="N54" s="528">
        <f>N34+N53</f>
        <v>374755</v>
      </c>
      <c r="O54" s="528">
        <f>O34+O53</f>
        <v>0</v>
      </c>
      <c r="P54" s="528">
        <f t="shared" ref="P54:S54" si="13">P34+P53</f>
        <v>0</v>
      </c>
      <c r="Q54" s="528">
        <f t="shared" si="13"/>
        <v>101549</v>
      </c>
      <c r="R54" s="528">
        <f t="shared" si="13"/>
        <v>273206</v>
      </c>
      <c r="S54" s="529">
        <f t="shared" si="13"/>
        <v>374755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73" t="s">
        <v>1225</v>
      </c>
      <c r="C1" s="1574"/>
      <c r="D1" s="1574"/>
      <c r="E1" s="1574"/>
      <c r="F1" s="1574"/>
      <c r="G1" s="1574"/>
      <c r="H1" s="1574"/>
      <c r="I1" s="1574"/>
      <c r="J1" s="1574"/>
      <c r="K1" s="1574"/>
      <c r="L1" s="1574"/>
      <c r="M1" s="1574"/>
      <c r="N1" s="1574"/>
      <c r="O1" s="1574"/>
      <c r="P1" s="1574"/>
      <c r="Q1" s="1574"/>
      <c r="R1" s="1574"/>
    </row>
    <row r="2" spans="1:22" ht="12.75" x14ac:dyDescent="0.2">
      <c r="B2" s="1575" t="s">
        <v>73</v>
      </c>
      <c r="C2" s="1576"/>
      <c r="D2" s="1576"/>
      <c r="E2" s="1576"/>
      <c r="F2" s="1576"/>
      <c r="G2" s="1576"/>
      <c r="H2" s="1576"/>
      <c r="I2" s="1576"/>
      <c r="J2" s="1576"/>
      <c r="K2" s="1576"/>
      <c r="L2" s="1576"/>
      <c r="M2" s="1576"/>
      <c r="N2" s="1576"/>
      <c r="O2" s="1576"/>
      <c r="P2" s="1576"/>
      <c r="Q2" s="1576"/>
      <c r="R2" s="1576"/>
    </row>
    <row r="3" spans="1:22" ht="12.75" x14ac:dyDescent="0.2">
      <c r="A3" s="40"/>
      <c r="B3" s="1456" t="s">
        <v>1037</v>
      </c>
      <c r="C3" s="1574"/>
      <c r="D3" s="1574"/>
      <c r="E3" s="1574"/>
      <c r="F3" s="1574"/>
      <c r="G3" s="1574"/>
      <c r="H3" s="1574"/>
      <c r="I3" s="1574"/>
      <c r="J3" s="1574"/>
      <c r="K3" s="1574"/>
      <c r="L3" s="1574"/>
      <c r="M3" s="1574"/>
      <c r="N3" s="1574"/>
      <c r="O3" s="1574"/>
      <c r="P3" s="1574"/>
      <c r="Q3" s="1574"/>
      <c r="R3" s="1574"/>
    </row>
    <row r="4" spans="1:22" x14ac:dyDescent="0.2">
      <c r="A4" s="40"/>
      <c r="C4" s="1588" t="s">
        <v>246</v>
      </c>
      <c r="D4" s="1588"/>
      <c r="E4" s="1588"/>
      <c r="F4" s="1588"/>
      <c r="G4" s="1588"/>
      <c r="H4" s="1588"/>
      <c r="I4" s="1588"/>
      <c r="J4" s="1588"/>
      <c r="K4" s="1588"/>
      <c r="L4" s="1588"/>
      <c r="M4" s="1588"/>
      <c r="N4" s="1588"/>
      <c r="O4" s="1588"/>
      <c r="P4" s="1588"/>
      <c r="Q4" s="1588"/>
      <c r="R4" s="1588"/>
    </row>
    <row r="5" spans="1:22" x14ac:dyDescent="0.2">
      <c r="A5" s="479"/>
      <c r="B5" s="1577" t="s">
        <v>410</v>
      </c>
      <c r="C5" s="477" t="s">
        <v>54</v>
      </c>
      <c r="D5" s="1570" t="s">
        <v>55</v>
      </c>
      <c r="E5" s="1569"/>
      <c r="F5" s="1570" t="s">
        <v>56</v>
      </c>
      <c r="G5" s="1569"/>
      <c r="H5" s="1570" t="s">
        <v>513</v>
      </c>
      <c r="I5" s="1569"/>
      <c r="J5" s="1570" t="s">
        <v>411</v>
      </c>
      <c r="K5" s="1569"/>
      <c r="L5" s="1568" t="s">
        <v>412</v>
      </c>
      <c r="M5" s="1569"/>
      <c r="N5" s="1568" t="s">
        <v>413</v>
      </c>
      <c r="O5" s="1569"/>
      <c r="P5" s="1568" t="s">
        <v>514</v>
      </c>
      <c r="Q5" s="1569"/>
      <c r="R5" s="328" t="s">
        <v>521</v>
      </c>
    </row>
    <row r="6" spans="1:22" ht="12.75" x14ac:dyDescent="0.2">
      <c r="A6" s="479"/>
      <c r="B6" s="1578"/>
      <c r="C6" s="478"/>
      <c r="D6" s="1589" t="s">
        <v>1012</v>
      </c>
      <c r="E6" s="1590"/>
      <c r="F6" s="1590"/>
      <c r="G6" s="1590"/>
      <c r="H6" s="1590"/>
      <c r="I6" s="1590"/>
      <c r="J6" s="1590"/>
      <c r="K6" s="1590"/>
      <c r="L6" s="1590"/>
      <c r="M6" s="1590"/>
      <c r="N6" s="1590"/>
      <c r="O6" s="1590"/>
      <c r="P6" s="1590"/>
      <c r="Q6" s="1590"/>
      <c r="R6" s="1591"/>
    </row>
    <row r="7" spans="1:22" ht="24.95" customHeight="1" x14ac:dyDescent="0.2">
      <c r="A7" s="479"/>
      <c r="B7" s="1578"/>
      <c r="C7" s="1563" t="s">
        <v>78</v>
      </c>
      <c r="D7" s="1580" t="s">
        <v>393</v>
      </c>
      <c r="E7" s="1572"/>
      <c r="F7" s="1571" t="s">
        <v>20</v>
      </c>
      <c r="G7" s="1571"/>
      <c r="H7" s="1571" t="s">
        <v>391</v>
      </c>
      <c r="I7" s="1571"/>
      <c r="J7" s="1572" t="s">
        <v>400</v>
      </c>
      <c r="K7" s="1572"/>
      <c r="L7" s="1572" t="s">
        <v>399</v>
      </c>
      <c r="M7" s="1572"/>
      <c r="N7" s="1581" t="s">
        <v>225</v>
      </c>
      <c r="O7" s="1582"/>
      <c r="P7" s="1572" t="s">
        <v>392</v>
      </c>
      <c r="Q7" s="1572"/>
      <c r="R7" s="1585" t="s">
        <v>463</v>
      </c>
    </row>
    <row r="8" spans="1:22" ht="26.25" customHeight="1" x14ac:dyDescent="0.2">
      <c r="A8" s="479"/>
      <c r="B8" s="1578"/>
      <c r="C8" s="1564"/>
      <c r="D8" s="1580"/>
      <c r="E8" s="1572"/>
      <c r="F8" s="1571"/>
      <c r="G8" s="1571"/>
      <c r="H8" s="1571"/>
      <c r="I8" s="1571"/>
      <c r="J8" s="1572"/>
      <c r="K8" s="1572"/>
      <c r="L8" s="1572"/>
      <c r="M8" s="1572"/>
      <c r="N8" s="1583"/>
      <c r="O8" s="1584"/>
      <c r="P8" s="1572"/>
      <c r="Q8" s="1572"/>
      <c r="R8" s="1586"/>
      <c r="S8" s="459"/>
      <c r="T8" s="192"/>
    </row>
    <row r="9" spans="1:22" s="160" customFormat="1" ht="40.9" customHeight="1" x14ac:dyDescent="0.15">
      <c r="A9" s="480"/>
      <c r="B9" s="1579"/>
      <c r="C9" s="1565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87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1029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1145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1023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1024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1025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1201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66" t="s">
        <v>516</v>
      </c>
      <c r="C57" s="1567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57:C57"/>
    <mergeCell ref="N5:O5"/>
    <mergeCell ref="J5:K5"/>
    <mergeCell ref="F7:G8"/>
    <mergeCell ref="L7:M8"/>
    <mergeCell ref="F5:G5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2" t="s">
        <v>1226</v>
      </c>
      <c r="C1" s="1593"/>
      <c r="D1" s="1593"/>
      <c r="E1" s="1593"/>
      <c r="F1" s="1593"/>
      <c r="G1" s="1593"/>
      <c r="H1" s="1594"/>
      <c r="I1" s="1594"/>
      <c r="J1" s="1594"/>
    </row>
    <row r="2" spans="2:14" ht="18" customHeight="1" x14ac:dyDescent="0.25">
      <c r="N2" s="615"/>
    </row>
    <row r="3" spans="2:14" ht="15.75" customHeight="1" x14ac:dyDescent="0.25">
      <c r="B3" s="1553" t="s">
        <v>73</v>
      </c>
      <c r="C3" s="1553"/>
      <c r="D3" s="1553"/>
      <c r="E3" s="1553"/>
      <c r="F3" s="1553"/>
      <c r="G3" s="1553"/>
      <c r="H3" s="1503"/>
      <c r="I3" s="1503"/>
      <c r="J3" s="1503"/>
    </row>
    <row r="4" spans="2:14" ht="15.75" customHeight="1" x14ac:dyDescent="0.25">
      <c r="B4" s="1603" t="s">
        <v>1035</v>
      </c>
      <c r="C4" s="1604"/>
      <c r="D4" s="1604"/>
      <c r="E4" s="1604"/>
      <c r="F4" s="1604"/>
      <c r="G4" s="1604"/>
    </row>
    <row r="5" spans="2:14" ht="15.75" customHeight="1" x14ac:dyDescent="0.25">
      <c r="B5" s="1553" t="s">
        <v>681</v>
      </c>
      <c r="C5" s="1553"/>
      <c r="D5" s="1553"/>
      <c r="E5" s="1553"/>
      <c r="F5" s="1553"/>
      <c r="G5" s="1553"/>
      <c r="H5" s="1503"/>
      <c r="I5" s="1503"/>
      <c r="J5" s="1503"/>
    </row>
    <row r="6" spans="2:14" s="27" customFormat="1" ht="14.25" customHeight="1" x14ac:dyDescent="0.25">
      <c r="B6" s="1596" t="s">
        <v>258</v>
      </c>
      <c r="C6" s="1596"/>
      <c r="D6" s="1596"/>
      <c r="E6" s="1596"/>
      <c r="F6" s="1596"/>
      <c r="G6" s="1596"/>
      <c r="H6" s="1503"/>
      <c r="I6" s="1503"/>
      <c r="J6" s="1503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597" t="s">
        <v>410</v>
      </c>
      <c r="C8" s="1599" t="s">
        <v>54</v>
      </c>
      <c r="D8" s="1599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98"/>
      <c r="C9" s="1600" t="s">
        <v>462</v>
      </c>
      <c r="D9" s="1600"/>
      <c r="E9" s="1602" t="s">
        <v>1038</v>
      </c>
      <c r="F9" s="1602"/>
      <c r="G9" s="1602"/>
      <c r="H9" s="25"/>
      <c r="I9" s="25"/>
    </row>
    <row r="10" spans="2:14" ht="52.9" customHeight="1" x14ac:dyDescent="0.25">
      <c r="B10" s="1598"/>
      <c r="C10" s="1600"/>
      <c r="D10" s="1601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595" t="s">
        <v>517</v>
      </c>
      <c r="D11" s="1595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A13" zoomScaleNormal="100" workbookViewId="0">
      <selection activeCell="G44" sqref="G44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55" t="s">
        <v>1236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167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456" t="s">
        <v>1243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56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1245</v>
      </c>
      <c r="I9" s="1468"/>
      <c r="J9" s="1468"/>
      <c r="K9" s="1560"/>
      <c r="L9" s="1461" t="s">
        <v>1244</v>
      </c>
      <c r="M9" s="1461"/>
      <c r="N9" s="1461"/>
      <c r="O9" s="1447" t="s">
        <v>1233</v>
      </c>
      <c r="P9" s="1448"/>
      <c r="Q9" s="1447" t="s">
        <v>1246</v>
      </c>
      <c r="R9" s="1448"/>
      <c r="S9" s="1448"/>
    </row>
    <row r="10" spans="1:19" s="171" customFormat="1" ht="36.6" customHeight="1" x14ac:dyDescent="0.2">
      <c r="A10" s="1463"/>
      <c r="B10" s="1395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3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402"/>
      <c r="D11" s="1402"/>
      <c r="E11" s="1402"/>
      <c r="F11" s="1402"/>
      <c r="G11" s="1402"/>
      <c r="H11" s="1402"/>
      <c r="I11" s="1402"/>
      <c r="J11" s="1402"/>
      <c r="K11" s="1373" t="s">
        <v>23</v>
      </c>
      <c r="L11" s="498"/>
      <c r="M11" s="498"/>
      <c r="N11" s="1393"/>
      <c r="O11" s="1404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45474</v>
      </c>
      <c r="M12" s="161">
        <v>202788</v>
      </c>
      <c r="N12" s="198">
        <f>SUM(L12:M12)</f>
        <v>248262</v>
      </c>
      <c r="O12" s="164"/>
      <c r="P12" s="164"/>
      <c r="Q12" s="161">
        <f>L12+O12</f>
        <v>45474</v>
      </c>
      <c r="R12" s="161">
        <f>M12+P12</f>
        <v>202788</v>
      </c>
      <c r="S12" s="299">
        <f>SUM(Q12:R12)</f>
        <v>248262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/>
      <c r="M13" s="161">
        <v>35026</v>
      </c>
      <c r="N13" s="198">
        <f>SUM(L13:M13)</f>
        <v>35026</v>
      </c>
      <c r="O13" s="165"/>
      <c r="P13" s="164"/>
      <c r="Q13" s="161">
        <f t="shared" ref="Q13:Q14" si="3">L13+O13</f>
        <v>0</v>
      </c>
      <c r="R13" s="161">
        <f t="shared" ref="R13:R14" si="4">M13+P13</f>
        <v>35026</v>
      </c>
      <c r="S13" s="299">
        <f>SUM(Q13:R13)</f>
        <v>35026</v>
      </c>
    </row>
    <row r="14" spans="1:19" x14ac:dyDescent="0.2">
      <c r="A14" s="1346">
        <f t="shared" si="0"/>
        <v>4</v>
      </c>
      <c r="B14" s="109" t="s">
        <v>1205</v>
      </c>
      <c r="C14" s="161">
        <v>2847</v>
      </c>
      <c r="D14" s="161">
        <v>100</v>
      </c>
      <c r="E14" s="161">
        <f t="shared" si="1"/>
        <v>2947</v>
      </c>
      <c r="F14" s="161"/>
      <c r="G14" s="161"/>
      <c r="H14" s="161">
        <f>C14+F14</f>
        <v>2847</v>
      </c>
      <c r="I14" s="161">
        <f>D14+G14</f>
        <v>100</v>
      </c>
      <c r="J14" s="161">
        <f t="shared" si="2"/>
        <v>2947</v>
      </c>
      <c r="K14" s="89" t="s">
        <v>199</v>
      </c>
      <c r="L14" s="1027">
        <v>59728</v>
      </c>
      <c r="M14" s="1027">
        <v>233044</v>
      </c>
      <c r="N14" s="1400">
        <f>SUM(L14:M14)</f>
        <v>292772</v>
      </c>
      <c r="O14" s="164"/>
      <c r="P14" s="164">
        <v>2540</v>
      </c>
      <c r="Q14" s="161">
        <f t="shared" si="3"/>
        <v>59728</v>
      </c>
      <c r="R14" s="161">
        <f t="shared" si="4"/>
        <v>235584</v>
      </c>
      <c r="S14" s="1028">
        <f>SUM(Q14:R14)</f>
        <v>295312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/>
      <c r="D20" s="198">
        <v>139946</v>
      </c>
      <c r="E20" s="198">
        <f>SUM(C20:D20)</f>
        <v>139946</v>
      </c>
      <c r="F20" s="198"/>
      <c r="G20" s="198"/>
      <c r="H20" s="198">
        <f>C20+F20</f>
        <v>0</v>
      </c>
      <c r="I20" s="198">
        <f>D20+G20</f>
        <v>139946</v>
      </c>
      <c r="J20" s="198">
        <f>SUM(H20:I20)</f>
        <v>139946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105202</v>
      </c>
      <c r="M24" s="1029">
        <f>SUM(M12:M22)</f>
        <v>470858</v>
      </c>
      <c r="N24" s="1029">
        <f>SUM(N12:N22)</f>
        <v>576060</v>
      </c>
      <c r="O24" s="164">
        <f>SUM(O12:O23)</f>
        <v>0</v>
      </c>
      <c r="P24" s="164">
        <f>SUM(P12:P23)</f>
        <v>2540</v>
      </c>
      <c r="Q24" s="1029">
        <f>SUM(Q12:Q22)</f>
        <v>105202</v>
      </c>
      <c r="R24" s="1029">
        <f>SUM(R12:R22)</f>
        <v>473398</v>
      </c>
      <c r="S24" s="1030">
        <f>SUM(S12:S22)</f>
        <v>578600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/>
      <c r="H25" s="198">
        <v>0</v>
      </c>
      <c r="I25" s="198">
        <v>0</v>
      </c>
      <c r="J25" s="198">
        <v>0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/>
      <c r="M27" s="1031">
        <v>10080</v>
      </c>
      <c r="N27" s="1031">
        <f>SUM(L27:M27)</f>
        <v>10080</v>
      </c>
      <c r="O27" s="164"/>
      <c r="P27" s="164"/>
      <c r="Q27" s="1031">
        <f>L27+O27</f>
        <v>0</v>
      </c>
      <c r="R27" s="1031">
        <f>M27+P27</f>
        <v>10080</v>
      </c>
      <c r="S27" s="956">
        <f>SUM(Q27:R27)</f>
        <v>10080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5">
        <f t="shared" si="0"/>
        <v>22</v>
      </c>
      <c r="B32" s="1384" t="s">
        <v>49</v>
      </c>
      <c r="C32" s="500">
        <f>C14+C20</f>
        <v>2847</v>
      </c>
      <c r="D32" s="500">
        <f>D14+D20</f>
        <v>140046</v>
      </c>
      <c r="E32" s="500">
        <f>E14+E20</f>
        <v>142893</v>
      </c>
      <c r="F32" s="500">
        <f>SUM(F12:F31)</f>
        <v>0</v>
      </c>
      <c r="G32" s="500">
        <f>SUM(G12:G31)</f>
        <v>0</v>
      </c>
      <c r="H32" s="500">
        <f>H14+H20</f>
        <v>2847</v>
      </c>
      <c r="I32" s="500">
        <f>I14+I20</f>
        <v>140046</v>
      </c>
      <c r="J32" s="500">
        <f>J14+J20</f>
        <v>142893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5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v>0</v>
      </c>
      <c r="G33" s="200">
        <v>0</v>
      </c>
      <c r="H33" s="200">
        <f>H16+H23+H24+H25+H26+H27+H30</f>
        <v>0</v>
      </c>
      <c r="I33" s="200">
        <f t="shared" ref="I33:J33" si="8">I16+I23+I24+I25+I26+I27+I30</f>
        <v>0</v>
      </c>
      <c r="J33" s="200">
        <f t="shared" si="8"/>
        <v>0</v>
      </c>
      <c r="K33" s="118" t="s">
        <v>65</v>
      </c>
      <c r="L33" s="1033">
        <f>SUM(L27:L32)</f>
        <v>0</v>
      </c>
      <c r="M33" s="1033">
        <f>SUM(M27:M32)</f>
        <v>10080</v>
      </c>
      <c r="N33" s="1033">
        <f>SUM(N27:N31)</f>
        <v>10080</v>
      </c>
      <c r="O33" s="1033">
        <f t="shared" ref="O33:P33" si="9">SUM(O27:O31)</f>
        <v>0</v>
      </c>
      <c r="P33" s="1033">
        <f t="shared" si="9"/>
        <v>0</v>
      </c>
      <c r="Q33" s="1033">
        <f>SUM(Q27:Q32)</f>
        <v>0</v>
      </c>
      <c r="R33" s="1033">
        <f>SUM(R27:R32)</f>
        <v>10080</v>
      </c>
      <c r="S33" s="1034">
        <f>SUM(S27:S31)</f>
        <v>10080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2847</v>
      </c>
      <c r="D34" s="201">
        <f>SUM(D32:D33)</f>
        <v>140046</v>
      </c>
      <c r="E34" s="201">
        <f>SUM(C34:D34)</f>
        <v>142893</v>
      </c>
      <c r="F34" s="201">
        <f>SUM(F32:F33)</f>
        <v>0</v>
      </c>
      <c r="G34" s="201">
        <f>SUM(G32:G33)</f>
        <v>0</v>
      </c>
      <c r="H34" s="201">
        <f>SUM(H32:H33)</f>
        <v>2847</v>
      </c>
      <c r="I34" s="201">
        <f>SUM(I32:I33)</f>
        <v>140046</v>
      </c>
      <c r="J34" s="201">
        <f>SUM(H34:I34)</f>
        <v>142893</v>
      </c>
      <c r="K34" s="121" t="s">
        <v>66</v>
      </c>
      <c r="L34" s="1032">
        <f t="shared" ref="L34:S34" si="10">L24+L33</f>
        <v>105202</v>
      </c>
      <c r="M34" s="1032">
        <f t="shared" si="10"/>
        <v>480938</v>
      </c>
      <c r="N34" s="1032">
        <f t="shared" si="10"/>
        <v>586140</v>
      </c>
      <c r="O34" s="165">
        <f>O24+O33</f>
        <v>0</v>
      </c>
      <c r="P34" s="164">
        <f t="shared" si="10"/>
        <v>2540</v>
      </c>
      <c r="Q34" s="1032">
        <f t="shared" si="10"/>
        <v>105202</v>
      </c>
      <c r="R34" s="1032">
        <f t="shared" si="10"/>
        <v>483478</v>
      </c>
      <c r="S34" s="1035">
        <f t="shared" si="10"/>
        <v>588680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/>
      <c r="D43" s="161">
        <v>5589</v>
      </c>
      <c r="E43" s="161">
        <f>C43+D43</f>
        <v>5589</v>
      </c>
      <c r="F43" s="161"/>
      <c r="G43" s="161">
        <v>-147</v>
      </c>
      <c r="H43" s="161">
        <f>C43+F43</f>
        <v>0</v>
      </c>
      <c r="I43" s="161">
        <f>D43+G43</f>
        <v>5442</v>
      </c>
      <c r="J43" s="300">
        <f>H43+I43</f>
        <v>5442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102355</v>
      </c>
      <c r="D48" s="161">
        <f>M24-(D32+D43)</f>
        <v>325223</v>
      </c>
      <c r="E48" s="161">
        <f>N24-(E32+E43)</f>
        <v>427578</v>
      </c>
      <c r="F48" s="161">
        <f>O24-(F32+F43)</f>
        <v>0</v>
      </c>
      <c r="G48" s="161">
        <f>P24-(G32+G43)</f>
        <v>2687</v>
      </c>
      <c r="H48" s="161">
        <f>C48+F48</f>
        <v>102355</v>
      </c>
      <c r="I48" s="161">
        <f>D48+G48</f>
        <v>327910</v>
      </c>
      <c r="J48" s="300">
        <f t="shared" ref="J48:J49" si="11">H48+I48</f>
        <v>430265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10080</v>
      </c>
      <c r="E49" s="161">
        <f>N33-E33</f>
        <v>10080</v>
      </c>
      <c r="F49" s="161">
        <f>O33-F33</f>
        <v>0</v>
      </c>
      <c r="G49" s="161">
        <f t="shared" ref="G49" si="12">P33-G33</f>
        <v>0</v>
      </c>
      <c r="H49" s="161">
        <f t="shared" ref="H49" si="13">C49+F49</f>
        <v>0</v>
      </c>
      <c r="I49" s="161">
        <f t="shared" ref="I49" si="14">D49+G49</f>
        <v>10080</v>
      </c>
      <c r="J49" s="300">
        <f t="shared" si="11"/>
        <v>10080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102355</v>
      </c>
      <c r="D53" s="373">
        <f>SUM(D39:D51)</f>
        <v>340892</v>
      </c>
      <c r="E53" s="373">
        <f>SUM(E39:E51)</f>
        <v>443247</v>
      </c>
      <c r="F53" s="373">
        <f>SUM(F40:F52)</f>
        <v>0</v>
      </c>
      <c r="G53" s="373">
        <f>SUM(G40:G52)</f>
        <v>2540</v>
      </c>
      <c r="H53" s="373">
        <f>SUM(H40:H52)</f>
        <v>102355</v>
      </c>
      <c r="I53" s="373">
        <f>SUM(I40:I52)</f>
        <v>343432</v>
      </c>
      <c r="J53" s="326">
        <f>SUM(J40:J52)</f>
        <v>445787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105202</v>
      </c>
      <c r="D54" s="528">
        <f>D34+D53</f>
        <v>480938</v>
      </c>
      <c r="E54" s="528">
        <f>E34+E53</f>
        <v>586140</v>
      </c>
      <c r="F54" s="528">
        <f>F34+F53</f>
        <v>0</v>
      </c>
      <c r="G54" s="528">
        <f t="shared" ref="G54:I54" si="15">G34+G53</f>
        <v>2540</v>
      </c>
      <c r="H54" s="528">
        <f>H34+H53</f>
        <v>105202</v>
      </c>
      <c r="I54" s="528">
        <f t="shared" si="15"/>
        <v>483478</v>
      </c>
      <c r="J54" s="529">
        <f>J34+J53</f>
        <v>588680</v>
      </c>
      <c r="K54" s="1379" t="s">
        <v>384</v>
      </c>
      <c r="L54" s="528">
        <f>L34+L53</f>
        <v>105202</v>
      </c>
      <c r="M54" s="528">
        <f>M34+M53</f>
        <v>480938</v>
      </c>
      <c r="N54" s="528">
        <f>N34+N53</f>
        <v>586140</v>
      </c>
      <c r="O54" s="519">
        <f>O34+O53</f>
        <v>0</v>
      </c>
      <c r="P54" s="519">
        <f t="shared" ref="P54:S54" si="16">P34+P53</f>
        <v>2540</v>
      </c>
      <c r="Q54" s="528">
        <f t="shared" si="16"/>
        <v>105202</v>
      </c>
      <c r="R54" s="528">
        <f t="shared" si="16"/>
        <v>483478</v>
      </c>
      <c r="S54" s="529">
        <f t="shared" si="16"/>
        <v>588680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A19" zoomScaleNormal="100" workbookViewId="0">
      <selection activeCell="D44" sqref="D44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55" t="s">
        <v>1235</v>
      </c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56" t="s">
        <v>73</v>
      </c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20" s="77" customFormat="1" x14ac:dyDescent="0.2">
      <c r="A5" s="103"/>
      <c r="B5" s="1562" t="s">
        <v>168</v>
      </c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20" s="77" customFormat="1" x14ac:dyDescent="0.2">
      <c r="A6" s="103"/>
      <c r="B6" s="1456" t="s">
        <v>1243</v>
      </c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20" s="77" customFormat="1" x14ac:dyDescent="0.2">
      <c r="A7" s="103"/>
      <c r="B7" s="1458" t="s">
        <v>246</v>
      </c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20" s="77" customFormat="1" ht="12.75" customHeight="1" x14ac:dyDescent="0.2">
      <c r="A8" s="1463" t="s">
        <v>53</v>
      </c>
      <c r="B8" s="1605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607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20" s="77" customFormat="1" ht="12.75" customHeight="1" x14ac:dyDescent="0.2">
      <c r="A9" s="1486"/>
      <c r="B9" s="1606"/>
      <c r="C9" s="1459" t="s">
        <v>1244</v>
      </c>
      <c r="D9" s="1459"/>
      <c r="E9" s="1460"/>
      <c r="F9" s="1467" t="s">
        <v>1233</v>
      </c>
      <c r="G9" s="1468"/>
      <c r="H9" s="1467" t="s">
        <v>1245</v>
      </c>
      <c r="I9" s="1468"/>
      <c r="J9" s="1468"/>
      <c r="K9" s="1608"/>
      <c r="L9" s="1461" t="s">
        <v>1244</v>
      </c>
      <c r="M9" s="1461"/>
      <c r="N9" s="1461"/>
      <c r="O9" s="1447" t="s">
        <v>1233</v>
      </c>
      <c r="P9" s="1448"/>
      <c r="Q9" s="1447" t="s">
        <v>1246</v>
      </c>
      <c r="R9" s="1448"/>
      <c r="S9" s="1448"/>
    </row>
    <row r="10" spans="1:20" s="171" customFormat="1" ht="36.6" customHeight="1" x14ac:dyDescent="0.2">
      <c r="A10" s="1486"/>
      <c r="B10" s="1395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6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73634</v>
      </c>
      <c r="M12" s="161">
        <v>7802</v>
      </c>
      <c r="N12" s="198">
        <f>SUM(L12:M12)</f>
        <v>81436</v>
      </c>
      <c r="O12" s="164"/>
      <c r="P12" s="164"/>
      <c r="Q12" s="161">
        <f>L12+O12</f>
        <v>73634</v>
      </c>
      <c r="R12" s="161">
        <f>M12+P12</f>
        <v>7802</v>
      </c>
      <c r="S12" s="299">
        <f>SUM(Q12:R12)</f>
        <v>81436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/>
      <c r="M13" s="161">
        <v>11583</v>
      </c>
      <c r="N13" s="198">
        <f>SUM(L13:M13)</f>
        <v>11583</v>
      </c>
      <c r="O13" s="164"/>
      <c r="P13" s="164"/>
      <c r="Q13" s="161">
        <f t="shared" ref="Q13:Q14" si="1">L13+O13</f>
        <v>0</v>
      </c>
      <c r="R13" s="161">
        <f t="shared" ref="R13:R14" si="2">M13+P13</f>
        <v>11583</v>
      </c>
      <c r="S13" s="299">
        <f>SUM(Q13:R13)</f>
        <v>11583</v>
      </c>
      <c r="T13" s="164"/>
    </row>
    <row r="14" spans="1:20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15400</v>
      </c>
      <c r="M14" s="161">
        <v>5061</v>
      </c>
      <c r="N14" s="198">
        <f>SUM(L14:M14)</f>
        <v>20461</v>
      </c>
      <c r="O14" s="164"/>
      <c r="P14" s="164"/>
      <c r="Q14" s="161">
        <f t="shared" si="1"/>
        <v>15400</v>
      </c>
      <c r="R14" s="161">
        <f t="shared" si="2"/>
        <v>5061</v>
      </c>
      <c r="S14" s="299">
        <f>SUM(Q14:R14)</f>
        <v>20461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0</v>
      </c>
      <c r="D20" s="198"/>
      <c r="E20" s="198">
        <f>SUM(C20:D20)</f>
        <v>0</v>
      </c>
      <c r="F20" s="198">
        <v>4285</v>
      </c>
      <c r="G20" s="198"/>
      <c r="H20" s="198">
        <f>C20+F20</f>
        <v>4285</v>
      </c>
      <c r="I20" s="198"/>
      <c r="J20" s="198">
        <f>H20+I20</f>
        <v>4285</v>
      </c>
      <c r="K20" s="359" t="s">
        <v>1146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89034</v>
      </c>
      <c r="M24" s="199">
        <f>SUM(M12:M22)</f>
        <v>24446</v>
      </c>
      <c r="N24" s="199">
        <f>SUM(N12:N22)</f>
        <v>113480</v>
      </c>
      <c r="O24" s="164">
        <f>SUM(O12:O23)</f>
        <v>0</v>
      </c>
      <c r="P24" s="164">
        <f>SUM(P12:P23)</f>
        <v>0</v>
      </c>
      <c r="Q24" s="199">
        <f>SUM(Q12:Q22)</f>
        <v>89034</v>
      </c>
      <c r="R24" s="199">
        <f>SUM(R12:R22)</f>
        <v>24446</v>
      </c>
      <c r="S24" s="302">
        <f>SUM(S12:S22)</f>
        <v>113480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1000</v>
      </c>
      <c r="N27" s="165">
        <f>SUM(L27:M27)</f>
        <v>1000</v>
      </c>
      <c r="O27" s="164"/>
      <c r="P27" s="164"/>
      <c r="Q27" s="165">
        <f>L27+O27</f>
        <v>0</v>
      </c>
      <c r="R27" s="165">
        <f>M27+P27</f>
        <v>1000</v>
      </c>
      <c r="S27" s="301">
        <f>SUM(Q27:R27)</f>
        <v>1000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4" t="s">
        <v>49</v>
      </c>
      <c r="C32" s="500">
        <f>C14+C20</f>
        <v>0</v>
      </c>
      <c r="D32" s="500">
        <f>D14+D20</f>
        <v>0</v>
      </c>
      <c r="E32" s="500">
        <f>E14+E20</f>
        <v>0</v>
      </c>
      <c r="F32" s="500">
        <f>F13+F14+F18+F20+F29</f>
        <v>4285</v>
      </c>
      <c r="G32" s="500">
        <f t="shared" ref="G32:I32" si="3">G13+G14+G18+G20+G29</f>
        <v>0</v>
      </c>
      <c r="H32" s="500">
        <f t="shared" si="3"/>
        <v>4285</v>
      </c>
      <c r="I32" s="500">
        <f t="shared" si="3"/>
        <v>0</v>
      </c>
      <c r="J32" s="500">
        <f>J13+J14+J18+J20+J29</f>
        <v>4285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0</v>
      </c>
      <c r="M33" s="200">
        <f>SUM(M27:M32)</f>
        <v>1000</v>
      </c>
      <c r="N33" s="200">
        <f>SUM(N27:N31)</f>
        <v>1000</v>
      </c>
      <c r="O33" s="164">
        <v>0</v>
      </c>
      <c r="P33" s="164">
        <v>0</v>
      </c>
      <c r="Q33" s="200">
        <f>SUM(Q27:Q32)</f>
        <v>0</v>
      </c>
      <c r="R33" s="200">
        <f>SUM(R27:R32)</f>
        <v>1000</v>
      </c>
      <c r="S33" s="303">
        <f>SUM(S27:S31)</f>
        <v>1000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SUM(C34:D34)</f>
        <v>0</v>
      </c>
      <c r="F34" s="201">
        <f>F32+F33</f>
        <v>4285</v>
      </c>
      <c r="G34" s="201">
        <f t="shared" ref="G34:J34" si="4">G32+G33</f>
        <v>0</v>
      </c>
      <c r="H34" s="201">
        <f t="shared" si="4"/>
        <v>4285</v>
      </c>
      <c r="I34" s="201">
        <f t="shared" si="4"/>
        <v>0</v>
      </c>
      <c r="J34" s="201">
        <f t="shared" si="4"/>
        <v>4285</v>
      </c>
      <c r="K34" s="489" t="s">
        <v>66</v>
      </c>
      <c r="L34" s="201">
        <f t="shared" ref="L34:S34" si="5">L24+L33</f>
        <v>89034</v>
      </c>
      <c r="M34" s="201">
        <f t="shared" si="5"/>
        <v>25446</v>
      </c>
      <c r="N34" s="201">
        <f t="shared" si="5"/>
        <v>114480</v>
      </c>
      <c r="O34" s="164">
        <f t="shared" si="5"/>
        <v>0</v>
      </c>
      <c r="P34" s="164">
        <f t="shared" si="5"/>
        <v>0</v>
      </c>
      <c r="Q34" s="201">
        <f t="shared" si="5"/>
        <v>89034</v>
      </c>
      <c r="R34" s="201">
        <f t="shared" si="5"/>
        <v>25446</v>
      </c>
      <c r="S34" s="282">
        <f t="shared" si="5"/>
        <v>114480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/>
      <c r="D43" s="161">
        <v>2615</v>
      </c>
      <c r="E43" s="161">
        <f>C43+D43</f>
        <v>2615</v>
      </c>
      <c r="F43" s="161"/>
      <c r="G43" s="161"/>
      <c r="H43" s="161">
        <f>C43+F43</f>
        <v>0</v>
      </c>
      <c r="I43" s="161">
        <f>D43+G43</f>
        <v>2615</v>
      </c>
      <c r="J43" s="161">
        <f>H43+I43</f>
        <v>2615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89034</v>
      </c>
      <c r="D48" s="161">
        <f>M24-(D34+D43)</f>
        <v>21831</v>
      </c>
      <c r="E48" s="161">
        <f>N24-(E34+E43)</f>
        <v>110865</v>
      </c>
      <c r="F48" s="161">
        <f t="shared" ref="F48:G48" si="6">O24-(F34+F43)</f>
        <v>-4285</v>
      </c>
      <c r="G48" s="161">
        <f t="shared" si="6"/>
        <v>0</v>
      </c>
      <c r="H48" s="161">
        <f t="shared" ref="H48:I49" si="7">C48+F48</f>
        <v>84749</v>
      </c>
      <c r="I48" s="161">
        <f t="shared" si="7"/>
        <v>21831</v>
      </c>
      <c r="J48" s="161">
        <f>H48+I48</f>
        <v>106580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/>
      <c r="G49" s="161"/>
      <c r="H49" s="161">
        <f t="shared" si="7"/>
        <v>0</v>
      </c>
      <c r="I49" s="161">
        <f t="shared" si="7"/>
        <v>1000</v>
      </c>
      <c r="J49" s="161">
        <f>H49+I49</f>
        <v>1000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89034</v>
      </c>
      <c r="D53" s="373">
        <f>SUM(D39:D51)</f>
        <v>25446</v>
      </c>
      <c r="E53" s="373">
        <f>SUM(E39:E51)</f>
        <v>114480</v>
      </c>
      <c r="F53" s="373">
        <f>SUM(F39:F52)</f>
        <v>-4285</v>
      </c>
      <c r="G53" s="373">
        <f t="shared" ref="G53:J53" si="8">SUM(G39:G52)</f>
        <v>0</v>
      </c>
      <c r="H53" s="373">
        <f t="shared" si="8"/>
        <v>84749</v>
      </c>
      <c r="I53" s="373">
        <f t="shared" si="8"/>
        <v>25446</v>
      </c>
      <c r="J53" s="373">
        <f t="shared" si="8"/>
        <v>110195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89034</v>
      </c>
      <c r="D54" s="170">
        <f>D34+D53</f>
        <v>25446</v>
      </c>
      <c r="E54" s="170">
        <f>E34+E53</f>
        <v>114480</v>
      </c>
      <c r="F54" s="170">
        <f>F34+F53</f>
        <v>0</v>
      </c>
      <c r="G54" s="170">
        <f t="shared" ref="G54:I54" si="9">G34+G53</f>
        <v>0</v>
      </c>
      <c r="H54" s="170">
        <f t="shared" si="9"/>
        <v>89034</v>
      </c>
      <c r="I54" s="170">
        <f t="shared" si="9"/>
        <v>25446</v>
      </c>
      <c r="J54" s="170">
        <f>J34+J53</f>
        <v>114480</v>
      </c>
      <c r="K54" s="1379" t="s">
        <v>384</v>
      </c>
      <c r="L54" s="528">
        <f>L34+L53</f>
        <v>89034</v>
      </c>
      <c r="M54" s="528">
        <f>M34+M53</f>
        <v>25446</v>
      </c>
      <c r="N54" s="528">
        <f>N34+N53</f>
        <v>114480</v>
      </c>
      <c r="O54" s="519">
        <f>O53+O34</f>
        <v>0</v>
      </c>
      <c r="P54" s="519">
        <f>P53+P34</f>
        <v>0</v>
      </c>
      <c r="Q54" s="528">
        <f>Q34+Q53</f>
        <v>89034</v>
      </c>
      <c r="R54" s="528">
        <f>R34+R53</f>
        <v>25446</v>
      </c>
      <c r="S54" s="529">
        <f>S34+S53</f>
        <v>114480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A8:A10"/>
    <mergeCell ref="B8:B9"/>
    <mergeCell ref="K8:K9"/>
    <mergeCell ref="C9:E9"/>
    <mergeCell ref="L9:N9"/>
    <mergeCell ref="F9:G9"/>
    <mergeCell ref="H9:J9"/>
    <mergeCell ref="C8:J8"/>
    <mergeCell ref="O9:P9"/>
    <mergeCell ref="Q9:S9"/>
    <mergeCell ref="L8:S8"/>
    <mergeCell ref="B1:S1"/>
    <mergeCell ref="B4:S4"/>
    <mergeCell ref="B5:S5"/>
    <mergeCell ref="B6:S6"/>
    <mergeCell ref="B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B13" zoomScaleNormal="100" workbookViewId="0">
      <selection activeCell="D44" sqref="D44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55" t="s">
        <v>1234</v>
      </c>
      <c r="B1" s="1455"/>
      <c r="C1" s="1455"/>
      <c r="D1" s="1455"/>
      <c r="E1" s="1455"/>
      <c r="F1" s="1455"/>
      <c r="G1" s="1455"/>
      <c r="H1" s="1455"/>
      <c r="I1" s="1455"/>
      <c r="J1" s="1455"/>
      <c r="K1" s="1455"/>
      <c r="L1" s="1455"/>
      <c r="M1" s="1455"/>
      <c r="N1" s="1455"/>
      <c r="O1" s="1455"/>
      <c r="P1" s="1455"/>
      <c r="Q1" s="1455"/>
      <c r="R1" s="1455"/>
      <c r="S1" s="1455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606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609" t="s">
        <v>1249</v>
      </c>
      <c r="B6" s="1609"/>
      <c r="C6" s="1609"/>
      <c r="D6" s="1609"/>
      <c r="E6" s="1609"/>
      <c r="F6" s="1609"/>
      <c r="G6" s="1609"/>
      <c r="H6" s="1609"/>
      <c r="I6" s="1609"/>
      <c r="J6" s="1609"/>
      <c r="K6" s="1609"/>
      <c r="L6" s="1609"/>
      <c r="M6" s="1609"/>
      <c r="N6" s="1609"/>
      <c r="O6" s="1609"/>
      <c r="P6" s="1609"/>
      <c r="Q6" s="1609"/>
      <c r="R6" s="1609"/>
      <c r="S6" s="1609"/>
    </row>
    <row r="7" spans="1:19" s="77" customFormat="1" ht="12.75" customHeight="1" x14ac:dyDescent="0.2">
      <c r="A7" s="1458" t="s">
        <v>246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61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1245</v>
      </c>
      <c r="I9" s="1468"/>
      <c r="J9" s="1468"/>
      <c r="K9" s="1610"/>
      <c r="L9" s="1461" t="s">
        <v>1244</v>
      </c>
      <c r="M9" s="1461"/>
      <c r="N9" s="1461"/>
      <c r="O9" s="1447" t="s">
        <v>1233</v>
      </c>
      <c r="P9" s="1448"/>
      <c r="Q9" s="1447" t="s">
        <v>1246</v>
      </c>
      <c r="R9" s="1448"/>
      <c r="S9" s="1448"/>
    </row>
    <row r="10" spans="1:19" s="78" customFormat="1" ht="36.6" customHeight="1" x14ac:dyDescent="0.2">
      <c r="A10" s="1463"/>
      <c r="B10" s="1382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3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374"/>
      <c r="D11" s="1374"/>
      <c r="E11" s="1374"/>
      <c r="F11" s="1374"/>
      <c r="G11" s="1374"/>
      <c r="H11" s="1374"/>
      <c r="I11" s="1374"/>
      <c r="J11" s="1387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13914</v>
      </c>
      <c r="M12" s="161">
        <v>20886</v>
      </c>
      <c r="N12" s="198">
        <f>SUM(L12:M12)</f>
        <v>34800</v>
      </c>
      <c r="O12" s="161"/>
      <c r="P12" s="161"/>
      <c r="Q12" s="161">
        <f t="shared" ref="Q12:R14" si="2">L12+O12</f>
        <v>13914</v>
      </c>
      <c r="R12" s="161">
        <f t="shared" si="2"/>
        <v>20886</v>
      </c>
      <c r="S12" s="299">
        <f>SUM(Q12:R12)</f>
        <v>34800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/>
      <c r="M13" s="161">
        <v>4650</v>
      </c>
      <c r="N13" s="198">
        <f>SUM(L13:M13)</f>
        <v>4650</v>
      </c>
      <c r="O13" s="161"/>
      <c r="P13" s="161"/>
      <c r="Q13" s="161">
        <f t="shared" si="2"/>
        <v>0</v>
      </c>
      <c r="R13" s="161">
        <f t="shared" si="2"/>
        <v>4650</v>
      </c>
      <c r="S13" s="299">
        <f>SUM(Q13:R13)</f>
        <v>4650</v>
      </c>
    </row>
    <row r="14" spans="1:19" x14ac:dyDescent="0.2">
      <c r="A14" s="1346">
        <f t="shared" si="0"/>
        <v>4</v>
      </c>
      <c r="B14" s="109" t="s">
        <v>1204</v>
      </c>
      <c r="C14" s="161">
        <v>0</v>
      </c>
      <c r="D14" s="161">
        <f>'tám, végl. pe.átv  '!D56</f>
        <v>0</v>
      </c>
      <c r="E14" s="161">
        <f t="shared" si="1"/>
        <v>0</v>
      </c>
      <c r="F14" s="161"/>
      <c r="G14" s="161"/>
      <c r="H14" s="161">
        <f>C14+F14</f>
        <v>0</v>
      </c>
      <c r="I14" s="161">
        <f>D14+G14</f>
        <v>0</v>
      </c>
      <c r="J14" s="300">
        <f>H14+I14</f>
        <v>0</v>
      </c>
      <c r="K14" s="89" t="s">
        <v>199</v>
      </c>
      <c r="L14" s="161"/>
      <c r="M14" s="161">
        <v>23000</v>
      </c>
      <c r="N14" s="198">
        <f>SUM(L14:M14)</f>
        <v>23000</v>
      </c>
      <c r="O14" s="161"/>
      <c r="P14" s="161"/>
      <c r="Q14" s="161">
        <f t="shared" si="2"/>
        <v>0</v>
      </c>
      <c r="R14" s="161">
        <f t="shared" si="2"/>
        <v>23000</v>
      </c>
      <c r="S14" s="299">
        <f>SUM(Q14:R14)</f>
        <v>23000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1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692"/>
      <c r="M16" s="692"/>
      <c r="N16" s="692"/>
      <c r="O16" s="161"/>
      <c r="P16" s="161"/>
      <c r="Q16" s="692"/>
      <c r="R16" s="692"/>
      <c r="S16" s="696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692"/>
      <c r="M17" s="692"/>
      <c r="N17" s="692"/>
      <c r="O17" s="161"/>
      <c r="P17" s="161"/>
      <c r="Q17" s="692"/>
      <c r="R17" s="692"/>
      <c r="S17" s="69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692"/>
      <c r="M18" s="692"/>
      <c r="N18" s="692"/>
      <c r="O18" s="161"/>
      <c r="P18" s="161"/>
      <c r="Q18" s="692"/>
      <c r="R18" s="692"/>
      <c r="S18" s="696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692"/>
      <c r="M19" s="692"/>
      <c r="N19" s="692"/>
      <c r="O19" s="161"/>
      <c r="P19" s="161"/>
      <c r="Q19" s="692"/>
      <c r="R19" s="692"/>
      <c r="S19" s="696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1000</v>
      </c>
      <c r="E20" s="198">
        <f>SUM(C20:D20)</f>
        <v>1000</v>
      </c>
      <c r="F20" s="198"/>
      <c r="G20" s="198">
        <v>454</v>
      </c>
      <c r="H20" s="198">
        <f>C20+F20</f>
        <v>0</v>
      </c>
      <c r="I20" s="198">
        <f>D20+G20</f>
        <v>1454</v>
      </c>
      <c r="J20" s="299">
        <f>H20+I20</f>
        <v>1454</v>
      </c>
      <c r="K20" s="89" t="s">
        <v>683</v>
      </c>
      <c r="L20" s="161"/>
      <c r="M20" s="161"/>
      <c r="N20" s="161">
        <f>L20+M20</f>
        <v>0</v>
      </c>
      <c r="O20" s="161"/>
      <c r="P20" s="161"/>
      <c r="Q20" s="161"/>
      <c r="R20" s="161"/>
      <c r="S20" s="300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1"/>
      <c r="M21" s="161"/>
      <c r="N21" s="161"/>
      <c r="O21" s="161"/>
      <c r="P21" s="161"/>
      <c r="Q21" s="161"/>
      <c r="R21" s="161"/>
      <c r="S21" s="300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1"/>
      <c r="M22" s="161"/>
      <c r="N22" s="161"/>
      <c r="O22" s="486"/>
      <c r="P22" s="486"/>
      <c r="Q22" s="161"/>
      <c r="R22" s="161"/>
      <c r="S22" s="300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1"/>
      <c r="M23" s="161"/>
      <c r="N23" s="161"/>
      <c r="O23" s="486"/>
      <c r="P23" s="486"/>
      <c r="Q23" s="161"/>
      <c r="R23" s="161"/>
      <c r="S23" s="300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8"/>
      <c r="K24" s="114" t="s">
        <v>63</v>
      </c>
      <c r="L24" s="1437">
        <f>SUM(L12:L22)</f>
        <v>13914</v>
      </c>
      <c r="M24" s="1437">
        <f>SUM(M12:M22)</f>
        <v>48536</v>
      </c>
      <c r="N24" s="1437">
        <f>SUM(N12:N22)</f>
        <v>62450</v>
      </c>
      <c r="O24" s="161">
        <f>SUM(O12:O23)</f>
        <v>0</v>
      </c>
      <c r="P24" s="161">
        <f>SUM(P12:P23)</f>
        <v>0</v>
      </c>
      <c r="Q24" s="1437">
        <f>SUM(Q12:Q22)</f>
        <v>13914</v>
      </c>
      <c r="R24" s="1437">
        <f>SUM(R12:R22)</f>
        <v>48536</v>
      </c>
      <c r="S24" s="1438">
        <f>SUM(S12:S22)</f>
        <v>62450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691"/>
      <c r="I25" s="691"/>
      <c r="J25" s="693"/>
      <c r="K25" s="113"/>
      <c r="L25" s="161"/>
      <c r="M25" s="161"/>
      <c r="N25" s="161"/>
      <c r="O25" s="161"/>
      <c r="P25" s="161"/>
      <c r="Q25" s="161"/>
      <c r="R25" s="161"/>
      <c r="S25" s="300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89"/>
      <c r="K26" s="90" t="s">
        <v>32</v>
      </c>
      <c r="L26" s="373"/>
      <c r="M26" s="373"/>
      <c r="N26" s="161"/>
      <c r="O26" s="161"/>
      <c r="P26" s="161"/>
      <c r="Q26" s="373"/>
      <c r="R26" s="373"/>
      <c r="S26" s="300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1"/>
      <c r="M27" s="161">
        <v>1300</v>
      </c>
      <c r="N27" s="161">
        <f>L27+M27</f>
        <v>1300</v>
      </c>
      <c r="O27" s="161"/>
      <c r="P27" s="161"/>
      <c r="Q27" s="161">
        <f>L27+O27</f>
        <v>0</v>
      </c>
      <c r="R27" s="161">
        <f>M27+P27</f>
        <v>1300</v>
      </c>
      <c r="S27" s="300">
        <f>Q27+R27</f>
        <v>1300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1"/>
      <c r="M28" s="161"/>
      <c r="N28" s="161">
        <f>L28+M28</f>
        <v>0</v>
      </c>
      <c r="O28" s="161"/>
      <c r="P28" s="161"/>
      <c r="Q28" s="161">
        <f>'felhalm. kiad.  '!M19</f>
        <v>0</v>
      </c>
      <c r="R28" s="161">
        <v>0</v>
      </c>
      <c r="S28" s="300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v>0</v>
      </c>
      <c r="E29" s="161">
        <f>C29+D29</f>
        <v>0</v>
      </c>
      <c r="F29" s="161"/>
      <c r="G29" s="161">
        <v>235</v>
      </c>
      <c r="H29" s="161"/>
      <c r="I29" s="161">
        <f>D29+G29</f>
        <v>235</v>
      </c>
      <c r="J29" s="300">
        <f>H29+I29</f>
        <v>235</v>
      </c>
      <c r="K29" s="89" t="s">
        <v>30</v>
      </c>
      <c r="L29" s="161"/>
      <c r="M29" s="161"/>
      <c r="N29" s="161"/>
      <c r="O29" s="161"/>
      <c r="P29" s="161"/>
      <c r="Q29" s="161"/>
      <c r="R29" s="161"/>
      <c r="S29" s="300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1"/>
      <c r="M30" s="161"/>
      <c r="N30" s="161"/>
      <c r="O30" s="486"/>
      <c r="P30" s="486"/>
      <c r="Q30" s="161"/>
      <c r="R30" s="161"/>
      <c r="S30" s="300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1"/>
      <c r="M31" s="161"/>
      <c r="N31" s="161"/>
      <c r="O31" s="161"/>
      <c r="P31" s="161"/>
      <c r="Q31" s="161"/>
      <c r="R31" s="161"/>
      <c r="S31" s="300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0</v>
      </c>
      <c r="D32" s="500">
        <f>D14+D20+D29</f>
        <v>1000</v>
      </c>
      <c r="E32" s="500">
        <f>E14+E20+E29</f>
        <v>1000</v>
      </c>
      <c r="F32" s="500">
        <f t="shared" ref="F32:I32" si="3">F14+F20+F29</f>
        <v>0</v>
      </c>
      <c r="G32" s="500">
        <f t="shared" si="3"/>
        <v>689</v>
      </c>
      <c r="H32" s="500">
        <f t="shared" si="3"/>
        <v>0</v>
      </c>
      <c r="I32" s="500">
        <f t="shared" si="3"/>
        <v>1689</v>
      </c>
      <c r="J32" s="1390">
        <f>H32+I32</f>
        <v>1689</v>
      </c>
      <c r="K32" s="89" t="s">
        <v>382</v>
      </c>
      <c r="L32" s="161"/>
      <c r="M32" s="161"/>
      <c r="N32" s="161"/>
      <c r="O32" s="373"/>
      <c r="P32" s="373"/>
      <c r="Q32" s="161"/>
      <c r="R32" s="161"/>
      <c r="S32" s="300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486">
        <f>SUM(L27:L32)</f>
        <v>0</v>
      </c>
      <c r="M33" s="486">
        <f>SUM(M27:M32)</f>
        <v>1300</v>
      </c>
      <c r="N33" s="486">
        <f>SUM(N27:N31)</f>
        <v>1300</v>
      </c>
      <c r="O33" s="161">
        <f>O27+O28+O29+O30+O31+O32</f>
        <v>0</v>
      </c>
      <c r="P33" s="161">
        <f>P27+P28+P29+P30+P31+P32</f>
        <v>0</v>
      </c>
      <c r="Q33" s="486">
        <f>SUM(Q27:Q32)</f>
        <v>0</v>
      </c>
      <c r="R33" s="486">
        <f>SUM(R27:R32)</f>
        <v>1300</v>
      </c>
      <c r="S33" s="1397">
        <f>SUM(S27:S31)</f>
        <v>1300</v>
      </c>
    </row>
    <row r="34" spans="1:19" x14ac:dyDescent="0.2">
      <c r="A34" s="1346">
        <f t="shared" si="0"/>
        <v>24</v>
      </c>
      <c r="B34" s="120" t="s">
        <v>48</v>
      </c>
      <c r="C34" s="201">
        <f>C32+C33</f>
        <v>0</v>
      </c>
      <c r="D34" s="201">
        <f t="shared" ref="D34:J34" si="4">D32+D33</f>
        <v>1000</v>
      </c>
      <c r="E34" s="201">
        <f t="shared" si="4"/>
        <v>1000</v>
      </c>
      <c r="F34" s="201">
        <f t="shared" si="4"/>
        <v>0</v>
      </c>
      <c r="G34" s="201">
        <f t="shared" si="4"/>
        <v>689</v>
      </c>
      <c r="H34" s="201">
        <f t="shared" si="4"/>
        <v>0</v>
      </c>
      <c r="I34" s="201">
        <f t="shared" si="4"/>
        <v>1689</v>
      </c>
      <c r="J34" s="201">
        <f t="shared" si="4"/>
        <v>1689</v>
      </c>
      <c r="K34" s="121" t="s">
        <v>66</v>
      </c>
      <c r="L34" s="373">
        <f t="shared" ref="L34:S34" si="5">L24+L33</f>
        <v>13914</v>
      </c>
      <c r="M34" s="373">
        <f t="shared" si="5"/>
        <v>49836</v>
      </c>
      <c r="N34" s="373">
        <f t="shared" si="5"/>
        <v>63750</v>
      </c>
      <c r="O34" s="373">
        <f>O24+O33</f>
        <v>0</v>
      </c>
      <c r="P34" s="373">
        <f>P24+P33</f>
        <v>0</v>
      </c>
      <c r="Q34" s="373">
        <f t="shared" si="5"/>
        <v>13914</v>
      </c>
      <c r="R34" s="373">
        <f t="shared" si="5"/>
        <v>49836</v>
      </c>
      <c r="S34" s="326">
        <f t="shared" si="5"/>
        <v>63750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692"/>
      <c r="M35" s="692"/>
      <c r="N35" s="692"/>
      <c r="O35" s="161"/>
      <c r="P35" s="161"/>
      <c r="Q35" s="692"/>
      <c r="R35" s="692"/>
      <c r="S35" s="696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1439"/>
      <c r="M36" s="1439"/>
      <c r="N36" s="1439"/>
      <c r="O36" s="161"/>
      <c r="P36" s="161"/>
      <c r="Q36" s="1439"/>
      <c r="R36" s="1439"/>
      <c r="S36" s="1440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692"/>
      <c r="M37" s="692"/>
      <c r="N37" s="692"/>
      <c r="O37" s="373"/>
      <c r="P37" s="373"/>
      <c r="Q37" s="692"/>
      <c r="R37" s="692"/>
      <c r="S37" s="696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89"/>
      <c r="K38" s="90" t="s">
        <v>31</v>
      </c>
      <c r="L38" s="914"/>
      <c r="M38" s="914"/>
      <c r="N38" s="914"/>
      <c r="O38" s="373"/>
      <c r="P38" s="373"/>
      <c r="Q38" s="914"/>
      <c r="R38" s="914"/>
      <c r="S38" s="1389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89"/>
      <c r="K39" s="123" t="s">
        <v>4</v>
      </c>
      <c r="L39" s="914"/>
      <c r="M39" s="914"/>
      <c r="N39" s="914"/>
      <c r="O39" s="373"/>
      <c r="P39" s="373"/>
      <c r="Q39" s="914"/>
      <c r="R39" s="914"/>
      <c r="S39" s="1389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89"/>
      <c r="K40" s="332" t="s">
        <v>3</v>
      </c>
      <c r="L40" s="914"/>
      <c r="M40" s="914"/>
      <c r="N40" s="914"/>
      <c r="O40" s="373"/>
      <c r="P40" s="373"/>
      <c r="Q40" s="914"/>
      <c r="R40" s="914"/>
      <c r="S40" s="1389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1"/>
      <c r="K41" s="89" t="s">
        <v>5</v>
      </c>
      <c r="L41" s="914"/>
      <c r="M41" s="914"/>
      <c r="N41" s="914"/>
      <c r="O41" s="161"/>
      <c r="P41" s="161"/>
      <c r="Q41" s="914"/>
      <c r="R41" s="914"/>
      <c r="S41" s="1389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914"/>
      <c r="M42" s="914"/>
      <c r="N42" s="914"/>
      <c r="O42" s="161"/>
      <c r="P42" s="161"/>
      <c r="Q42" s="914"/>
      <c r="R42" s="914"/>
      <c r="S42" s="1389"/>
    </row>
    <row r="43" spans="1:19" x14ac:dyDescent="0.2">
      <c r="A43" s="1346">
        <f t="shared" si="0"/>
        <v>33</v>
      </c>
      <c r="B43" s="974" t="s">
        <v>190</v>
      </c>
      <c r="C43" s="161">
        <v>0</v>
      </c>
      <c r="D43" s="161">
        <v>4856</v>
      </c>
      <c r="E43" s="161">
        <f>C43+D43</f>
        <v>4856</v>
      </c>
      <c r="F43" s="161"/>
      <c r="G43" s="161"/>
      <c r="H43" s="161">
        <f>C43+F43</f>
        <v>0</v>
      </c>
      <c r="I43" s="161">
        <f>D43+G43</f>
        <v>4856</v>
      </c>
      <c r="J43" s="300">
        <f>H43+I43</f>
        <v>4856</v>
      </c>
      <c r="K43" s="89" t="s">
        <v>7</v>
      </c>
      <c r="L43" s="914"/>
      <c r="M43" s="914"/>
      <c r="N43" s="914"/>
      <c r="O43" s="161"/>
      <c r="P43" s="161"/>
      <c r="Q43" s="914"/>
      <c r="R43" s="914"/>
      <c r="S43" s="138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914"/>
      <c r="M44" s="914"/>
      <c r="N44" s="914"/>
      <c r="O44" s="161"/>
      <c r="P44" s="161"/>
      <c r="Q44" s="914"/>
      <c r="R44" s="914"/>
      <c r="S44" s="138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914"/>
      <c r="M45" s="914"/>
      <c r="N45" s="692"/>
      <c r="O45" s="161"/>
      <c r="P45" s="161"/>
      <c r="Q45" s="914"/>
      <c r="R45" s="914"/>
      <c r="S45" s="696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914"/>
      <c r="M46" s="914"/>
      <c r="N46" s="692"/>
      <c r="O46" s="161"/>
      <c r="P46" s="161"/>
      <c r="Q46" s="914"/>
      <c r="R46" s="914"/>
      <c r="S46" s="69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692"/>
      <c r="M47" s="692"/>
      <c r="N47" s="692"/>
      <c r="O47" s="161"/>
      <c r="P47" s="161"/>
      <c r="Q47" s="692"/>
      <c r="R47" s="692"/>
      <c r="S47" s="696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13914</v>
      </c>
      <c r="D48" s="161">
        <f>M24-(D34+D43+D44)</f>
        <v>42680</v>
      </c>
      <c r="E48" s="161">
        <f>N24-(E34+E43+E44)</f>
        <v>56594</v>
      </c>
      <c r="F48" s="161">
        <f>O24-(F32+F43)</f>
        <v>0</v>
      </c>
      <c r="G48" s="161">
        <f>P24-(G32+G43)</f>
        <v>-689</v>
      </c>
      <c r="H48" s="161">
        <f>C48+F48</f>
        <v>13914</v>
      </c>
      <c r="I48" s="161">
        <f>D48+G48</f>
        <v>41991</v>
      </c>
      <c r="J48" s="300">
        <f t="shared" ref="J48:J49" si="6">H48+I48</f>
        <v>55905</v>
      </c>
      <c r="K48" s="89" t="s">
        <v>11</v>
      </c>
      <c r="L48" s="692"/>
      <c r="M48" s="692"/>
      <c r="N48" s="692"/>
      <c r="O48" s="161"/>
      <c r="P48" s="161"/>
      <c r="Q48" s="692"/>
      <c r="R48" s="692"/>
      <c r="S48" s="69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1300</v>
      </c>
      <c r="E49" s="161">
        <f>N33-E33</f>
        <v>1300</v>
      </c>
      <c r="F49" s="161">
        <f t="shared" ref="F49:G49" si="7">O33-F33</f>
        <v>0</v>
      </c>
      <c r="G49" s="161">
        <f t="shared" si="7"/>
        <v>0</v>
      </c>
      <c r="H49" s="161">
        <f t="shared" ref="H49" si="8">C49+F49</f>
        <v>0</v>
      </c>
      <c r="I49" s="161">
        <f>D49+G49</f>
        <v>1300</v>
      </c>
      <c r="J49" s="300">
        <f t="shared" si="6"/>
        <v>1300</v>
      </c>
      <c r="K49" s="89" t="s">
        <v>12</v>
      </c>
      <c r="L49" s="692"/>
      <c r="M49" s="692"/>
      <c r="N49" s="692"/>
      <c r="O49" s="161"/>
      <c r="P49" s="161"/>
      <c r="Q49" s="692"/>
      <c r="R49" s="692"/>
      <c r="S49" s="696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692"/>
      <c r="M50" s="692"/>
      <c r="N50" s="692"/>
      <c r="O50" s="161"/>
      <c r="P50" s="161"/>
      <c r="Q50" s="692"/>
      <c r="R50" s="692"/>
      <c r="S50" s="696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692"/>
      <c r="M51" s="692"/>
      <c r="N51" s="692"/>
      <c r="O51" s="161"/>
      <c r="P51" s="161"/>
      <c r="Q51" s="692"/>
      <c r="R51" s="692"/>
      <c r="S51" s="696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692"/>
      <c r="M52" s="692"/>
      <c r="N52" s="692"/>
      <c r="O52" s="161"/>
      <c r="P52" s="161"/>
      <c r="Q52" s="692"/>
      <c r="R52" s="692"/>
      <c r="S52" s="69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13914</v>
      </c>
      <c r="D53" s="373">
        <f>SUM(D39:D51)</f>
        <v>48836</v>
      </c>
      <c r="E53" s="373">
        <f>SUM(E39:E51)</f>
        <v>62750</v>
      </c>
      <c r="F53" s="373">
        <f>SUM(F39:F52)</f>
        <v>0</v>
      </c>
      <c r="G53" s="373">
        <f>SUM(G39:G52)</f>
        <v>-689</v>
      </c>
      <c r="H53" s="373">
        <f>SUM(H39:H52)</f>
        <v>13914</v>
      </c>
      <c r="I53" s="373">
        <f>SUM(I40:I52)</f>
        <v>48147</v>
      </c>
      <c r="J53" s="326">
        <f>H53+I53</f>
        <v>62061</v>
      </c>
      <c r="K53" s="90" t="s">
        <v>383</v>
      </c>
      <c r="L53" s="373">
        <f>SUM(L39:L52)</f>
        <v>0</v>
      </c>
      <c r="M53" s="373">
        <f>SUM(M39:M52)</f>
        <v>0</v>
      </c>
      <c r="N53" s="373">
        <f>SUM(N39:N52)</f>
        <v>0</v>
      </c>
      <c r="O53" s="161"/>
      <c r="P53" s="161"/>
      <c r="Q53" s="1432">
        <f>SUM(Q39:Q52)</f>
        <v>0</v>
      </c>
      <c r="R53" s="1432">
        <f>SUM(R39:R52)</f>
        <v>0</v>
      </c>
      <c r="S53" s="1433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13914</v>
      </c>
      <c r="D54" s="170">
        <f>D34+D53</f>
        <v>49836</v>
      </c>
      <c r="E54" s="170">
        <f>E34+E53</f>
        <v>63750</v>
      </c>
      <c r="F54" s="170">
        <f>F34+F53</f>
        <v>0</v>
      </c>
      <c r="G54" s="170">
        <f t="shared" ref="G54:I54" si="9">G34+G53</f>
        <v>0</v>
      </c>
      <c r="H54" s="170">
        <f t="shared" si="9"/>
        <v>13914</v>
      </c>
      <c r="I54" s="170">
        <f t="shared" si="9"/>
        <v>49836</v>
      </c>
      <c r="J54" s="1378">
        <f>H54+I54</f>
        <v>63750</v>
      </c>
      <c r="K54" s="1392" t="s">
        <v>384</v>
      </c>
      <c r="L54" s="170">
        <f t="shared" ref="L54:S54" si="10">L34+L53</f>
        <v>13914</v>
      </c>
      <c r="M54" s="528">
        <f t="shared" si="10"/>
        <v>49836</v>
      </c>
      <c r="N54" s="528">
        <f t="shared" si="10"/>
        <v>63750</v>
      </c>
      <c r="O54" s="528">
        <f t="shared" si="10"/>
        <v>0</v>
      </c>
      <c r="P54" s="528">
        <f t="shared" si="10"/>
        <v>0</v>
      </c>
      <c r="Q54" s="170">
        <f t="shared" si="10"/>
        <v>13914</v>
      </c>
      <c r="R54" s="528">
        <f t="shared" si="10"/>
        <v>49836</v>
      </c>
      <c r="S54" s="529">
        <f t="shared" si="10"/>
        <v>63750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A14" zoomScaleNormal="100" workbookViewId="0">
      <selection activeCell="P15" sqref="P15"/>
    </sheetView>
  </sheetViews>
  <sheetFormatPr defaultColWidth="9.140625" defaultRowHeight="11.25" x14ac:dyDescent="0.2"/>
  <cols>
    <col min="1" max="1" width="4.85546875" style="100" customWidth="1"/>
    <col min="2" max="2" width="39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11" t="s">
        <v>1232</v>
      </c>
      <c r="C1" s="1611"/>
      <c r="D1" s="1611"/>
      <c r="E1" s="1611"/>
      <c r="F1" s="1611"/>
      <c r="G1" s="1611"/>
      <c r="H1" s="1611"/>
      <c r="I1" s="1611"/>
      <c r="J1" s="1611"/>
      <c r="K1" s="1611"/>
      <c r="L1" s="1611"/>
      <c r="M1" s="1611"/>
      <c r="N1" s="1611"/>
      <c r="O1" s="1611"/>
      <c r="P1" s="1611"/>
      <c r="Q1" s="1611"/>
      <c r="R1" s="1611"/>
      <c r="S1" s="1611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6" t="s">
        <v>73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</row>
    <row r="5" spans="1:19" s="77" customFormat="1" ht="12.75" customHeight="1" x14ac:dyDescent="0.2">
      <c r="A5" s="1562" t="s">
        <v>630</v>
      </c>
      <c r="B5" s="1562"/>
      <c r="C5" s="1562"/>
      <c r="D5" s="1562"/>
      <c r="E5" s="1562"/>
      <c r="F5" s="1562"/>
      <c r="G5" s="1562"/>
      <c r="H5" s="1562"/>
      <c r="I5" s="1562"/>
      <c r="J5" s="1562"/>
      <c r="K5" s="1562"/>
      <c r="L5" s="1562"/>
      <c r="M5" s="1562"/>
      <c r="N5" s="1562"/>
      <c r="O5" s="1562"/>
      <c r="P5" s="1562"/>
      <c r="Q5" s="1562"/>
      <c r="R5" s="1562"/>
      <c r="S5" s="1562"/>
    </row>
    <row r="6" spans="1:19" s="77" customFormat="1" ht="12.75" customHeight="1" x14ac:dyDescent="0.2">
      <c r="A6" s="1456" t="s">
        <v>1243</v>
      </c>
      <c r="B6" s="1456"/>
      <c r="C6" s="1456"/>
      <c r="D6" s="1456"/>
      <c r="E6" s="1456"/>
      <c r="F6" s="1456"/>
      <c r="G6" s="1456"/>
      <c r="H6" s="1456"/>
      <c r="I6" s="1456"/>
      <c r="J6" s="1456"/>
      <c r="K6" s="1456"/>
      <c r="L6" s="1456"/>
      <c r="M6" s="1456"/>
      <c r="N6" s="1456"/>
      <c r="O6" s="1456"/>
      <c r="P6" s="1456"/>
      <c r="Q6" s="1456"/>
      <c r="R6" s="1456"/>
      <c r="S6" s="1456"/>
    </row>
    <row r="7" spans="1:19" s="77" customFormat="1" ht="12.75" customHeight="1" x14ac:dyDescent="0.2">
      <c r="A7" s="1458" t="s">
        <v>248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</row>
    <row r="8" spans="1:19" s="77" customFormat="1" ht="12.75" customHeight="1" x14ac:dyDescent="0.2">
      <c r="A8" s="1462" t="s">
        <v>53</v>
      </c>
      <c r="B8" s="1464" t="s">
        <v>54</v>
      </c>
      <c r="C8" s="1449" t="s">
        <v>55</v>
      </c>
      <c r="D8" s="1450"/>
      <c r="E8" s="1450"/>
      <c r="F8" s="1450"/>
      <c r="G8" s="1450"/>
      <c r="H8" s="1450"/>
      <c r="I8" s="1450"/>
      <c r="J8" s="1451"/>
      <c r="K8" s="1560" t="s">
        <v>56</v>
      </c>
      <c r="L8" s="1452" t="s">
        <v>57</v>
      </c>
      <c r="M8" s="1453"/>
      <c r="N8" s="1453"/>
      <c r="O8" s="1453"/>
      <c r="P8" s="1453"/>
      <c r="Q8" s="1453"/>
      <c r="R8" s="1453"/>
      <c r="S8" s="1454"/>
    </row>
    <row r="9" spans="1:19" s="77" customFormat="1" ht="12.75" customHeight="1" x14ac:dyDescent="0.2">
      <c r="A9" s="1462"/>
      <c r="B9" s="1464"/>
      <c r="C9" s="1459" t="s">
        <v>1244</v>
      </c>
      <c r="D9" s="1459"/>
      <c r="E9" s="1460"/>
      <c r="F9" s="1467" t="s">
        <v>1233</v>
      </c>
      <c r="G9" s="1468"/>
      <c r="H9" s="1467" t="s">
        <v>1245</v>
      </c>
      <c r="I9" s="1468"/>
      <c r="J9" s="1468"/>
      <c r="K9" s="1560"/>
      <c r="L9" s="1461" t="s">
        <v>1244</v>
      </c>
      <c r="M9" s="1461"/>
      <c r="N9" s="1461"/>
      <c r="O9" s="1447" t="s">
        <v>1233</v>
      </c>
      <c r="P9" s="1448"/>
      <c r="Q9" s="1447" t="s">
        <v>1246</v>
      </c>
      <c r="R9" s="1448"/>
      <c r="S9" s="1448"/>
    </row>
    <row r="10" spans="1:19" s="78" customFormat="1" ht="36.6" customHeight="1" x14ac:dyDescent="0.2">
      <c r="A10" s="1462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29"/>
      <c r="K11" s="1373" t="s">
        <v>23</v>
      </c>
      <c r="L11" s="1374"/>
      <c r="M11" s="498"/>
      <c r="N11" s="1375"/>
      <c r="O11" s="1375"/>
      <c r="P11" s="1375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0"/>
      <c r="K12" s="89" t="s">
        <v>197</v>
      </c>
      <c r="L12" s="161">
        <v>164113</v>
      </c>
      <c r="M12" s="161">
        <v>142509</v>
      </c>
      <c r="N12" s="198">
        <f>SUM(L12:M12)</f>
        <v>306622</v>
      </c>
      <c r="O12" s="161"/>
      <c r="P12" s="165"/>
      <c r="Q12" s="161">
        <f>L12+O12</f>
        <v>164113</v>
      </c>
      <c r="R12" s="161">
        <f>M12+P12</f>
        <v>142509</v>
      </c>
      <c r="S12" s="299">
        <f>SUM(Q12:R12)</f>
        <v>306622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6105</v>
      </c>
      <c r="M13" s="161">
        <v>33762</v>
      </c>
      <c r="N13" s="198">
        <f>SUM(L13:M13)</f>
        <v>39867</v>
      </c>
      <c r="O13" s="161"/>
      <c r="P13" s="165"/>
      <c r="Q13" s="161">
        <f t="shared" ref="Q13:Q14" si="1">L13+O13</f>
        <v>6105</v>
      </c>
      <c r="R13" s="161">
        <f t="shared" ref="R13:R14" si="2">M13+P13</f>
        <v>33762</v>
      </c>
      <c r="S13" s="299">
        <f>SUM(Q13:R13)</f>
        <v>39867</v>
      </c>
    </row>
    <row r="14" spans="1:19" x14ac:dyDescent="0.2">
      <c r="A14" s="1346">
        <f t="shared" si="0"/>
        <v>4</v>
      </c>
      <c r="B14" s="109" t="s">
        <v>1205</v>
      </c>
      <c r="C14" s="161">
        <v>23420</v>
      </c>
      <c r="D14" s="161"/>
      <c r="E14" s="161">
        <f>SUM(C14:D14)</f>
        <v>23420</v>
      </c>
      <c r="F14" s="161"/>
      <c r="G14" s="161">
        <v>1730</v>
      </c>
      <c r="H14" s="161">
        <f>C14+F14</f>
        <v>23420</v>
      </c>
      <c r="I14" s="161">
        <f>D14+G14</f>
        <v>1730</v>
      </c>
      <c r="J14" s="300">
        <f>H14+I14</f>
        <v>25150</v>
      </c>
      <c r="K14" s="89" t="s">
        <v>199</v>
      </c>
      <c r="L14" s="161">
        <v>37392</v>
      </c>
      <c r="M14" s="161">
        <v>239138</v>
      </c>
      <c r="N14" s="198">
        <f>SUM(L14:M14)</f>
        <v>276530</v>
      </c>
      <c r="O14" s="161"/>
      <c r="P14" s="165">
        <v>-14189</v>
      </c>
      <c r="Q14" s="161">
        <f t="shared" si="1"/>
        <v>37392</v>
      </c>
      <c r="R14" s="161">
        <f t="shared" si="2"/>
        <v>224949</v>
      </c>
      <c r="S14" s="299">
        <f>SUM(Q14:R14)</f>
        <v>262341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5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1"/>
      <c r="P16" s="165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1"/>
      <c r="P17" s="165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556"/>
      <c r="N18" s="556"/>
      <c r="O18" s="161"/>
      <c r="P18" s="165">
        <v>2503</v>
      </c>
      <c r="Q18" s="165">
        <f>L18+O18</f>
        <v>0</v>
      </c>
      <c r="R18" s="165">
        <f>M18+P18</f>
        <v>2503</v>
      </c>
      <c r="S18" s="301">
        <f>Q18+R18</f>
        <v>2503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165"/>
      <c r="M19" s="165"/>
      <c r="N19" s="165">
        <f>L19+M19</f>
        <v>0</v>
      </c>
      <c r="O19" s="161"/>
      <c r="P19" s="165"/>
      <c r="Q19" s="165">
        <f>L19+O19</f>
        <v>0</v>
      </c>
      <c r="R19" s="165">
        <f>M19+P19</f>
        <v>0</v>
      </c>
      <c r="S19" s="301">
        <f>Q19+R19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176580</v>
      </c>
      <c r="E20" s="198">
        <f>SUM(C20:D20)</f>
        <v>176580</v>
      </c>
      <c r="F20" s="198"/>
      <c r="G20" s="198"/>
      <c r="H20" s="198">
        <f>C20+F20</f>
        <v>0</v>
      </c>
      <c r="I20" s="198">
        <f>D20+G20</f>
        <v>176580</v>
      </c>
      <c r="J20" s="299">
        <f>H20+I20</f>
        <v>176580</v>
      </c>
      <c r="K20" s="89" t="s">
        <v>682</v>
      </c>
      <c r="L20" s="556"/>
      <c r="M20" s="556"/>
      <c r="N20" s="556"/>
      <c r="O20" s="161"/>
      <c r="P20" s="165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5"/>
      <c r="P21" s="165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200"/>
      <c r="P22" s="200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200"/>
      <c r="P23" s="200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7"/>
      <c r="K24" s="114" t="s">
        <v>63</v>
      </c>
      <c r="L24" s="199">
        <f>SUM(L12:L22)</f>
        <v>207610</v>
      </c>
      <c r="M24" s="199">
        <f>SUM(M12:M22)</f>
        <v>415409</v>
      </c>
      <c r="N24" s="199">
        <f>SUM(N12:N22)</f>
        <v>623019</v>
      </c>
      <c r="O24" s="165">
        <f>SUM(O12:O23)</f>
        <v>0</v>
      </c>
      <c r="P24" s="165">
        <f>SUM(P12:P23)</f>
        <v>-11686</v>
      </c>
      <c r="Q24" s="199">
        <f>SUM(Q12:Q22)</f>
        <v>207610</v>
      </c>
      <c r="R24" s="199">
        <f>SUM(R12:R22)</f>
        <v>403723</v>
      </c>
      <c r="S24" s="302">
        <f>SUM(S12:S22)</f>
        <v>611333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>
        <f>D25+C25</f>
        <v>0</v>
      </c>
      <c r="F25" s="198"/>
      <c r="G25" s="198"/>
      <c r="H25" s="198"/>
      <c r="I25" s="198"/>
      <c r="J25" s="299"/>
      <c r="K25" s="113"/>
      <c r="L25" s="165"/>
      <c r="M25" s="165"/>
      <c r="N25" s="165"/>
      <c r="O25" s="165"/>
      <c r="P25" s="165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5"/>
      <c r="P26" s="165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/>
      <c r="M27" s="165">
        <v>3900</v>
      </c>
      <c r="N27" s="165">
        <f>SUM(L27:M27)</f>
        <v>3900</v>
      </c>
      <c r="O27" s="165"/>
      <c r="P27" s="165"/>
      <c r="Q27" s="165">
        <f>L27+O27</f>
        <v>0</v>
      </c>
      <c r="R27" s="165">
        <f>M27+P27</f>
        <v>3900</v>
      </c>
      <c r="S27" s="301">
        <f>SUM(Q27:R27)</f>
        <v>3900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5"/>
      <c r="P28" s="165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5"/>
      <c r="P29" s="165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200"/>
      <c r="P30" s="200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5"/>
      <c r="P31" s="165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23420</v>
      </c>
      <c r="D32" s="500">
        <f>D14+D20</f>
        <v>176580</v>
      </c>
      <c r="E32" s="500">
        <f>E14+E20</f>
        <v>200000</v>
      </c>
      <c r="F32" s="500">
        <f>F13+F14+F20+F29</f>
        <v>0</v>
      </c>
      <c r="G32" s="500">
        <f>G13+G14+G20+G29</f>
        <v>1730</v>
      </c>
      <c r="H32" s="500">
        <f>H14+H20</f>
        <v>23420</v>
      </c>
      <c r="I32" s="500">
        <f>I14+I20</f>
        <v>178310</v>
      </c>
      <c r="J32" s="1390">
        <f>H32+I32</f>
        <v>201730</v>
      </c>
      <c r="K32" s="89" t="s">
        <v>382</v>
      </c>
      <c r="L32" s="165"/>
      <c r="M32" s="165"/>
      <c r="N32" s="165"/>
      <c r="O32" s="201"/>
      <c r="P32" s="2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v>0</v>
      </c>
      <c r="G33" s="199">
        <v>0</v>
      </c>
      <c r="H33" s="500">
        <f>C33+F33</f>
        <v>0</v>
      </c>
      <c r="I33" s="500">
        <f>D33+G33</f>
        <v>0</v>
      </c>
      <c r="J33" s="1390">
        <f>H33+I33</f>
        <v>0</v>
      </c>
      <c r="K33" s="660" t="s">
        <v>65</v>
      </c>
      <c r="L33" s="199">
        <f>SUM(L27:L32)</f>
        <v>0</v>
      </c>
      <c r="M33" s="199">
        <f>SUM(M27:M32)</f>
        <v>3900</v>
      </c>
      <c r="N33" s="199">
        <f>SUM(N27:N31)</f>
        <v>3900</v>
      </c>
      <c r="O33" s="165">
        <f>SUM(O27:O32)</f>
        <v>0</v>
      </c>
      <c r="P33" s="165">
        <f>SUM(P27:P32)</f>
        <v>0</v>
      </c>
      <c r="Q33" s="199">
        <f>SUM(Q27:Q32)</f>
        <v>0</v>
      </c>
      <c r="R33" s="199">
        <f>SUM(R27:R32)</f>
        <v>3900</v>
      </c>
      <c r="S33" s="302">
        <f>SUM(S27:S31)</f>
        <v>3900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23420</v>
      </c>
      <c r="D34" s="201">
        <f>SUM(D32:D33)</f>
        <v>176580</v>
      </c>
      <c r="E34" s="201">
        <f>SUM(C34:D34)</f>
        <v>200000</v>
      </c>
      <c r="F34" s="201">
        <f>SUM(F32:F33)</f>
        <v>0</v>
      </c>
      <c r="G34" s="201">
        <f>SUM(G32:G33)</f>
        <v>1730</v>
      </c>
      <c r="H34" s="201">
        <f>H32+H33</f>
        <v>23420</v>
      </c>
      <c r="I34" s="201">
        <f>I32+I33</f>
        <v>178310</v>
      </c>
      <c r="J34" s="282">
        <f>H34+I34</f>
        <v>201730</v>
      </c>
      <c r="K34" s="121" t="s">
        <v>66</v>
      </c>
      <c r="L34" s="201">
        <f t="shared" ref="L34:S34" si="4">L24+L33</f>
        <v>207610</v>
      </c>
      <c r="M34" s="201">
        <f t="shared" si="4"/>
        <v>419309</v>
      </c>
      <c r="N34" s="201">
        <f t="shared" si="4"/>
        <v>626919</v>
      </c>
      <c r="O34" s="165">
        <f t="shared" si="4"/>
        <v>0</v>
      </c>
      <c r="P34" s="165">
        <f t="shared" si="4"/>
        <v>-11686</v>
      </c>
      <c r="Q34" s="201">
        <f t="shared" si="4"/>
        <v>207610</v>
      </c>
      <c r="R34" s="201">
        <f>R24+R33</f>
        <v>407623</v>
      </c>
      <c r="S34" s="282">
        <f t="shared" si="4"/>
        <v>615233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5"/>
      <c r="P35" s="165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5"/>
      <c r="P36" s="165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201"/>
      <c r="P37" s="2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201"/>
      <c r="P38" s="2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201"/>
      <c r="P39" s="2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201"/>
      <c r="P40" s="2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5"/>
      <c r="P41" s="165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5"/>
      <c r="P42" s="165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1792</v>
      </c>
      <c r="E43" s="161">
        <f>C43+D43</f>
        <v>1792</v>
      </c>
      <c r="F43" s="161"/>
      <c r="G43" s="161">
        <v>3942</v>
      </c>
      <c r="H43" s="161">
        <f>C43+F43</f>
        <v>0</v>
      </c>
      <c r="I43" s="161">
        <f>D43+G43</f>
        <v>5734</v>
      </c>
      <c r="J43" s="300">
        <f>H43+I43</f>
        <v>5734</v>
      </c>
      <c r="K43" s="89" t="s">
        <v>7</v>
      </c>
      <c r="L43" s="668"/>
      <c r="M43" s="668"/>
      <c r="N43" s="668"/>
      <c r="O43" s="165"/>
      <c r="P43" s="165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5"/>
      <c r="P44" s="165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5"/>
      <c r="P45" s="165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5"/>
      <c r="P46" s="165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5"/>
      <c r="P47" s="165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184190</v>
      </c>
      <c r="D48" s="161">
        <f>M24-(D32+D43)</f>
        <v>237037</v>
      </c>
      <c r="E48" s="161">
        <f>N24-(E32+E43)</f>
        <v>421227</v>
      </c>
      <c r="F48" s="161">
        <f>O24-(F32+F43)</f>
        <v>0</v>
      </c>
      <c r="G48" s="161">
        <f>P24-(G32+G43)</f>
        <v>-17358</v>
      </c>
      <c r="H48" s="161">
        <f>C48+F48</f>
        <v>184190</v>
      </c>
      <c r="I48" s="161">
        <f>D48+G48</f>
        <v>219679</v>
      </c>
      <c r="J48" s="300">
        <f>H48+I48</f>
        <v>403869</v>
      </c>
      <c r="K48" s="89" t="s">
        <v>11</v>
      </c>
      <c r="L48" s="556"/>
      <c r="M48" s="556"/>
      <c r="N48" s="556"/>
      <c r="O48" s="165"/>
      <c r="P48" s="165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3900</v>
      </c>
      <c r="E49" s="161">
        <f>N33-E33</f>
        <v>3900</v>
      </c>
      <c r="F49" s="161">
        <f>O33-F33</f>
        <v>0</v>
      </c>
      <c r="G49" s="161">
        <f>P33-G33</f>
        <v>0</v>
      </c>
      <c r="H49" s="161">
        <f>C49+F49</f>
        <v>0</v>
      </c>
      <c r="I49" s="161">
        <f>D49+G49</f>
        <v>3900</v>
      </c>
      <c r="J49" s="300">
        <f>H49+I49</f>
        <v>3900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1" t="s">
        <v>390</v>
      </c>
      <c r="C53" s="1432">
        <f>SUM(C39:C51)</f>
        <v>184190</v>
      </c>
      <c r="D53" s="1432">
        <f>SUM(D39:D51)</f>
        <v>242729</v>
      </c>
      <c r="E53" s="1432">
        <f>SUM(E39:E51)</f>
        <v>426919</v>
      </c>
      <c r="F53" s="1432">
        <f>SUM(F39:F52)</f>
        <v>0</v>
      </c>
      <c r="G53" s="1432">
        <f>SUM(G39:G52)</f>
        <v>-13416</v>
      </c>
      <c r="H53" s="1432">
        <f>C53+F53</f>
        <v>184190</v>
      </c>
      <c r="I53" s="1432">
        <f>D53+G53</f>
        <v>229313</v>
      </c>
      <c r="J53" s="1433">
        <f>H53+I53</f>
        <v>413503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207610</v>
      </c>
      <c r="D54" s="170">
        <f>D34+D53</f>
        <v>419309</v>
      </c>
      <c r="E54" s="170">
        <f>E34+E53</f>
        <v>626919</v>
      </c>
      <c r="F54" s="170">
        <f>F34+F53</f>
        <v>0</v>
      </c>
      <c r="G54" s="170">
        <f>G34+G53</f>
        <v>-11686</v>
      </c>
      <c r="H54" s="170">
        <f>C54+F54</f>
        <v>207610</v>
      </c>
      <c r="I54" s="170">
        <f>D54+G54</f>
        <v>407623</v>
      </c>
      <c r="J54" s="1378">
        <f>H54+I54</f>
        <v>615233</v>
      </c>
      <c r="K54" s="1379" t="s">
        <v>384</v>
      </c>
      <c r="L54" s="170">
        <f>L34+L53</f>
        <v>207610</v>
      </c>
      <c r="M54" s="528">
        <f>M34+M53</f>
        <v>419309</v>
      </c>
      <c r="N54" s="528">
        <f>N34+N53</f>
        <v>626919</v>
      </c>
      <c r="O54" s="528">
        <f>O34+O53</f>
        <v>0</v>
      </c>
      <c r="P54" s="528">
        <f>P24++P33+P53</f>
        <v>-11686</v>
      </c>
      <c r="Q54" s="170">
        <f>Q34+Q53</f>
        <v>207610</v>
      </c>
      <c r="R54" s="528">
        <f>R34+R53</f>
        <v>407623</v>
      </c>
      <c r="S54" s="529">
        <f>S34+S53</f>
        <v>615233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  <mergeCell ref="B1:S1"/>
    <mergeCell ref="A4:S4"/>
    <mergeCell ref="A5:S5"/>
    <mergeCell ref="A6:S6"/>
    <mergeCell ref="A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5" t="s">
        <v>1216</v>
      </c>
      <c r="C1" s="1455"/>
      <c r="D1" s="1455"/>
      <c r="E1" s="1455"/>
      <c r="F1" s="1455"/>
      <c r="G1" s="1455"/>
      <c r="H1" s="1455"/>
      <c r="I1" s="1455"/>
      <c r="J1" s="1455"/>
    </row>
    <row r="2" spans="1:25" x14ac:dyDescent="0.2">
      <c r="B2" s="344"/>
      <c r="I2" s="102"/>
    </row>
    <row r="3" spans="1:25" s="77" customFormat="1" x14ac:dyDescent="0.2">
      <c r="A3" s="103"/>
      <c r="B3" s="1456" t="s">
        <v>51</v>
      </c>
      <c r="C3" s="1456"/>
      <c r="D3" s="1456"/>
      <c r="E3" s="1456"/>
      <c r="F3" s="1456"/>
      <c r="G3" s="1456"/>
      <c r="H3" s="1456"/>
      <c r="I3" s="1456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6" t="s">
        <v>915</v>
      </c>
      <c r="C4" s="1456"/>
      <c r="D4" s="1456"/>
      <c r="E4" s="1456"/>
      <c r="F4" s="1456"/>
      <c r="G4" s="1456"/>
      <c r="H4" s="1456"/>
      <c r="I4" s="1456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72" t="s">
        <v>249</v>
      </c>
      <c r="B5" s="1472"/>
      <c r="C5" s="1472"/>
      <c r="D5" s="1472"/>
      <c r="E5" s="1472"/>
      <c r="F5" s="1472"/>
      <c r="G5" s="1472"/>
      <c r="H5" s="1472"/>
      <c r="I5" s="1472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3" t="s">
        <v>53</v>
      </c>
      <c r="B6" s="1474" t="s">
        <v>54</v>
      </c>
      <c r="C6" s="1475" t="s">
        <v>55</v>
      </c>
      <c r="D6" s="1475"/>
      <c r="E6" s="1476"/>
      <c r="F6" s="1477" t="s">
        <v>56</v>
      </c>
      <c r="G6" s="1478" t="s">
        <v>57</v>
      </c>
      <c r="H6" s="1479"/>
      <c r="I6" s="1480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3"/>
      <c r="B7" s="1474"/>
      <c r="C7" s="1469" t="s">
        <v>847</v>
      </c>
      <c r="D7" s="1469"/>
      <c r="E7" s="1470"/>
      <c r="F7" s="1477"/>
      <c r="G7" s="1469" t="s">
        <v>847</v>
      </c>
      <c r="H7" s="1469"/>
      <c r="I7" s="1471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3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402294</v>
      </c>
      <c r="H10" s="161">
        <f>Össz.önkor.mérleg.!M10</f>
        <v>555414</v>
      </c>
      <c r="I10" s="300">
        <f>Össz.önkor.mérleg.!N10</f>
        <v>957708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336164</v>
      </c>
      <c r="D11" s="166">
        <f>Össz.önkor.mérleg.!D11</f>
        <v>189387</v>
      </c>
      <c r="E11" s="166">
        <f>Össz.önkor.mérleg.!E11</f>
        <v>525551</v>
      </c>
      <c r="F11" s="319" t="s">
        <v>25</v>
      </c>
      <c r="G11" s="161">
        <f>Össz.önkor.mérleg.!L11</f>
        <v>6105</v>
      </c>
      <c r="H11" s="161">
        <f>Össz.önkor.mérleg.!M11</f>
        <v>133262</v>
      </c>
      <c r="I11" s="300">
        <f>Össz.önkor.mérleg.!N11</f>
        <v>139367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223028</v>
      </c>
      <c r="H12" s="161">
        <f>Össz.önkor.mérleg.!M12</f>
        <v>1278464</v>
      </c>
      <c r="I12" s="300">
        <f>Össz.önkor.mérleg.!N12</f>
        <v>1501492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1206</v>
      </c>
      <c r="C13" s="166">
        <f>Össz.önkor.mérleg.!C13</f>
        <v>26267</v>
      </c>
      <c r="D13" s="166">
        <f>Össz.önkor.mérleg.!D13</f>
        <v>13336</v>
      </c>
      <c r="E13" s="166">
        <f>Össz.önkor.mérleg.!E13</f>
        <v>39603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0</v>
      </c>
      <c r="D14" s="166">
        <f>Össz.önkor.mérleg.!D17</f>
        <v>1182874</v>
      </c>
      <c r="E14" s="166">
        <f>Össz.önkor.mérleg.!E17</f>
        <v>1182874</v>
      </c>
      <c r="F14" s="319" t="s">
        <v>26</v>
      </c>
      <c r="G14" s="161">
        <f>Össz.önkor.mérleg.!L14</f>
        <v>0</v>
      </c>
      <c r="H14" s="161">
        <f>Össz.önkor.mérleg.!M14</f>
        <v>16309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126101</v>
      </c>
      <c r="D16" s="198">
        <f>Össz.önkor.mérleg.!D20</f>
        <v>449763</v>
      </c>
      <c r="E16" s="198">
        <f>Össz.önkor.mérleg.!E20</f>
        <v>575864</v>
      </c>
      <c r="F16" s="319" t="s">
        <v>388</v>
      </c>
      <c r="G16" s="161">
        <f>Össz.önkor.mérleg.!L17</f>
        <v>0</v>
      </c>
      <c r="H16" s="161">
        <f>Össz.önkor.mérleg.!M17</f>
        <v>6459</v>
      </c>
      <c r="I16" s="300">
        <f>Össz.önkor.mérleg.!N17</f>
        <v>6459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0</v>
      </c>
      <c r="H17" s="161">
        <f>Össz.önkor.mérleg.!M18</f>
        <v>95339</v>
      </c>
      <c r="I17" s="300">
        <f>Össz.önkor.mérleg.!N18</f>
        <v>95339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119190</v>
      </c>
      <c r="H18" s="161">
        <f>Össz.önkor.mérleg.!M19</f>
        <v>0</v>
      </c>
      <c r="I18" s="161">
        <f>Össz.önkor.mérleg.!N19</f>
        <v>119190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5000</v>
      </c>
      <c r="E19" s="166">
        <f>Össz.önkor.mérleg.!E29</f>
        <v>5000</v>
      </c>
      <c r="F19" s="319" t="s">
        <v>380</v>
      </c>
      <c r="G19" s="161">
        <f>Össz.önkor.mérleg.!L20</f>
        <v>0</v>
      </c>
      <c r="H19" s="161">
        <f>Össz.önkor.mérleg.!M20</f>
        <v>5000</v>
      </c>
      <c r="I19" s="300">
        <f>Össz.önkor.mérleg.!N20</f>
        <v>5000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0</v>
      </c>
      <c r="H20" s="161">
        <f>Össz.önkor.mérleg.!M21</f>
        <v>20000</v>
      </c>
      <c r="I20" s="300">
        <f>Össz.önkor.mérleg.!N21</f>
        <v>20000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488532</v>
      </c>
      <c r="D22" s="500">
        <f>SUM(D11:D20)</f>
        <v>1840360</v>
      </c>
      <c r="E22" s="500">
        <f>SUM(E11:E20)</f>
        <v>2328892</v>
      </c>
      <c r="F22" s="487" t="s">
        <v>63</v>
      </c>
      <c r="G22" s="199">
        <f>SUM(G10:G21)</f>
        <v>750617</v>
      </c>
      <c r="H22" s="199">
        <f>SUM(H10:H21)</f>
        <v>2110247</v>
      </c>
      <c r="I22" s="302">
        <f>SUM(I10:I21)</f>
        <v>2860864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488532</v>
      </c>
      <c r="D24" s="486">
        <f>SUM(D22:D23)</f>
        <v>1840360</v>
      </c>
      <c r="E24" s="486">
        <f>SUM(E22:E23)</f>
        <v>2328892</v>
      </c>
      <c r="F24" s="489" t="s">
        <v>66</v>
      </c>
      <c r="G24" s="131">
        <f>SUM(G22:G23)</f>
        <v>750617</v>
      </c>
      <c r="H24" s="131">
        <f>SUM(H22:H23)</f>
        <v>2110247</v>
      </c>
      <c r="I24" s="282">
        <f>SUM(I22:I23)</f>
        <v>2860864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-262085</v>
      </c>
      <c r="D26" s="596">
        <f t="shared" ref="D26:E26" si="1">D24-H24</f>
        <v>-269887</v>
      </c>
      <c r="E26" s="597">
        <f t="shared" si="1"/>
        <v>-531972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1207</v>
      </c>
      <c r="C27" s="373"/>
      <c r="D27" s="373">
        <f>-'felhalm. mérleg'!D29</f>
        <v>-701364</v>
      </c>
      <c r="E27" s="373">
        <f>C27+D27</f>
        <v>-701364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0</v>
      </c>
      <c r="D30" s="320">
        <f>Össz.önkor.mérleg.!D41</f>
        <v>0</v>
      </c>
      <c r="E30" s="320">
        <f>Össz.önkor.mérleg.!E41</f>
        <v>0</v>
      </c>
      <c r="F30" s="814" t="s">
        <v>3</v>
      </c>
      <c r="G30" s="165">
        <f>Össz.önkor.mérleg.!L41</f>
        <v>0</v>
      </c>
      <c r="H30" s="165">
        <f>Össz.önkor.mérleg.!M41</f>
        <v>194474</v>
      </c>
      <c r="I30" s="165">
        <f>Össz.önkor.mérleg.!N41</f>
        <v>194474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0</v>
      </c>
      <c r="D31" s="581">
        <v>0</v>
      </c>
      <c r="E31" s="320">
        <f>C31+D31</f>
        <v>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200000</v>
      </c>
      <c r="D34" s="161">
        <f>Össz.önkor.mérleg.!D44</f>
        <v>149305</v>
      </c>
      <c r="E34" s="161">
        <f>SUM(C34:D34)</f>
        <v>349305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1139</v>
      </c>
      <c r="C35" s="161">
        <f>Össz.önkor.mérleg.!C45</f>
        <v>631425</v>
      </c>
      <c r="D35" s="161">
        <f>Össz.önkor.mérleg.!D45</f>
        <v>1016420</v>
      </c>
      <c r="E35" s="161">
        <f>SUM(C35:D35)</f>
        <v>1647845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1136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-569340</v>
      </c>
      <c r="D37" s="161">
        <f t="shared" ref="D37" si="2">-(D26+D34-H45)-D27-D38</f>
        <v>1016420</v>
      </c>
      <c r="E37" s="161">
        <f>-(E26+E34-I45)-E27-E38</f>
        <v>1078505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0</v>
      </c>
      <c r="D38" s="161">
        <f>Össz.önkor.mérleg.!D47</f>
        <v>18337</v>
      </c>
      <c r="E38" s="161">
        <f>Össz.önkor.mérleg.!E47</f>
        <v>18337</v>
      </c>
      <c r="F38" s="319" t="s">
        <v>9</v>
      </c>
      <c r="G38" s="199">
        <f>Össz.önkor.mérleg.!L48</f>
        <v>0</v>
      </c>
      <c r="H38" s="199">
        <f>Össz.önkor.mérleg.!M48</f>
        <v>18337</v>
      </c>
      <c r="I38" s="302">
        <f>Össz.önkor.mérleg.!N48</f>
        <v>18337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262085</v>
      </c>
      <c r="D45" s="373">
        <f t="shared" ref="D45:E45" si="3">SUM(D29:D43)</f>
        <v>2200482</v>
      </c>
      <c r="E45" s="373">
        <f t="shared" si="3"/>
        <v>3093992</v>
      </c>
      <c r="F45" s="488" t="s">
        <v>383</v>
      </c>
      <c r="G45" s="131">
        <f>SUM(G29:G44)</f>
        <v>0</v>
      </c>
      <c r="H45" s="131">
        <f>SUM(H29:H44)</f>
        <v>212811</v>
      </c>
      <c r="I45" s="282">
        <f>SUM(I29:I44)</f>
        <v>212811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750617</v>
      </c>
      <c r="D46" s="518">
        <f>D24+D45+D27</f>
        <v>3339478</v>
      </c>
      <c r="E46" s="518">
        <f t="shared" ref="E46" si="4">E24+E45+E27</f>
        <v>4721520</v>
      </c>
      <c r="F46" s="559" t="s">
        <v>384</v>
      </c>
      <c r="G46" s="573">
        <f>G24+G45</f>
        <v>750617</v>
      </c>
      <c r="H46" s="528">
        <f>H24+H45</f>
        <v>2323058</v>
      </c>
      <c r="I46" s="558">
        <f>I24+I45</f>
        <v>3073675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11" t="s">
        <v>1227</v>
      </c>
      <c r="B1" s="1611"/>
      <c r="C1" s="1611"/>
      <c r="D1" s="1611"/>
      <c r="E1" s="1611"/>
      <c r="F1" s="1611"/>
      <c r="G1" s="1611"/>
      <c r="H1" s="1611"/>
      <c r="I1" s="1611"/>
      <c r="J1" s="1611"/>
      <c r="K1" s="1611"/>
      <c r="L1" s="1611"/>
      <c r="M1" s="1611"/>
      <c r="N1" s="1611"/>
      <c r="O1" s="1611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12" t="s">
        <v>79</v>
      </c>
      <c r="C2" s="1612"/>
      <c r="D2" s="1612"/>
      <c r="E2" s="1612"/>
      <c r="F2" s="1612"/>
      <c r="G2" s="1612"/>
      <c r="H2" s="1612"/>
      <c r="I2" s="1612"/>
      <c r="J2" s="1612"/>
      <c r="K2" s="1612"/>
      <c r="L2" s="1612"/>
      <c r="M2" s="1612"/>
      <c r="N2" s="1612"/>
      <c r="O2" s="1612"/>
    </row>
    <row r="3" spans="1:33" ht="14.1" customHeight="1" x14ac:dyDescent="0.25">
      <c r="A3" s="25"/>
      <c r="B3" s="1612" t="s">
        <v>1039</v>
      </c>
      <c r="C3" s="1612"/>
      <c r="D3" s="1612"/>
      <c r="E3" s="1612"/>
      <c r="F3" s="1612"/>
      <c r="G3" s="1612"/>
      <c r="H3" s="1612"/>
      <c r="I3" s="1612"/>
      <c r="J3" s="1612"/>
      <c r="K3" s="1612"/>
      <c r="L3" s="1612"/>
      <c r="M3" s="1612"/>
      <c r="N3" s="1612"/>
      <c r="O3" s="1612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13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14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43795.916666666664</v>
      </c>
      <c r="D8" s="157">
        <f>C8</f>
        <v>43795.916666666664</v>
      </c>
      <c r="E8" s="157">
        <f t="shared" ref="E8:M8" si="0">D8</f>
        <v>43795.916666666664</v>
      </c>
      <c r="F8" s="157">
        <f t="shared" si="0"/>
        <v>43795.916666666664</v>
      </c>
      <c r="G8" s="157">
        <f t="shared" si="0"/>
        <v>43795.916666666664</v>
      </c>
      <c r="H8" s="157">
        <f t="shared" si="0"/>
        <v>43795.916666666664</v>
      </c>
      <c r="I8" s="157">
        <f t="shared" si="0"/>
        <v>43795.916666666664</v>
      </c>
      <c r="J8" s="157">
        <f t="shared" si="0"/>
        <v>43795.916666666664</v>
      </c>
      <c r="K8" s="157">
        <f t="shared" si="0"/>
        <v>43795.916666666664</v>
      </c>
      <c r="L8" s="157">
        <f t="shared" si="0"/>
        <v>43795.916666666664</v>
      </c>
      <c r="M8" s="157">
        <f t="shared" si="0"/>
        <v>43795.916666666664</v>
      </c>
      <c r="N8" s="157">
        <v>38227</v>
      </c>
      <c r="O8" s="306">
        <f>Össz.önkor.mérleg.!E11</f>
        <v>525551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3300.25</v>
      </c>
      <c r="D9" s="157">
        <f>C9</f>
        <v>3300.25</v>
      </c>
      <c r="E9" s="157">
        <f t="shared" ref="E9:M9" si="1">D9</f>
        <v>3300.25</v>
      </c>
      <c r="F9" s="157">
        <f t="shared" si="1"/>
        <v>3300.25</v>
      </c>
      <c r="G9" s="157">
        <f t="shared" si="1"/>
        <v>3300.25</v>
      </c>
      <c r="H9" s="157">
        <f t="shared" si="1"/>
        <v>3300.25</v>
      </c>
      <c r="I9" s="157">
        <f t="shared" si="1"/>
        <v>3300.25</v>
      </c>
      <c r="J9" s="157">
        <f t="shared" si="1"/>
        <v>3300.25</v>
      </c>
      <c r="K9" s="157">
        <f t="shared" si="1"/>
        <v>3300.25</v>
      </c>
      <c r="L9" s="157">
        <f t="shared" si="1"/>
        <v>3300.25</v>
      </c>
      <c r="M9" s="157">
        <f t="shared" si="1"/>
        <v>3300.25</v>
      </c>
      <c r="N9" s="157">
        <v>5060</v>
      </c>
      <c r="O9" s="306">
        <f>Össz.önkor.mérleg.!E13</f>
        <v>39603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98572.833333333328</v>
      </c>
      <c r="D10" s="157">
        <f>C10</f>
        <v>98572.833333333328</v>
      </c>
      <c r="E10" s="157">
        <f t="shared" ref="E10:M10" si="2">D10</f>
        <v>98572.833333333328</v>
      </c>
      <c r="F10" s="157">
        <f t="shared" si="2"/>
        <v>98572.833333333328</v>
      </c>
      <c r="G10" s="157">
        <f t="shared" si="2"/>
        <v>98572.833333333328</v>
      </c>
      <c r="H10" s="157">
        <f t="shared" si="2"/>
        <v>98572.833333333328</v>
      </c>
      <c r="I10" s="157">
        <f t="shared" si="2"/>
        <v>98572.833333333328</v>
      </c>
      <c r="J10" s="157">
        <f t="shared" si="2"/>
        <v>98572.833333333328</v>
      </c>
      <c r="K10" s="157">
        <f t="shared" si="2"/>
        <v>98572.833333333328</v>
      </c>
      <c r="L10" s="157">
        <f t="shared" si="2"/>
        <v>98572.833333333328</v>
      </c>
      <c r="M10" s="157">
        <f t="shared" si="2"/>
        <v>98572.833333333328</v>
      </c>
      <c r="N10" s="157">
        <v>63624</v>
      </c>
      <c r="O10" s="306">
        <f>Össz.önkor.mérleg.!E17</f>
        <v>1182874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47988.666666666664</v>
      </c>
      <c r="D11" s="157">
        <f>C11</f>
        <v>47988.666666666664</v>
      </c>
      <c r="E11" s="157">
        <f t="shared" ref="E11:M11" si="3">D11</f>
        <v>47988.666666666664</v>
      </c>
      <c r="F11" s="157">
        <f t="shared" si="3"/>
        <v>47988.666666666664</v>
      </c>
      <c r="G11" s="157">
        <f t="shared" si="3"/>
        <v>47988.666666666664</v>
      </c>
      <c r="H11" s="157">
        <f t="shared" si="3"/>
        <v>47988.666666666664</v>
      </c>
      <c r="I11" s="157">
        <f t="shared" si="3"/>
        <v>47988.666666666664</v>
      </c>
      <c r="J11" s="157">
        <f t="shared" si="3"/>
        <v>47988.666666666664</v>
      </c>
      <c r="K11" s="157">
        <f t="shared" si="3"/>
        <v>47988.666666666664</v>
      </c>
      <c r="L11" s="157">
        <f t="shared" si="3"/>
        <v>47988.666666666664</v>
      </c>
      <c r="M11" s="157">
        <f t="shared" si="3"/>
        <v>47988.666666666664</v>
      </c>
      <c r="N11" s="157">
        <v>28258</v>
      </c>
      <c r="O11" s="306">
        <f>Össz.önkor.mérleg.!E20</f>
        <v>575864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2323892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187.16666666666666</v>
      </c>
      <c r="D15" s="157">
        <f>C15</f>
        <v>187.16666666666666</v>
      </c>
      <c r="E15" s="157">
        <f t="shared" ref="E15:N15" si="5">D15</f>
        <v>187.16666666666666</v>
      </c>
      <c r="F15" s="157">
        <f t="shared" si="5"/>
        <v>187.16666666666666</v>
      </c>
      <c r="G15" s="157">
        <f t="shared" si="5"/>
        <v>187.16666666666666</v>
      </c>
      <c r="H15" s="157">
        <f t="shared" si="5"/>
        <v>187.16666666666666</v>
      </c>
      <c r="I15" s="157">
        <f t="shared" si="5"/>
        <v>187.16666666666666</v>
      </c>
      <c r="J15" s="157">
        <f t="shared" si="5"/>
        <v>187.16666666666666</v>
      </c>
      <c r="K15" s="157">
        <f t="shared" si="5"/>
        <v>187.16666666666666</v>
      </c>
      <c r="L15" s="157">
        <f t="shared" si="5"/>
        <v>187.16666666666666</v>
      </c>
      <c r="M15" s="157">
        <f t="shared" si="5"/>
        <v>187.16666666666666</v>
      </c>
      <c r="N15" s="157">
        <f t="shared" si="5"/>
        <v>187.16666666666666</v>
      </c>
      <c r="O15" s="504">
        <f>Össz.önkor.mérleg.!E30</f>
        <v>2246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74380.166666666672</v>
      </c>
      <c r="D17" s="1268">
        <f>SUM(D13:D16)</f>
        <v>74380.166666666672</v>
      </c>
      <c r="E17" s="1268">
        <f>SUM(E13:E16)</f>
        <v>74380.166666666672</v>
      </c>
      <c r="F17" s="1268">
        <f t="shared" ref="F17:M17" si="7">SUM(F13:F16)</f>
        <v>74380.166666666672</v>
      </c>
      <c r="G17" s="1268">
        <f t="shared" si="7"/>
        <v>74380.166666666672</v>
      </c>
      <c r="H17" s="1268">
        <f t="shared" si="7"/>
        <v>74380.166666666672</v>
      </c>
      <c r="I17" s="1268">
        <f t="shared" si="7"/>
        <v>74380.166666666672</v>
      </c>
      <c r="J17" s="1268">
        <f t="shared" si="7"/>
        <v>74380.166666666672</v>
      </c>
      <c r="K17" s="1268">
        <f t="shared" si="7"/>
        <v>74380.166666666672</v>
      </c>
      <c r="L17" s="1268">
        <f t="shared" si="7"/>
        <v>74380.166666666672</v>
      </c>
      <c r="M17" s="1268">
        <f t="shared" si="7"/>
        <v>74380.166666666672</v>
      </c>
      <c r="N17" s="1268">
        <f>SUM(N13:N16)</f>
        <v>74380.166666666672</v>
      </c>
      <c r="O17" s="1269">
        <f>SUM(O13:O16)</f>
        <v>892562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167957.25</v>
      </c>
      <c r="D19" s="157">
        <f>C19</f>
        <v>167957.25</v>
      </c>
      <c r="E19" s="157">
        <f t="shared" ref="E19:M19" si="8">D19</f>
        <v>167957.25</v>
      </c>
      <c r="F19" s="157">
        <f t="shared" si="8"/>
        <v>167957.25</v>
      </c>
      <c r="G19" s="157">
        <f t="shared" si="8"/>
        <v>167957.25</v>
      </c>
      <c r="H19" s="157">
        <f t="shared" si="8"/>
        <v>167957.25</v>
      </c>
      <c r="I19" s="157">
        <f t="shared" si="8"/>
        <v>167957.25</v>
      </c>
      <c r="J19" s="157">
        <f t="shared" si="8"/>
        <v>167957.25</v>
      </c>
      <c r="K19" s="157">
        <f t="shared" si="8"/>
        <v>167957.25</v>
      </c>
      <c r="L19" s="157">
        <f t="shared" si="8"/>
        <v>167957.25</v>
      </c>
      <c r="M19" s="157">
        <f t="shared" si="8"/>
        <v>167957.25</v>
      </c>
      <c r="N19" s="157">
        <v>301717</v>
      </c>
      <c r="O19" s="504">
        <f>Össz.önkor.mérleg.!E55</f>
        <v>2015487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377520.41666666669</v>
      </c>
      <c r="D20" s="1270">
        <f t="shared" ref="D20:M20" si="9">D17+D12+D18+D19</f>
        <v>377520.41666666669</v>
      </c>
      <c r="E20" s="1270">
        <f t="shared" si="9"/>
        <v>377520.41666666669</v>
      </c>
      <c r="F20" s="1270">
        <f t="shared" si="9"/>
        <v>377520.41666666669</v>
      </c>
      <c r="G20" s="1270">
        <f t="shared" si="9"/>
        <v>377520.41666666669</v>
      </c>
      <c r="H20" s="1270">
        <f t="shared" si="9"/>
        <v>377520.41666666669</v>
      </c>
      <c r="I20" s="1270">
        <f t="shared" si="9"/>
        <v>377520.41666666669</v>
      </c>
      <c r="J20" s="1270">
        <f t="shared" si="9"/>
        <v>377520.41666666669</v>
      </c>
      <c r="K20" s="1270">
        <f t="shared" si="9"/>
        <v>377520.41666666669</v>
      </c>
      <c r="L20" s="1270">
        <f t="shared" si="9"/>
        <v>377520.41666666669</v>
      </c>
      <c r="M20" s="1270">
        <f t="shared" si="9"/>
        <v>377520.41666666669</v>
      </c>
      <c r="N20" s="1270">
        <v>511298</v>
      </c>
      <c r="O20" s="1326">
        <f>O12+O19+O17</f>
        <v>5231941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79809</v>
      </c>
      <c r="D23" s="157">
        <f>C23</f>
        <v>79809</v>
      </c>
      <c r="E23" s="157">
        <f t="shared" ref="E23:M23" si="11">D23</f>
        <v>79809</v>
      </c>
      <c r="F23" s="157">
        <f t="shared" si="11"/>
        <v>79809</v>
      </c>
      <c r="G23" s="157">
        <f t="shared" si="11"/>
        <v>79809</v>
      </c>
      <c r="H23" s="157">
        <f t="shared" si="11"/>
        <v>79809</v>
      </c>
      <c r="I23" s="157">
        <f t="shared" si="11"/>
        <v>79809</v>
      </c>
      <c r="J23" s="157">
        <f t="shared" si="11"/>
        <v>79809</v>
      </c>
      <c r="K23" s="157">
        <f t="shared" si="11"/>
        <v>79809</v>
      </c>
      <c r="L23" s="157">
        <f t="shared" si="11"/>
        <v>79809</v>
      </c>
      <c r="M23" s="157">
        <f t="shared" si="11"/>
        <v>79809</v>
      </c>
      <c r="N23" s="157">
        <v>73084</v>
      </c>
      <c r="O23" s="504">
        <f>Össz.önkor.mérleg.!N10</f>
        <v>957708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11613.916666666666</v>
      </c>
      <c r="D24" s="157">
        <f t="shared" ref="D24:M30" si="12">C24</f>
        <v>11613.916666666666</v>
      </c>
      <c r="E24" s="157">
        <f t="shared" si="12"/>
        <v>11613.916666666666</v>
      </c>
      <c r="F24" s="157">
        <f t="shared" si="12"/>
        <v>11613.916666666666</v>
      </c>
      <c r="G24" s="157">
        <f t="shared" si="12"/>
        <v>11613.916666666666</v>
      </c>
      <c r="H24" s="157">
        <f t="shared" si="12"/>
        <v>11613.916666666666</v>
      </c>
      <c r="I24" s="157">
        <f t="shared" si="12"/>
        <v>11613.916666666666</v>
      </c>
      <c r="J24" s="157">
        <f t="shared" si="12"/>
        <v>11613.916666666666</v>
      </c>
      <c r="K24" s="157">
        <f t="shared" si="12"/>
        <v>11613.916666666666</v>
      </c>
      <c r="L24" s="157">
        <f t="shared" si="12"/>
        <v>11613.916666666666</v>
      </c>
      <c r="M24" s="157">
        <f t="shared" si="12"/>
        <v>11613.916666666666</v>
      </c>
      <c r="N24" s="157">
        <v>13436</v>
      </c>
      <c r="O24" s="504">
        <f>Össz.önkor.mérleg.!N11</f>
        <v>139367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125124.33333333333</v>
      </c>
      <c r="D25" s="157">
        <f t="shared" si="12"/>
        <v>125124.33333333333</v>
      </c>
      <c r="E25" s="157">
        <f t="shared" si="12"/>
        <v>125124.33333333333</v>
      </c>
      <c r="F25" s="157">
        <f t="shared" si="12"/>
        <v>125124.33333333333</v>
      </c>
      <c r="G25" s="157">
        <f t="shared" si="12"/>
        <v>125124.33333333333</v>
      </c>
      <c r="H25" s="157">
        <f t="shared" si="12"/>
        <v>125124.33333333333</v>
      </c>
      <c r="I25" s="157">
        <f t="shared" si="12"/>
        <v>125124.33333333333</v>
      </c>
      <c r="J25" s="157">
        <f t="shared" si="12"/>
        <v>125124.33333333333</v>
      </c>
      <c r="K25" s="157">
        <f t="shared" si="12"/>
        <v>125124.33333333333</v>
      </c>
      <c r="L25" s="157">
        <f t="shared" si="12"/>
        <v>125124.33333333333</v>
      </c>
      <c r="M25" s="157">
        <f t="shared" si="12"/>
        <v>125124.33333333333</v>
      </c>
      <c r="N25" s="157">
        <v>89604</v>
      </c>
      <c r="O25" s="504">
        <f>Össz.önkor.mérleg.!N12</f>
        <v>1501492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9932.5</v>
      </c>
      <c r="D27" s="157">
        <f t="shared" si="12"/>
        <v>9932.5</v>
      </c>
      <c r="E27" s="157">
        <f t="shared" si="12"/>
        <v>9932.5</v>
      </c>
      <c r="F27" s="157">
        <f t="shared" si="12"/>
        <v>9932.5</v>
      </c>
      <c r="G27" s="157">
        <f t="shared" si="12"/>
        <v>9932.5</v>
      </c>
      <c r="H27" s="157">
        <f t="shared" si="12"/>
        <v>9932.5</v>
      </c>
      <c r="I27" s="157">
        <f t="shared" si="12"/>
        <v>9932.5</v>
      </c>
      <c r="J27" s="157">
        <f t="shared" si="12"/>
        <v>9932.5</v>
      </c>
      <c r="K27" s="157">
        <f t="shared" si="12"/>
        <v>9932.5</v>
      </c>
      <c r="L27" s="157">
        <f t="shared" si="12"/>
        <v>9932.5</v>
      </c>
      <c r="M27" s="157">
        <f t="shared" si="12"/>
        <v>9932.5</v>
      </c>
      <c r="N27" s="157">
        <v>11552</v>
      </c>
      <c r="O27" s="504">
        <f>Össz.önkor.mérleg.!N19</f>
        <v>119190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538.25</v>
      </c>
      <c r="D28" s="157">
        <f t="shared" si="12"/>
        <v>538.25</v>
      </c>
      <c r="E28" s="157">
        <f t="shared" si="12"/>
        <v>538.25</v>
      </c>
      <c r="F28" s="157">
        <f t="shared" si="12"/>
        <v>538.25</v>
      </c>
      <c r="G28" s="157">
        <f t="shared" si="12"/>
        <v>538.25</v>
      </c>
      <c r="H28" s="157">
        <f t="shared" si="12"/>
        <v>538.25</v>
      </c>
      <c r="I28" s="157">
        <f t="shared" si="12"/>
        <v>538.25</v>
      </c>
      <c r="J28" s="157">
        <f t="shared" si="12"/>
        <v>538.25</v>
      </c>
      <c r="K28" s="157">
        <f t="shared" si="12"/>
        <v>538.25</v>
      </c>
      <c r="L28" s="157">
        <f t="shared" si="12"/>
        <v>538.25</v>
      </c>
      <c r="M28" s="157">
        <f t="shared" si="12"/>
        <v>538.25</v>
      </c>
      <c r="N28" s="157">
        <v>2659</v>
      </c>
      <c r="O28" s="504">
        <f>Össz.önkor.mérleg.!N17</f>
        <v>6459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7944.916666666667</v>
      </c>
      <c r="D29" s="157">
        <f t="shared" si="12"/>
        <v>7944.916666666667</v>
      </c>
      <c r="E29" s="157">
        <f t="shared" si="12"/>
        <v>7944.916666666667</v>
      </c>
      <c r="F29" s="157">
        <f t="shared" si="12"/>
        <v>7944.916666666667</v>
      </c>
      <c r="G29" s="157">
        <f t="shared" si="12"/>
        <v>7944.916666666667</v>
      </c>
      <c r="H29" s="157">
        <f t="shared" si="12"/>
        <v>7944.916666666667</v>
      </c>
      <c r="I29" s="157">
        <f t="shared" si="12"/>
        <v>7944.916666666667</v>
      </c>
      <c r="J29" s="157">
        <f t="shared" si="12"/>
        <v>7944.916666666667</v>
      </c>
      <c r="K29" s="157">
        <f t="shared" si="12"/>
        <v>7944.916666666667</v>
      </c>
      <c r="L29" s="157">
        <f t="shared" si="12"/>
        <v>7944.916666666667</v>
      </c>
      <c r="M29" s="157">
        <f t="shared" si="12"/>
        <v>7944.916666666667</v>
      </c>
      <c r="N29" s="157">
        <v>13881</v>
      </c>
      <c r="O29" s="504">
        <f>Össz.önkor.mérleg.!N18</f>
        <v>95339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2083.3333333333335</v>
      </c>
      <c r="D30" s="157">
        <f t="shared" si="12"/>
        <v>2083.3333333333335</v>
      </c>
      <c r="E30" s="157">
        <f t="shared" si="12"/>
        <v>2083.3333333333335</v>
      </c>
      <c r="F30" s="157">
        <f t="shared" si="12"/>
        <v>2083.3333333333335</v>
      </c>
      <c r="G30" s="157">
        <f t="shared" si="12"/>
        <v>2083.3333333333335</v>
      </c>
      <c r="H30" s="157">
        <f t="shared" si="12"/>
        <v>2083.3333333333335</v>
      </c>
      <c r="I30" s="157">
        <f t="shared" si="12"/>
        <v>2083.3333333333335</v>
      </c>
      <c r="J30" s="157">
        <f t="shared" si="12"/>
        <v>2083.3333333333335</v>
      </c>
      <c r="K30" s="157">
        <f t="shared" si="12"/>
        <v>2083.3333333333335</v>
      </c>
      <c r="L30" s="157">
        <f t="shared" si="12"/>
        <v>2083.3333333333335</v>
      </c>
      <c r="M30" s="157">
        <f t="shared" si="12"/>
        <v>2083.3333333333335</v>
      </c>
      <c r="N30" s="157">
        <v>10537</v>
      </c>
      <c r="O30" s="504">
        <f>Össz.önkor.mérleg.!N20+Össz.önkor.mérleg.!N21</f>
        <v>25000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238405.33333333334</v>
      </c>
      <c r="D31" s="1268">
        <f>SUM(D23:D30)</f>
        <v>238405.33333333334</v>
      </c>
      <c r="E31" s="1268">
        <f t="shared" ref="E31:N31" si="13">SUM(E23:E30)</f>
        <v>238405.33333333334</v>
      </c>
      <c r="F31" s="1268">
        <f t="shared" si="13"/>
        <v>238405.33333333334</v>
      </c>
      <c r="G31" s="1268">
        <f t="shared" si="13"/>
        <v>238405.33333333334</v>
      </c>
      <c r="H31" s="1268">
        <f t="shared" si="13"/>
        <v>238405.33333333334</v>
      </c>
      <c r="I31" s="1268">
        <f t="shared" si="13"/>
        <v>238405.33333333334</v>
      </c>
      <c r="J31" s="1268">
        <f t="shared" si="13"/>
        <v>238405.33333333334</v>
      </c>
      <c r="K31" s="1268">
        <f t="shared" si="13"/>
        <v>238405.33333333334</v>
      </c>
      <c r="L31" s="1268">
        <f t="shared" si="13"/>
        <v>238405.33333333334</v>
      </c>
      <c r="M31" s="1268">
        <f t="shared" si="13"/>
        <v>238405.33333333334</v>
      </c>
      <c r="N31" s="1268">
        <f t="shared" si="13"/>
        <v>216113</v>
      </c>
      <c r="O31" s="1269">
        <f>SUM(O23:O30)</f>
        <v>2860864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1270817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476.25</v>
      </c>
      <c r="D33" s="157">
        <f t="shared" ref="D33:N37" si="16">C33</f>
        <v>476.25</v>
      </c>
      <c r="E33" s="157">
        <f t="shared" si="16"/>
        <v>476.25</v>
      </c>
      <c r="F33" s="157">
        <f t="shared" si="16"/>
        <v>476.25</v>
      </c>
      <c r="G33" s="157">
        <f t="shared" si="16"/>
        <v>476.25</v>
      </c>
      <c r="H33" s="157">
        <f t="shared" si="16"/>
        <v>476.25</v>
      </c>
      <c r="I33" s="157">
        <f t="shared" si="16"/>
        <v>476.25</v>
      </c>
      <c r="J33" s="157">
        <f t="shared" si="16"/>
        <v>476.25</v>
      </c>
      <c r="K33" s="157">
        <f t="shared" si="16"/>
        <v>476.25</v>
      </c>
      <c r="L33" s="157">
        <f t="shared" si="16"/>
        <v>476.25</v>
      </c>
      <c r="M33" s="157">
        <f t="shared" si="16"/>
        <v>476.25</v>
      </c>
      <c r="N33" s="157">
        <v>479</v>
      </c>
      <c r="O33" s="504">
        <f>Össz.önkor.mérleg.!N28</f>
        <v>5715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0</v>
      </c>
      <c r="D35" s="157">
        <f t="shared" si="16"/>
        <v>0</v>
      </c>
      <c r="E35" s="157">
        <f t="shared" si="16"/>
        <v>0</v>
      </c>
      <c r="F35" s="157">
        <f t="shared" si="16"/>
        <v>0</v>
      </c>
      <c r="G35" s="157">
        <f t="shared" si="16"/>
        <v>0</v>
      </c>
      <c r="H35" s="157">
        <f t="shared" si="16"/>
        <v>0</v>
      </c>
      <c r="I35" s="157">
        <f t="shared" si="16"/>
        <v>0</v>
      </c>
      <c r="J35" s="157">
        <f t="shared" si="16"/>
        <v>0</v>
      </c>
      <c r="K35" s="157">
        <f t="shared" si="16"/>
        <v>0</v>
      </c>
      <c r="L35" s="157">
        <f t="shared" si="16"/>
        <v>0</v>
      </c>
      <c r="M35" s="157">
        <f t="shared" si="16"/>
        <v>0</v>
      </c>
      <c r="N35" s="157">
        <f t="shared" si="16"/>
        <v>0</v>
      </c>
      <c r="O35" s="504">
        <f>Össz.önkor.mérleg.!N30</f>
        <v>0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53.5</v>
      </c>
      <c r="D36" s="157">
        <f t="shared" si="16"/>
        <v>53.5</v>
      </c>
      <c r="E36" s="157">
        <f t="shared" si="16"/>
        <v>53.5</v>
      </c>
      <c r="F36" s="157">
        <f t="shared" si="16"/>
        <v>53.5</v>
      </c>
      <c r="G36" s="157">
        <f t="shared" si="16"/>
        <v>53.5</v>
      </c>
      <c r="H36" s="157">
        <f t="shared" si="16"/>
        <v>53.5</v>
      </c>
      <c r="I36" s="157">
        <f t="shared" si="16"/>
        <v>53.5</v>
      </c>
      <c r="J36" s="157">
        <f t="shared" si="16"/>
        <v>53.5</v>
      </c>
      <c r="K36" s="157">
        <f t="shared" si="16"/>
        <v>53.5</v>
      </c>
      <c r="L36" s="157">
        <f t="shared" si="16"/>
        <v>53.5</v>
      </c>
      <c r="M36" s="157">
        <f t="shared" si="16"/>
        <v>53.5</v>
      </c>
      <c r="N36" s="157">
        <v>158</v>
      </c>
      <c r="O36" s="504">
        <f>Össz.önkor.mérleg.!N32</f>
        <v>642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0</v>
      </c>
      <c r="D37" s="157">
        <f t="shared" si="16"/>
        <v>0</v>
      </c>
      <c r="E37" s="157">
        <f t="shared" si="16"/>
        <v>0</v>
      </c>
      <c r="F37" s="157">
        <f t="shared" si="16"/>
        <v>0</v>
      </c>
      <c r="G37" s="157">
        <f t="shared" si="16"/>
        <v>0</v>
      </c>
      <c r="H37" s="157">
        <f t="shared" si="16"/>
        <v>0</v>
      </c>
      <c r="I37" s="157">
        <f t="shared" si="16"/>
        <v>0</v>
      </c>
      <c r="J37" s="157">
        <f t="shared" si="16"/>
        <v>0</v>
      </c>
      <c r="K37" s="157">
        <f t="shared" si="16"/>
        <v>0</v>
      </c>
      <c r="L37" s="157">
        <f t="shared" si="16"/>
        <v>0</v>
      </c>
      <c r="M37" s="157">
        <f t="shared" si="16"/>
        <v>0</v>
      </c>
      <c r="N37" s="157">
        <v>16087</v>
      </c>
      <c r="O37" s="504">
        <f>Össz.önkor.mérleg.!N33</f>
        <v>0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1282174</v>
      </c>
      <c r="P38" s="30"/>
    </row>
    <row r="39" spans="1:16" s="31" customFormat="1" ht="15" customHeight="1" x14ac:dyDescent="0.25">
      <c r="A39" s="1218" t="s">
        <v>545</v>
      </c>
      <c r="B39" s="1266" t="s">
        <v>1209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194474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18337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212811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533440.33333333337</v>
      </c>
      <c r="D42" s="1330">
        <f t="shared" ref="D42:L42" si="18">D38+D31+D41</f>
        <v>533440.33333333337</v>
      </c>
      <c r="E42" s="1330">
        <f>E38+E31+E41</f>
        <v>533440.33333333337</v>
      </c>
      <c r="F42" s="1330">
        <f>F38+F31+F41</f>
        <v>533440.33333333337</v>
      </c>
      <c r="G42" s="1330">
        <f t="shared" si="18"/>
        <v>533440.33333333337</v>
      </c>
      <c r="H42" s="1330">
        <f t="shared" si="18"/>
        <v>533440.33333333337</v>
      </c>
      <c r="I42" s="1330">
        <f t="shared" si="18"/>
        <v>533440.33333333337</v>
      </c>
      <c r="J42" s="1330">
        <f t="shared" si="18"/>
        <v>533440.33333333337</v>
      </c>
      <c r="K42" s="1330">
        <f t="shared" si="18"/>
        <v>533440.33333333337</v>
      </c>
      <c r="L42" s="1330">
        <f t="shared" si="18"/>
        <v>533440.33333333337</v>
      </c>
      <c r="M42" s="1330">
        <f>M38+M31+M41</f>
        <v>533440.33333333337</v>
      </c>
      <c r="N42" s="1330">
        <v>511298</v>
      </c>
      <c r="O42" s="1331">
        <f>O31+O38+O41</f>
        <v>4355849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21" t="s">
        <v>1228</v>
      </c>
      <c r="B1" s="1622"/>
      <c r="C1" s="1622"/>
      <c r="D1" s="1622"/>
      <c r="E1" s="1622"/>
      <c r="F1" s="1622"/>
      <c r="G1" s="1622"/>
      <c r="H1" s="1622"/>
      <c r="I1" s="1622"/>
      <c r="J1" s="1622"/>
      <c r="K1" s="1622"/>
      <c r="L1" s="1622"/>
      <c r="M1" s="1622"/>
      <c r="N1" s="1622"/>
      <c r="O1" s="1622"/>
      <c r="P1" s="1622"/>
      <c r="Q1" s="1622"/>
      <c r="R1" s="1622"/>
      <c r="S1" s="1622"/>
      <c r="T1" s="1622"/>
      <c r="U1" s="1622"/>
      <c r="V1" s="1622"/>
      <c r="W1" s="1622"/>
    </row>
    <row r="2" spans="1:25" ht="15.75" customHeight="1" x14ac:dyDescent="0.25">
      <c r="A2" s="1603" t="s">
        <v>51</v>
      </c>
      <c r="B2" s="1603"/>
      <c r="C2" s="1603"/>
      <c r="D2" s="1603"/>
      <c r="E2" s="1603"/>
      <c r="F2" s="1603"/>
      <c r="G2" s="1603"/>
      <c r="H2" s="1603"/>
      <c r="I2" s="1603"/>
      <c r="J2" s="1603"/>
      <c r="K2" s="1603"/>
      <c r="L2" s="1603"/>
      <c r="M2" s="1603"/>
      <c r="N2" s="1603"/>
      <c r="O2" s="1603"/>
      <c r="P2" s="1603"/>
      <c r="Q2" s="1603"/>
      <c r="R2" s="1603"/>
      <c r="S2" s="1603"/>
      <c r="T2" s="1603"/>
      <c r="U2" s="1603"/>
      <c r="V2" s="1603"/>
      <c r="W2" s="1603"/>
    </row>
    <row r="3" spans="1:25" ht="15.75" customHeight="1" x14ac:dyDescent="0.25">
      <c r="A3" s="1603" t="s">
        <v>1040</v>
      </c>
      <c r="B3" s="1603"/>
      <c r="C3" s="1603"/>
      <c r="D3" s="1603"/>
      <c r="E3" s="1603"/>
      <c r="F3" s="1603"/>
      <c r="G3" s="1603"/>
      <c r="H3" s="1603"/>
      <c r="I3" s="1603"/>
      <c r="J3" s="1603"/>
      <c r="K3" s="1603"/>
      <c r="L3" s="1603"/>
      <c r="M3" s="1603"/>
      <c r="N3" s="1603"/>
      <c r="O3" s="1603"/>
      <c r="P3" s="1603"/>
      <c r="Q3" s="1603"/>
      <c r="R3" s="1603"/>
      <c r="S3" s="1603"/>
      <c r="T3" s="1603"/>
      <c r="U3" s="1603"/>
      <c r="V3" s="1603"/>
      <c r="W3" s="1603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23" t="s">
        <v>67</v>
      </c>
      <c r="B5" s="35" t="s">
        <v>54</v>
      </c>
      <c r="C5" s="1624" t="s">
        <v>55</v>
      </c>
      <c r="D5" s="1624"/>
      <c r="E5" s="1624" t="s">
        <v>56</v>
      </c>
      <c r="F5" s="1624"/>
      <c r="G5" s="1624" t="s">
        <v>57</v>
      </c>
      <c r="H5" s="1624"/>
      <c r="I5" s="1625" t="s">
        <v>411</v>
      </c>
      <c r="J5" s="1625"/>
      <c r="K5" s="1624" t="s">
        <v>412</v>
      </c>
      <c r="L5" s="1624"/>
      <c r="M5" s="1624" t="s">
        <v>413</v>
      </c>
      <c r="N5" s="1625"/>
      <c r="O5" s="1625"/>
      <c r="P5" s="1626" t="s">
        <v>514</v>
      </c>
      <c r="Q5" s="1626"/>
      <c r="R5" s="1624" t="s">
        <v>521</v>
      </c>
      <c r="S5" s="1624"/>
      <c r="T5" s="1624"/>
      <c r="U5" s="1624" t="s">
        <v>522</v>
      </c>
      <c r="V5" s="1624"/>
      <c r="W5" s="1627"/>
    </row>
    <row r="6" spans="1:25" s="4" customFormat="1" ht="30.75" customHeight="1" x14ac:dyDescent="0.2">
      <c r="A6" s="1623"/>
      <c r="B6" s="1600" t="s">
        <v>577</v>
      </c>
      <c r="C6" s="1628" t="s">
        <v>578</v>
      </c>
      <c r="D6" s="1628"/>
      <c r="E6" s="1628"/>
      <c r="F6" s="1628"/>
      <c r="G6" s="1628" t="s">
        <v>579</v>
      </c>
      <c r="H6" s="1628"/>
      <c r="I6" s="1628"/>
      <c r="J6" s="1628"/>
      <c r="K6" s="1615" t="s">
        <v>580</v>
      </c>
      <c r="L6" s="1615"/>
      <c r="M6" s="1615"/>
      <c r="N6" s="1615"/>
      <c r="O6" s="1615"/>
      <c r="P6" s="1615" t="s">
        <v>463</v>
      </c>
      <c r="Q6" s="1615"/>
      <c r="R6" s="1615"/>
      <c r="S6" s="1615"/>
      <c r="T6" s="1615"/>
      <c r="U6" s="1616" t="s">
        <v>581</v>
      </c>
      <c r="V6" s="1616"/>
      <c r="W6" s="1617"/>
    </row>
    <row r="7" spans="1:25" s="4" customFormat="1" ht="40.5" customHeight="1" x14ac:dyDescent="0.2">
      <c r="A7" s="1623"/>
      <c r="B7" s="1600"/>
      <c r="C7" s="1618" t="s">
        <v>582</v>
      </c>
      <c r="D7" s="1618"/>
      <c r="E7" s="1462" t="s">
        <v>583</v>
      </c>
      <c r="F7" s="1462"/>
      <c r="G7" s="1618" t="s">
        <v>584</v>
      </c>
      <c r="H7" s="1618"/>
      <c r="I7" s="1618" t="s">
        <v>583</v>
      </c>
      <c r="J7" s="1618"/>
      <c r="K7" s="1619" t="s">
        <v>584</v>
      </c>
      <c r="L7" s="1619"/>
      <c r="M7" s="1618" t="s">
        <v>583</v>
      </c>
      <c r="N7" s="1620"/>
      <c r="O7" s="1620"/>
      <c r="P7" s="1619" t="s">
        <v>584</v>
      </c>
      <c r="Q7" s="1619"/>
      <c r="R7" s="1619" t="s">
        <v>585</v>
      </c>
      <c r="S7" s="1619"/>
      <c r="T7" s="1619"/>
      <c r="U7" s="1616"/>
      <c r="V7" s="1616"/>
      <c r="W7" s="1617"/>
    </row>
    <row r="8" spans="1:25" s="4" customFormat="1" ht="27" customHeight="1" x14ac:dyDescent="0.2">
      <c r="A8" s="1597"/>
      <c r="B8" s="1600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1191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1192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1193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1194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31" t="s">
        <v>825</v>
      </c>
      <c r="B1" s="1631"/>
      <c r="C1" s="1631"/>
      <c r="D1" s="1631"/>
      <c r="E1" s="1631"/>
      <c r="F1" s="1631"/>
      <c r="G1" s="1631"/>
      <c r="H1" s="1631"/>
      <c r="I1" s="1631"/>
      <c r="J1" s="1631"/>
      <c r="K1" s="1631"/>
      <c r="L1" s="1631"/>
      <c r="M1" s="1631"/>
      <c r="N1" s="1631"/>
      <c r="O1" s="1631"/>
      <c r="P1" s="1631"/>
      <c r="Q1" s="1631"/>
      <c r="R1" s="1631"/>
      <c r="S1" s="1631"/>
      <c r="T1" s="1631"/>
    </row>
    <row r="2" spans="1:21" ht="15.75" customHeight="1" x14ac:dyDescent="0.25">
      <c r="A2" s="1632" t="s">
        <v>51</v>
      </c>
      <c r="B2" s="1632"/>
      <c r="C2" s="1632"/>
      <c r="D2" s="1632"/>
      <c r="E2" s="1632"/>
      <c r="F2" s="1632"/>
      <c r="G2" s="1632"/>
      <c r="H2" s="1632"/>
      <c r="I2" s="1632"/>
      <c r="J2" s="1632"/>
      <c r="K2" s="1632"/>
      <c r="L2" s="1632"/>
      <c r="M2" s="1632"/>
      <c r="N2" s="1632"/>
      <c r="O2" s="1632"/>
      <c r="P2" s="1632"/>
      <c r="Q2" s="1632"/>
      <c r="R2" s="1632"/>
      <c r="S2" s="1632"/>
      <c r="T2" s="1632"/>
    </row>
    <row r="3" spans="1:21" ht="15.75" customHeight="1" x14ac:dyDescent="0.25">
      <c r="A3" s="1632" t="s">
        <v>790</v>
      </c>
      <c r="B3" s="1632"/>
      <c r="C3" s="1632"/>
      <c r="D3" s="1632"/>
      <c r="E3" s="1632"/>
      <c r="F3" s="1632"/>
      <c r="G3" s="1632"/>
      <c r="H3" s="1632"/>
      <c r="I3" s="1632"/>
      <c r="J3" s="1632"/>
      <c r="K3" s="1632"/>
      <c r="L3" s="1632"/>
      <c r="M3" s="1632"/>
      <c r="N3" s="1632"/>
      <c r="O3" s="1632"/>
      <c r="P3" s="1632"/>
      <c r="Q3" s="1632"/>
      <c r="R3" s="1632"/>
      <c r="S3" s="1632"/>
      <c r="T3" s="1632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23" t="s">
        <v>67</v>
      </c>
      <c r="B5" s="35" t="s">
        <v>54</v>
      </c>
      <c r="C5" s="1624" t="s">
        <v>55</v>
      </c>
      <c r="D5" s="1624"/>
      <c r="E5" s="1624" t="s">
        <v>56</v>
      </c>
      <c r="F5" s="1624"/>
      <c r="G5" s="1624" t="s">
        <v>57</v>
      </c>
      <c r="H5" s="1624"/>
      <c r="I5" s="1625" t="s">
        <v>411</v>
      </c>
      <c r="J5" s="1625"/>
      <c r="K5" s="1624" t="s">
        <v>412</v>
      </c>
      <c r="L5" s="1624"/>
      <c r="M5" s="1624" t="s">
        <v>413</v>
      </c>
      <c r="N5" s="1625"/>
      <c r="O5" s="1626" t="s">
        <v>514</v>
      </c>
      <c r="P5" s="1626"/>
      <c r="Q5" s="1624" t="s">
        <v>521</v>
      </c>
      <c r="R5" s="1624"/>
      <c r="S5" s="1624" t="s">
        <v>522</v>
      </c>
      <c r="T5" s="1624"/>
    </row>
    <row r="6" spans="1:21" s="4" customFormat="1" ht="30.75" customHeight="1" x14ac:dyDescent="0.2">
      <c r="A6" s="1623"/>
      <c r="B6" s="1600" t="s">
        <v>577</v>
      </c>
      <c r="C6" s="1628" t="s">
        <v>578</v>
      </c>
      <c r="D6" s="1628"/>
      <c r="E6" s="1628"/>
      <c r="F6" s="1628"/>
      <c r="G6" s="1628" t="s">
        <v>579</v>
      </c>
      <c r="H6" s="1628"/>
      <c r="I6" s="1628"/>
      <c r="J6" s="1628"/>
      <c r="K6" s="1615" t="s">
        <v>580</v>
      </c>
      <c r="L6" s="1615"/>
      <c r="M6" s="1615"/>
      <c r="N6" s="1615"/>
      <c r="O6" s="1615" t="s">
        <v>463</v>
      </c>
      <c r="P6" s="1615"/>
      <c r="Q6" s="1615"/>
      <c r="R6" s="1615"/>
      <c r="S6" s="1616" t="s">
        <v>581</v>
      </c>
      <c r="T6" s="1616"/>
    </row>
    <row r="7" spans="1:21" s="4" customFormat="1" ht="40.5" customHeight="1" x14ac:dyDescent="0.2">
      <c r="A7" s="1623"/>
      <c r="B7" s="1600"/>
      <c r="C7" s="1618" t="s">
        <v>582</v>
      </c>
      <c r="D7" s="1618"/>
      <c r="E7" s="1462" t="s">
        <v>583</v>
      </c>
      <c r="F7" s="1462"/>
      <c r="G7" s="1618" t="s">
        <v>584</v>
      </c>
      <c r="H7" s="1618"/>
      <c r="I7" s="1618" t="s">
        <v>583</v>
      </c>
      <c r="J7" s="1618"/>
      <c r="K7" s="1619" t="s">
        <v>584</v>
      </c>
      <c r="L7" s="1619"/>
      <c r="M7" s="1618" t="s">
        <v>583</v>
      </c>
      <c r="N7" s="1620"/>
      <c r="O7" s="1619" t="s">
        <v>584</v>
      </c>
      <c r="P7" s="1619"/>
      <c r="Q7" s="1619" t="s">
        <v>585</v>
      </c>
      <c r="R7" s="1619"/>
      <c r="S7" s="1616"/>
      <c r="T7" s="1616"/>
    </row>
    <row r="8" spans="1:21" s="4" customFormat="1" ht="27" customHeight="1" x14ac:dyDescent="0.2">
      <c r="A8" s="1623"/>
      <c r="B8" s="1600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30" t="s">
        <v>789</v>
      </c>
      <c r="C105" s="1630"/>
      <c r="D105" s="1630"/>
      <c r="E105" s="1630"/>
      <c r="F105" s="1630"/>
      <c r="G105" s="1630"/>
      <c r="H105" s="1630"/>
      <c r="I105" s="1630"/>
      <c r="J105" s="1630"/>
      <c r="K105" s="1630"/>
      <c r="L105" s="1630"/>
      <c r="M105" s="1630"/>
      <c r="N105" s="1630"/>
      <c r="O105" s="1630"/>
      <c r="P105" s="1630"/>
      <c r="Q105" s="1630"/>
      <c r="R105" s="1630"/>
      <c r="S105" s="1630"/>
      <c r="T105" s="1630"/>
      <c r="U105" s="323"/>
    </row>
    <row r="106" spans="1:238" ht="29.25" customHeight="1" x14ac:dyDescent="0.25">
      <c r="A106" s="743"/>
      <c r="B106" s="1629" t="s">
        <v>798</v>
      </c>
      <c r="C106" s="1629"/>
      <c r="D106" s="1629"/>
      <c r="E106" s="1629"/>
      <c r="F106" s="1629"/>
      <c r="G106" s="1629"/>
      <c r="H106" s="1629"/>
      <c r="I106" s="1629"/>
      <c r="J106" s="1629"/>
      <c r="K106" s="1629"/>
      <c r="L106" s="1629"/>
      <c r="M106" s="1629"/>
      <c r="N106" s="1629"/>
      <c r="O106" s="1629"/>
      <c r="P106" s="1629"/>
      <c r="Q106" s="1629"/>
      <c r="R106" s="1629"/>
      <c r="S106" s="1629"/>
      <c r="T106" s="1629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O6:R6"/>
    <mergeCell ref="S6:T7"/>
    <mergeCell ref="C6:F6"/>
    <mergeCell ref="G6:J6"/>
    <mergeCell ref="B6:B8"/>
    <mergeCell ref="I7:J7"/>
    <mergeCell ref="K6:N6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B106:T106"/>
    <mergeCell ref="K7:L7"/>
    <mergeCell ref="M7:N7"/>
    <mergeCell ref="O7:P7"/>
    <mergeCell ref="Q7:R7"/>
    <mergeCell ref="B105:T105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31" t="s">
        <v>1083</v>
      </c>
      <c r="B1" s="1631"/>
      <c r="C1" s="1631"/>
      <c r="D1" s="1631"/>
      <c r="E1" s="1631"/>
      <c r="F1" s="1631"/>
      <c r="G1" s="1631"/>
      <c r="H1" s="1631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33" t="s">
        <v>260</v>
      </c>
      <c r="B3" s="1633"/>
      <c r="C3" s="1633"/>
      <c r="D3" s="1633"/>
      <c r="E3" s="1633"/>
      <c r="F3" s="1633"/>
      <c r="G3" s="1633"/>
      <c r="H3" s="1633"/>
    </row>
    <row r="4" spans="1:35" ht="14.25" x14ac:dyDescent="0.2">
      <c r="A4" s="1633" t="s">
        <v>261</v>
      </c>
      <c r="B4" s="1633"/>
      <c r="C4" s="1633"/>
      <c r="D4" s="1633"/>
      <c r="E4" s="1633"/>
      <c r="F4" s="1633"/>
      <c r="G4" s="1633"/>
      <c r="H4" s="1633"/>
    </row>
    <row r="5" spans="1:35" ht="14.25" x14ac:dyDescent="0.2">
      <c r="A5" s="1634" t="s">
        <v>52</v>
      </c>
      <c r="B5" s="1634"/>
      <c r="C5" s="1634"/>
      <c r="D5" s="1634"/>
      <c r="E5" s="1634"/>
      <c r="F5" s="1634"/>
      <c r="G5" s="1634"/>
      <c r="H5" s="1634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35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35"/>
      <c r="B8" s="1636" t="s">
        <v>657</v>
      </c>
      <c r="C8" s="1637" t="s">
        <v>263</v>
      </c>
      <c r="D8" s="1638" t="s">
        <v>264</v>
      </c>
      <c r="E8" s="1639"/>
      <c r="F8" s="1640"/>
    </row>
    <row r="9" spans="1:35" ht="15.75" x14ac:dyDescent="0.25">
      <c r="A9" s="1635"/>
      <c r="B9" s="1636"/>
      <c r="C9" s="1637"/>
      <c r="D9" s="1638"/>
      <c r="E9" s="229" t="s">
        <v>746</v>
      </c>
      <c r="F9" s="379" t="s">
        <v>800</v>
      </c>
      <c r="G9" s="401" t="s">
        <v>870</v>
      </c>
      <c r="H9" s="401" t="s">
        <v>1070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1084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1153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1085</v>
      </c>
      <c r="C13" s="388" t="s">
        <v>1086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1087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1088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1089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1090</v>
      </c>
      <c r="C18" s="1089" t="s">
        <v>1091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1092</v>
      </c>
      <c r="C20" s="391" t="s">
        <v>1093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1094</v>
      </c>
      <c r="C21" s="391" t="s">
        <v>1095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1096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1097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1098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1099</v>
      </c>
      <c r="C28" s="395" t="s">
        <v>1100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1101</v>
      </c>
      <c r="C30" s="726" t="s">
        <v>1102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1103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1104</v>
      </c>
      <c r="C32" s="726" t="s">
        <v>1105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1106</v>
      </c>
      <c r="C33" s="726" t="s">
        <v>1107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1108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1109</v>
      </c>
      <c r="C35" s="395" t="s">
        <v>1110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1111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1112</v>
      </c>
      <c r="C37" s="395" t="s">
        <v>1113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1114</v>
      </c>
      <c r="C38" s="429" t="s">
        <v>1115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1116</v>
      </c>
      <c r="C39" s="429" t="s">
        <v>1117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1118</v>
      </c>
      <c r="C40" s="429" t="s">
        <v>1119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1120</v>
      </c>
      <c r="C41" s="429" t="s">
        <v>1121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1122</v>
      </c>
      <c r="C42" s="429" t="s">
        <v>1123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1152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1081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1124</v>
      </c>
      <c r="C45" s="429" t="s">
        <v>1125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21" t="s">
        <v>1229</v>
      </c>
      <c r="B1" s="1621"/>
      <c r="C1" s="1621"/>
      <c r="D1" s="1621"/>
      <c r="E1" s="1621"/>
      <c r="F1" s="1621"/>
      <c r="G1" s="1621"/>
      <c r="H1" s="1621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41" t="s">
        <v>73</v>
      </c>
      <c r="B3" s="1641"/>
      <c r="C3" s="1641"/>
      <c r="D3" s="1641"/>
      <c r="E3" s="1641"/>
      <c r="F3" s="1641"/>
      <c r="G3" s="1641"/>
      <c r="H3" s="1641"/>
      <c r="I3" s="1125"/>
    </row>
    <row r="4" spans="1:23" ht="14.25" x14ac:dyDescent="0.2">
      <c r="A4" s="1633" t="s">
        <v>260</v>
      </c>
      <c r="B4" s="1633"/>
      <c r="C4" s="1633"/>
      <c r="D4" s="1633"/>
      <c r="E4" s="1633"/>
      <c r="F4" s="1633"/>
      <c r="G4" s="1633"/>
      <c r="H4" s="1633"/>
      <c r="I4" s="1125"/>
    </row>
    <row r="5" spans="1:23" ht="14.25" x14ac:dyDescent="0.2">
      <c r="A5" s="1633" t="s">
        <v>745</v>
      </c>
      <c r="B5" s="1633"/>
      <c r="C5" s="1633"/>
      <c r="D5" s="1633"/>
      <c r="E5" s="1633"/>
      <c r="F5" s="1633"/>
      <c r="G5" s="1633"/>
      <c r="H5" s="1633"/>
      <c r="I5" s="1125"/>
    </row>
    <row r="6" spans="1:23" ht="14.25" x14ac:dyDescent="0.2">
      <c r="A6" s="1634" t="s">
        <v>52</v>
      </c>
      <c r="B6" s="1634"/>
      <c r="C6" s="1634"/>
      <c r="D6" s="1634"/>
      <c r="E6" s="1634"/>
      <c r="F6" s="1634"/>
      <c r="G6" s="1634"/>
      <c r="H6" s="1634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42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42"/>
      <c r="B9" s="1643" t="s">
        <v>262</v>
      </c>
      <c r="C9" s="1644" t="s">
        <v>263</v>
      </c>
      <c r="D9" s="1644" t="s">
        <v>264</v>
      </c>
      <c r="E9" s="546"/>
      <c r="F9" s="547"/>
      <c r="G9" s="547"/>
      <c r="I9" s="1125"/>
    </row>
    <row r="10" spans="1:23" ht="14.25" customHeight="1" x14ac:dyDescent="0.2">
      <c r="A10" s="1642"/>
      <c r="B10" s="1643"/>
      <c r="C10" s="1644"/>
      <c r="D10" s="1644"/>
      <c r="E10" s="548" t="s">
        <v>746</v>
      </c>
      <c r="F10" s="548" t="s">
        <v>800</v>
      </c>
      <c r="G10" s="548" t="s">
        <v>870</v>
      </c>
      <c r="H10" s="548" t="s">
        <v>1070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1158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1159</v>
      </c>
      <c r="C22" s="1135" t="s">
        <v>1160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1161</v>
      </c>
      <c r="D27" s="1149" t="s">
        <v>1162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1163</v>
      </c>
      <c r="D30" s="1149" t="s">
        <v>1162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1164</v>
      </c>
      <c r="D31" s="1149" t="s">
        <v>1162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1165</v>
      </c>
      <c r="D33" s="1143" t="s">
        <v>1166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1041</v>
      </c>
      <c r="C39" s="1154" t="s">
        <v>1042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1043</v>
      </c>
      <c r="C40" s="1126" t="s">
        <v>1167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1044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1045</v>
      </c>
      <c r="C43" s="1157" t="s">
        <v>1046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1047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1048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1049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1050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1051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1052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1053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1054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1055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1168</v>
      </c>
      <c r="D63" s="1160" t="s">
        <v>1162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1056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1057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1058</v>
      </c>
      <c r="C70" s="1154" t="s">
        <v>1169</v>
      </c>
      <c r="D70" s="1155" t="s">
        <v>1162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1170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1171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1172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1059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1060</v>
      </c>
      <c r="C79" s="1154" t="s">
        <v>1061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1177</v>
      </c>
      <c r="B80" s="1157" t="s">
        <v>1062</v>
      </c>
      <c r="C80" s="1154" t="s">
        <v>1063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1178</v>
      </c>
      <c r="B81" s="1157" t="s">
        <v>1064</v>
      </c>
      <c r="C81" s="1154" t="s">
        <v>1065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1179</v>
      </c>
      <c r="B82" s="1157" t="s">
        <v>1172</v>
      </c>
      <c r="C82" s="1157" t="s">
        <v>1066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1180</v>
      </c>
      <c r="B83" s="1157" t="s">
        <v>1067</v>
      </c>
      <c r="C83" s="1154" t="s">
        <v>1068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1181</v>
      </c>
      <c r="B84" s="1157" t="s">
        <v>1069</v>
      </c>
      <c r="C84" s="1157" t="s">
        <v>1173</v>
      </c>
      <c r="D84" s="1162" t="s">
        <v>1166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1182</v>
      </c>
      <c r="B85" s="1157" t="s">
        <v>1071</v>
      </c>
      <c r="C85" s="1157" t="s">
        <v>1174</v>
      </c>
      <c r="D85" s="1162" t="s">
        <v>1166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1183</v>
      </c>
      <c r="B86" s="1154" t="s">
        <v>1072</v>
      </c>
      <c r="C86" s="1154" t="s">
        <v>1175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1184</v>
      </c>
      <c r="B87" s="1157" t="s">
        <v>1073</v>
      </c>
      <c r="C87" s="1157" t="s">
        <v>1074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1185</v>
      </c>
      <c r="B88" s="1154" t="s">
        <v>1075</v>
      </c>
      <c r="C88" s="1154" t="s">
        <v>1076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1186</v>
      </c>
      <c r="B89" s="1154" t="s">
        <v>1077</v>
      </c>
      <c r="C89" s="1157" t="s">
        <v>1078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1187</v>
      </c>
      <c r="B90" s="1170"/>
      <c r="C90" s="1154" t="s">
        <v>1079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1188</v>
      </c>
      <c r="B91" s="1170"/>
      <c r="C91" s="1154" t="s">
        <v>1080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1189</v>
      </c>
      <c r="B92" s="1154"/>
      <c r="C92" s="1154" t="s">
        <v>1081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1190</v>
      </c>
      <c r="B93" s="1154" t="s">
        <v>1082</v>
      </c>
      <c r="C93" s="1154" t="s">
        <v>1176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49" t="s">
        <v>146</v>
      </c>
      <c r="D1" s="1649"/>
      <c r="E1" s="1649"/>
      <c r="F1" s="1649"/>
      <c r="G1" s="1649"/>
      <c r="H1" s="1649"/>
    </row>
    <row r="2" spans="1:11" ht="20.100000000000001" customHeight="1" x14ac:dyDescent="0.25">
      <c r="A2" s="1633" t="s">
        <v>260</v>
      </c>
      <c r="B2" s="1650"/>
      <c r="C2" s="1650"/>
      <c r="D2" s="1650"/>
      <c r="E2" s="1650"/>
      <c r="F2" s="1650"/>
      <c r="G2" s="1650"/>
      <c r="H2" s="1650"/>
    </row>
    <row r="3" spans="1:11" ht="14.1" customHeight="1" x14ac:dyDescent="0.25">
      <c r="A3" s="1633" t="s">
        <v>261</v>
      </c>
      <c r="B3" s="1650"/>
      <c r="C3" s="1650"/>
      <c r="D3" s="1650"/>
      <c r="E3" s="1650"/>
      <c r="F3" s="1650"/>
      <c r="G3" s="1650"/>
      <c r="H3" s="1650"/>
    </row>
    <row r="4" spans="1:11" ht="14.1" customHeight="1" x14ac:dyDescent="0.25">
      <c r="A4" s="1634" t="s">
        <v>52</v>
      </c>
      <c r="B4" s="1651"/>
      <c r="C4" s="1651"/>
      <c r="D4" s="1651"/>
      <c r="E4" s="1651"/>
      <c r="F4" s="1651"/>
      <c r="G4" s="1651"/>
      <c r="H4" s="1651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42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42"/>
      <c r="B7" s="1648" t="s">
        <v>262</v>
      </c>
      <c r="C7" s="1652" t="s">
        <v>263</v>
      </c>
      <c r="D7" s="1652" t="s">
        <v>264</v>
      </c>
      <c r="E7" s="1646" t="s">
        <v>265</v>
      </c>
      <c r="F7" s="1647"/>
      <c r="G7" s="1647"/>
      <c r="H7" s="1647"/>
      <c r="I7" s="1648"/>
      <c r="J7" s="268"/>
      <c r="K7" s="268"/>
    </row>
    <row r="8" spans="1:11" s="269" customFormat="1" ht="13.5" customHeight="1" x14ac:dyDescent="0.25">
      <c r="A8" s="1642"/>
      <c r="B8" s="1648"/>
      <c r="C8" s="1652"/>
      <c r="D8" s="1652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45" t="s">
        <v>360</v>
      </c>
      <c r="C71" s="1645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21" t="s">
        <v>1230</v>
      </c>
      <c r="B2" s="1621"/>
      <c r="C2" s="1621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54" t="s">
        <v>73</v>
      </c>
      <c r="C4" s="1654"/>
    </row>
    <row r="5" spans="1:9" ht="20.100000000000001" customHeight="1" x14ac:dyDescent="0.25">
      <c r="A5" s="205"/>
      <c r="B5" s="1654" t="s">
        <v>1126</v>
      </c>
      <c r="C5" s="1654"/>
    </row>
    <row r="6" spans="1:9" ht="20.100000000000001" customHeight="1" x14ac:dyDescent="0.25">
      <c r="A6" s="205"/>
      <c r="B6" s="1654" t="s">
        <v>809</v>
      </c>
      <c r="C6" s="1654"/>
    </row>
    <row r="7" spans="1:9" s="207" customFormat="1" ht="20.100000000000001" customHeight="1" x14ac:dyDescent="0.25">
      <c r="B7" s="1654"/>
      <c r="C7" s="1654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53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53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1198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1199</v>
      </c>
      <c r="C15" s="1243">
        <v>706</v>
      </c>
    </row>
    <row r="16" spans="1:9" ht="29.25" customHeight="1" x14ac:dyDescent="0.25">
      <c r="A16" s="294"/>
      <c r="B16" s="296" t="s">
        <v>1200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21" t="s">
        <v>1231</v>
      </c>
      <c r="B1" s="1621"/>
      <c r="C1" s="1621"/>
      <c r="D1" s="1621"/>
      <c r="E1" s="1621"/>
      <c r="F1" s="1621"/>
      <c r="G1" s="1621"/>
      <c r="H1" s="1621"/>
      <c r="I1" s="1621"/>
      <c r="J1" s="1621"/>
      <c r="K1" s="1621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56" t="s">
        <v>73</v>
      </c>
      <c r="C3" s="1656"/>
      <c r="D3" s="1656"/>
      <c r="E3" s="1656"/>
      <c r="F3" s="1656"/>
      <c r="G3" s="1656"/>
      <c r="H3" s="1656"/>
      <c r="I3" s="1656"/>
      <c r="J3" s="1656"/>
      <c r="K3" s="1656"/>
    </row>
    <row r="4" spans="1:24" s="210" customFormat="1" ht="15" customHeight="1" x14ac:dyDescent="0.25">
      <c r="B4" s="1656" t="s">
        <v>1035</v>
      </c>
      <c r="C4" s="1656"/>
      <c r="D4" s="1656"/>
      <c r="E4" s="1656"/>
      <c r="F4" s="1656"/>
      <c r="G4" s="1656"/>
      <c r="H4" s="1656"/>
      <c r="I4" s="1656"/>
      <c r="J4" s="1656"/>
      <c r="K4" s="1656"/>
    </row>
    <row r="5" spans="1:24" s="210" customFormat="1" ht="15" customHeight="1" x14ac:dyDescent="0.25">
      <c r="B5" s="1656" t="s">
        <v>854</v>
      </c>
      <c r="C5" s="1656"/>
      <c r="D5" s="1656"/>
      <c r="E5" s="1656"/>
      <c r="F5" s="1656"/>
      <c r="G5" s="1656"/>
      <c r="H5" s="1656"/>
      <c r="I5" s="1656"/>
      <c r="J5" s="1656"/>
      <c r="K5" s="1656"/>
    </row>
    <row r="6" spans="1:24" s="210" customFormat="1" ht="15" customHeight="1" x14ac:dyDescent="0.25">
      <c r="B6" s="1656"/>
      <c r="C6" s="1656"/>
      <c r="D6" s="1656"/>
      <c r="E6" s="1656"/>
      <c r="F6" s="1656"/>
      <c r="G6" s="1656"/>
      <c r="H6" s="1656"/>
      <c r="I6" s="1656"/>
      <c r="J6" s="1656"/>
      <c r="K6" s="1656"/>
    </row>
    <row r="7" spans="1:24" s="210" customFormat="1" ht="15" customHeight="1" x14ac:dyDescent="0.25">
      <c r="B7" s="1664" t="s">
        <v>258</v>
      </c>
      <c r="C7" s="1664"/>
      <c r="D7" s="1664"/>
      <c r="E7" s="1664"/>
      <c r="F7" s="1664"/>
      <c r="G7" s="1664"/>
      <c r="H7" s="1664"/>
      <c r="I7" s="1664"/>
      <c r="J7" s="1664"/>
      <c r="K7" s="1664"/>
    </row>
    <row r="8" spans="1:24" s="211" customFormat="1" ht="14.1" customHeight="1" x14ac:dyDescent="0.25">
      <c r="A8" s="1655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55"/>
      <c r="B9" s="1658" t="s">
        <v>78</v>
      </c>
      <c r="C9" s="1660" t="s">
        <v>1215</v>
      </c>
      <c r="D9" s="1660" t="s">
        <v>1127</v>
      </c>
      <c r="E9" s="1658" t="s">
        <v>364</v>
      </c>
      <c r="F9" s="1662" t="s">
        <v>365</v>
      </c>
      <c r="G9" s="1658" t="s">
        <v>366</v>
      </c>
      <c r="H9" s="1660" t="s">
        <v>677</v>
      </c>
      <c r="I9" s="1660" t="s">
        <v>1214</v>
      </c>
      <c r="J9" s="1657" t="s">
        <v>367</v>
      </c>
      <c r="K9" s="1657"/>
    </row>
    <row r="10" spans="1:24" s="212" customFormat="1" ht="33.75" customHeight="1" x14ac:dyDescent="0.25">
      <c r="A10" s="1655"/>
      <c r="B10" s="1659"/>
      <c r="C10" s="1661"/>
      <c r="D10" s="1661"/>
      <c r="E10" s="1659"/>
      <c r="F10" s="1663"/>
      <c r="G10" s="1659"/>
      <c r="H10" s="1661"/>
      <c r="I10" s="1661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1213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56" t="s">
        <v>73</v>
      </c>
      <c r="C17" s="1656"/>
      <c r="D17" s="1656"/>
      <c r="E17" s="1656"/>
      <c r="F17" s="1656"/>
      <c r="G17" s="1656"/>
      <c r="H17" s="1656"/>
      <c r="I17" s="1656"/>
      <c r="J17" s="1656"/>
      <c r="K17" s="1656"/>
      <c r="L17" s="211"/>
      <c r="M17" s="211"/>
    </row>
    <row r="18" spans="1:13" s="214" customFormat="1" ht="15.75" x14ac:dyDescent="0.25">
      <c r="A18" s="213"/>
      <c r="B18" s="1656" t="s">
        <v>1035</v>
      </c>
      <c r="C18" s="1656"/>
      <c r="D18" s="1656"/>
      <c r="E18" s="1656"/>
      <c r="F18" s="1656"/>
      <c r="G18" s="1656"/>
      <c r="H18" s="1656"/>
      <c r="I18" s="1656"/>
      <c r="J18" s="1656"/>
      <c r="K18" s="1656"/>
      <c r="L18" s="211"/>
      <c r="M18" s="211"/>
    </row>
    <row r="19" spans="1:13" s="214" customFormat="1" ht="15.75" x14ac:dyDescent="0.25">
      <c r="A19" s="213"/>
      <c r="B19" s="1656" t="s">
        <v>362</v>
      </c>
      <c r="C19" s="1656"/>
      <c r="D19" s="1656"/>
      <c r="E19" s="1656"/>
      <c r="F19" s="1656"/>
      <c r="G19" s="1656"/>
      <c r="H19" s="1656"/>
      <c r="I19" s="1656"/>
      <c r="J19" s="1656"/>
      <c r="K19" s="1656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64" t="s">
        <v>258</v>
      </c>
      <c r="C21" s="1664"/>
      <c r="D21" s="1664"/>
      <c r="E21" s="1664"/>
      <c r="F21" s="1664"/>
      <c r="G21" s="1664"/>
      <c r="H21" s="1664"/>
      <c r="I21" s="1664"/>
      <c r="J21" s="1664"/>
      <c r="K21" s="1664"/>
    </row>
    <row r="22" spans="1:13" s="211" customFormat="1" ht="15.75" x14ac:dyDescent="0.25">
      <c r="A22" s="1665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67" t="s">
        <v>514</v>
      </c>
      <c r="J22" s="1668"/>
      <c r="K22" s="690" t="s">
        <v>521</v>
      </c>
    </row>
    <row r="23" spans="1:13" s="212" customFormat="1" ht="15.75" customHeight="1" x14ac:dyDescent="0.25">
      <c r="A23" s="1666"/>
      <c r="B23" s="1658" t="s">
        <v>78</v>
      </c>
      <c r="C23" s="1660" t="s">
        <v>363</v>
      </c>
      <c r="D23" s="1660" t="s">
        <v>1127</v>
      </c>
      <c r="E23" s="1658" t="s">
        <v>364</v>
      </c>
      <c r="F23" s="1662" t="s">
        <v>365</v>
      </c>
      <c r="G23" s="1658" t="s">
        <v>366</v>
      </c>
      <c r="H23" s="1660" t="s">
        <v>677</v>
      </c>
      <c r="I23" s="1667" t="s">
        <v>367</v>
      </c>
      <c r="J23" s="1669"/>
      <c r="K23" s="1668"/>
    </row>
    <row r="24" spans="1:13" s="212" customFormat="1" ht="15.75" x14ac:dyDescent="0.25">
      <c r="A24" s="1666"/>
      <c r="B24" s="1659"/>
      <c r="C24" s="1661"/>
      <c r="D24" s="1661"/>
      <c r="E24" s="1659"/>
      <c r="F24" s="1663"/>
      <c r="G24" s="1659"/>
      <c r="H24" s="1661"/>
      <c r="I24" s="1670" t="s">
        <v>368</v>
      </c>
      <c r="J24" s="1671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5" t="s">
        <v>1217</v>
      </c>
      <c r="B1" s="1455"/>
      <c r="C1" s="1455"/>
      <c r="D1" s="1455"/>
      <c r="E1" s="1455"/>
      <c r="F1" s="1455"/>
      <c r="G1" s="1455"/>
      <c r="H1" s="1455"/>
      <c r="I1" s="1455"/>
    </row>
    <row r="2" spans="1:22" x14ac:dyDescent="0.2">
      <c r="B2" s="344"/>
      <c r="I2" s="102"/>
    </row>
    <row r="3" spans="1:22" s="77" customFormat="1" x14ac:dyDescent="0.2">
      <c r="A3" s="103"/>
      <c r="B3" s="1456" t="s">
        <v>51</v>
      </c>
      <c r="C3" s="1456"/>
      <c r="D3" s="1456"/>
      <c r="E3" s="1456"/>
      <c r="F3" s="1456"/>
      <c r="G3" s="1456"/>
      <c r="H3" s="1456"/>
      <c r="I3" s="1456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6" t="s">
        <v>916</v>
      </c>
      <c r="C4" s="1456"/>
      <c r="D4" s="1456"/>
      <c r="E4" s="1456"/>
      <c r="F4" s="1456"/>
      <c r="G4" s="1456"/>
      <c r="H4" s="1456"/>
      <c r="I4" s="1456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85" t="s">
        <v>248</v>
      </c>
      <c r="B5" s="1485"/>
      <c r="C5" s="1485"/>
      <c r="D5" s="1485"/>
      <c r="E5" s="1485"/>
      <c r="F5" s="1485"/>
      <c r="G5" s="1485"/>
      <c r="H5" s="1485"/>
      <c r="I5" s="1485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3" t="s">
        <v>53</v>
      </c>
      <c r="B6" s="1464" t="s">
        <v>54</v>
      </c>
      <c r="C6" s="1481" t="s">
        <v>55</v>
      </c>
      <c r="D6" s="1481"/>
      <c r="E6" s="1482"/>
      <c r="F6" s="1" t="s">
        <v>56</v>
      </c>
      <c r="G6" s="1483" t="s">
        <v>57</v>
      </c>
      <c r="H6" s="1483"/>
      <c r="I6" s="1484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6"/>
      <c r="B7" s="1464"/>
      <c r="C7" s="1459" t="s">
        <v>847</v>
      </c>
      <c r="D7" s="1459"/>
      <c r="E7" s="1460"/>
      <c r="F7" s="2"/>
      <c r="G7" s="1459" t="s">
        <v>847</v>
      </c>
      <c r="H7" s="1459"/>
      <c r="I7" s="1459"/>
      <c r="J7" s="103"/>
      <c r="K7" s="103"/>
      <c r="L7" s="103"/>
      <c r="M7" s="103"/>
    </row>
    <row r="8" spans="1:22" s="78" customFormat="1" ht="36.6" customHeight="1" x14ac:dyDescent="0.2">
      <c r="A8" s="1487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1203</v>
      </c>
      <c r="C13" s="75">
        <f>Össz.önkor.mérleg.!C16</f>
        <v>3591</v>
      </c>
      <c r="D13" s="75">
        <f>Össz.önkor.mérleg.!D16</f>
        <v>0</v>
      </c>
      <c r="E13" s="75">
        <f>Össz.önkor.mérleg.!E16</f>
        <v>3591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573564</v>
      </c>
      <c r="H14" s="111">
        <f>Össz.önkor.mérleg.!M27</f>
        <v>697253</v>
      </c>
      <c r="I14" s="281">
        <f>Össz.önkor.mérleg.!N27</f>
        <v>1270817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0</v>
      </c>
      <c r="H15" s="111">
        <f>Össz.önkor.mérleg.!M28</f>
        <v>5715</v>
      </c>
      <c r="I15" s="281">
        <f>SUM(G15:H15)</f>
        <v>5715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633</v>
      </c>
      <c r="D16" s="84">
        <f>Össz.önkor.mérleg.!D24</f>
        <v>0</v>
      </c>
      <c r="E16" s="75">
        <f>Össz.önkor.mérleg.!E24</f>
        <v>633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0</v>
      </c>
      <c r="D17" s="75">
        <f>Össz.önkor.mérleg.!D25</f>
        <v>0</v>
      </c>
      <c r="E17" s="75">
        <f>Össz.önkor.mérleg.!E25</f>
        <v>0</v>
      </c>
      <c r="F17" s="89" t="s">
        <v>389</v>
      </c>
      <c r="G17" s="111">
        <f>Össz.önkor.mérleg.!L30</f>
        <v>0</v>
      </c>
      <c r="H17" s="111">
        <f>Össz.önkor.mérleg.!M30</f>
        <v>0</v>
      </c>
      <c r="I17" s="281">
        <f>SUM(G17:H17)</f>
        <v>0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0</v>
      </c>
      <c r="I18" s="111">
        <f>Össz.önkor.mérleg.!N31</f>
        <v>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0</v>
      </c>
      <c r="H19" s="111">
        <f>Össz.önkor.mérleg.!M32</f>
        <v>642</v>
      </c>
      <c r="I19" s="281">
        <f>Össz.önkor.mérleg.!N32</f>
        <v>642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0</v>
      </c>
      <c r="H20" s="111">
        <f>Össz.önkor.mérleg.!M33</f>
        <v>0</v>
      </c>
      <c r="I20" s="281">
        <f>Össz.önkor.mérleg.!N33</f>
        <v>0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573564</v>
      </c>
      <c r="H21" s="119">
        <f>SUM(H14:H20)</f>
        <v>703610</v>
      </c>
      <c r="I21" s="283">
        <f>SUM(I14:I20)</f>
        <v>1277174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2246</v>
      </c>
      <c r="E22" s="76">
        <f>Össz.önkor.mérleg.!E30</f>
        <v>2246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4224</v>
      </c>
      <c r="D25" s="80">
        <f t="shared" ref="D25:E25" si="1">D12+D13+D16+D17+D19+D20+D22</f>
        <v>2246</v>
      </c>
      <c r="E25" s="80">
        <f t="shared" si="1"/>
        <v>6470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4224</v>
      </c>
      <c r="D26" s="115">
        <f>SUM(D24:D25)</f>
        <v>2246</v>
      </c>
      <c r="E26" s="115">
        <f>SUM(E24:E25)</f>
        <v>6470</v>
      </c>
      <c r="F26" s="121" t="s">
        <v>66</v>
      </c>
      <c r="G26" s="115">
        <f>G25+G21</f>
        <v>573564</v>
      </c>
      <c r="H26" s="115">
        <f>H25+H21</f>
        <v>703610</v>
      </c>
      <c r="I26" s="284">
        <f>I25+I21</f>
        <v>1277174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-569340</v>
      </c>
      <c r="D28" s="115">
        <f>D26-H26</f>
        <v>-701364</v>
      </c>
      <c r="E28" s="349">
        <f>E26-I26</f>
        <v>-1270704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1208</v>
      </c>
      <c r="C29" s="131">
        <f>-'működ. mérleg '!C27</f>
        <v>0</v>
      </c>
      <c r="D29" s="131">
        <f>-D28</f>
        <v>701364</v>
      </c>
      <c r="E29" s="131">
        <f>-'működ. mérleg '!E27</f>
        <v>701364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0</v>
      </c>
      <c r="D33" s="76">
        <f>Össz.önkor.mérleg.!D41</f>
        <v>0</v>
      </c>
      <c r="E33" s="76">
        <f>Össz.önkor.mérleg.!E41</f>
        <v>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-1064088</v>
      </c>
      <c r="D36" s="161">
        <f t="shared" ref="D36" si="2">-(D28+D33)-D30-D29</f>
        <v>0</v>
      </c>
      <c r="E36" s="161">
        <f>-(E28+E33)-E30-E29-E37</f>
        <v>-1064088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1140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569340</v>
      </c>
      <c r="D45" s="322">
        <f>SUM(D31:D43)</f>
        <v>0</v>
      </c>
      <c r="E45" s="322">
        <f>SUM(E31:E43)</f>
        <v>569340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573564</v>
      </c>
      <c r="D46" s="128">
        <f>D26+D29+D45</f>
        <v>703610</v>
      </c>
      <c r="E46" s="128">
        <f>E26+E29+E45</f>
        <v>1277174</v>
      </c>
      <c r="F46" s="321" t="s">
        <v>384</v>
      </c>
      <c r="G46" s="560">
        <f>G26+G45</f>
        <v>573564</v>
      </c>
      <c r="H46" s="560">
        <f>H26+H45</f>
        <v>703610</v>
      </c>
      <c r="I46" s="561">
        <f>I26+I45</f>
        <v>1277174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55" t="s">
        <v>1218</v>
      </c>
      <c r="C1" s="1455"/>
      <c r="D1" s="1455"/>
      <c r="E1" s="1455"/>
      <c r="F1" s="1455"/>
      <c r="G1" s="431"/>
      <c r="H1" s="431"/>
      <c r="I1" s="431"/>
      <c r="J1" s="431"/>
    </row>
    <row r="2" spans="1:10" ht="12" customHeight="1" x14ac:dyDescent="0.2">
      <c r="A2" s="5"/>
      <c r="B2" s="583"/>
      <c r="C2" s="1491"/>
      <c r="D2" s="1491"/>
      <c r="E2" s="1491"/>
      <c r="F2" s="1491"/>
      <c r="G2" s="582"/>
      <c r="H2" s="582"/>
      <c r="I2" s="582"/>
    </row>
    <row r="3" spans="1:10" ht="30" customHeight="1" x14ac:dyDescent="0.2">
      <c r="A3" s="5"/>
      <c r="B3" s="1492" t="s">
        <v>73</v>
      </c>
      <c r="C3" s="1492"/>
      <c r="D3" s="1492"/>
      <c r="E3" s="1492"/>
      <c r="F3" s="1492"/>
      <c r="G3" s="582"/>
      <c r="H3" s="582"/>
      <c r="I3" s="582"/>
    </row>
    <row r="4" spans="1:10" ht="33" customHeight="1" x14ac:dyDescent="0.2">
      <c r="A4" s="5"/>
      <c r="B4" s="1492" t="s">
        <v>953</v>
      </c>
      <c r="C4" s="1492"/>
      <c r="D4" s="1492"/>
      <c r="E4" s="1492"/>
      <c r="F4" s="1492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1131</v>
      </c>
      <c r="G6" s="582"/>
      <c r="H6" s="582"/>
      <c r="I6" s="582"/>
    </row>
    <row r="7" spans="1:10" ht="30.75" customHeight="1" thickBot="1" x14ac:dyDescent="0.25">
      <c r="A7" s="5"/>
      <c r="B7" s="1493" t="s">
        <v>74</v>
      </c>
      <c r="C7" s="1495" t="s">
        <v>952</v>
      </c>
      <c r="D7" s="1496"/>
      <c r="E7" s="1496"/>
      <c r="F7" s="1497"/>
      <c r="G7" s="582"/>
      <c r="H7" s="582"/>
      <c r="I7" s="582"/>
    </row>
    <row r="8" spans="1:10" ht="12" customHeight="1" thickBot="1" x14ac:dyDescent="0.25">
      <c r="A8" s="5"/>
      <c r="B8" s="1494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1026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88"/>
      <c r="H61" s="1488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1132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1027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1133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1147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89">
        <f>F11+F13+F16+F19+F22+F25+F28+F32+F34+F39+F40+F42+F51+F52+F55+F56+F59+F60+F61+F63+F64+F66+F67+F68+F71+F74</f>
        <v>320210072</v>
      </c>
      <c r="D76" s="1489"/>
      <c r="E76" s="1489"/>
      <c r="F76" s="1490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98" t="s">
        <v>1219</v>
      </c>
      <c r="B1" s="1498"/>
      <c r="C1" s="1498"/>
      <c r="D1" s="1498"/>
      <c r="E1" s="1498"/>
      <c r="F1" s="1498"/>
      <c r="G1" s="1498"/>
      <c r="H1" s="1498"/>
      <c r="I1" s="1498"/>
    </row>
    <row r="3" spans="1:10" ht="15" customHeight="1" x14ac:dyDescent="0.2">
      <c r="B3" s="1502" t="s">
        <v>73</v>
      </c>
      <c r="C3" s="1502"/>
      <c r="D3" s="1502"/>
      <c r="E3" s="1502"/>
      <c r="F3" s="1502"/>
      <c r="G3" s="1503"/>
      <c r="H3" s="1503"/>
      <c r="I3" s="1503"/>
    </row>
    <row r="4" spans="1:10" ht="15" customHeight="1" x14ac:dyDescent="0.2">
      <c r="B4" s="1507" t="s">
        <v>1031</v>
      </c>
      <c r="C4" s="1507"/>
      <c r="D4" s="1507"/>
      <c r="E4" s="1507"/>
      <c r="F4" s="1507"/>
      <c r="G4" s="4"/>
      <c r="H4" s="4"/>
      <c r="I4" s="4"/>
    </row>
    <row r="5" spans="1:10" ht="15" customHeight="1" x14ac:dyDescent="0.2">
      <c r="B5" s="1502"/>
      <c r="C5" s="1502"/>
      <c r="D5" s="1502"/>
      <c r="E5" s="1502"/>
    </row>
    <row r="6" spans="1:10" ht="15" customHeight="1" x14ac:dyDescent="0.2">
      <c r="B6" s="1504" t="s">
        <v>246</v>
      </c>
      <c r="C6" s="1505"/>
      <c r="D6" s="1505"/>
      <c r="E6" s="1505"/>
      <c r="F6" s="1505"/>
      <c r="G6" s="1505"/>
      <c r="H6" s="1505"/>
      <c r="I6" s="1505"/>
    </row>
    <row r="7" spans="1:10" ht="48.75" customHeight="1" x14ac:dyDescent="0.2">
      <c r="B7" s="1301" t="s">
        <v>78</v>
      </c>
      <c r="C7" s="1302" t="s">
        <v>1032</v>
      </c>
      <c r="D7" s="1501" t="s">
        <v>1033</v>
      </c>
      <c r="E7" s="1501"/>
      <c r="F7" s="1501"/>
      <c r="G7" s="1506" t="s">
        <v>486</v>
      </c>
      <c r="H7" s="1506"/>
      <c r="I7" s="1506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1135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499" t="s">
        <v>503</v>
      </c>
      <c r="C17" s="1500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508" t="s">
        <v>1220</v>
      </c>
      <c r="C1" s="1508"/>
      <c r="D1" s="1508"/>
      <c r="E1" s="1508"/>
    </row>
    <row r="2" spans="1:7" x14ac:dyDescent="0.15">
      <c r="B2" s="969"/>
    </row>
    <row r="3" spans="1:7" ht="9.75" x14ac:dyDescent="0.2">
      <c r="A3" s="1457" t="s">
        <v>51</v>
      </c>
      <c r="B3" s="1457"/>
      <c r="C3" s="1457"/>
      <c r="D3" s="1457"/>
      <c r="E3" s="1457"/>
    </row>
    <row r="4" spans="1:7" ht="11.25" customHeight="1" x14ac:dyDescent="0.2">
      <c r="A4" s="1457" t="s">
        <v>1034</v>
      </c>
      <c r="B4" s="1457"/>
      <c r="C4" s="1457"/>
      <c r="D4" s="1457"/>
      <c r="E4" s="1457"/>
    </row>
    <row r="5" spans="1:7" ht="9.75" x14ac:dyDescent="0.2">
      <c r="A5" s="1457" t="s">
        <v>779</v>
      </c>
      <c r="B5" s="1457"/>
      <c r="C5" s="1457"/>
      <c r="D5" s="1457"/>
      <c r="E5" s="1457"/>
    </row>
    <row r="6" spans="1:7" x14ac:dyDescent="0.15">
      <c r="B6" s="1512" t="s">
        <v>246</v>
      </c>
      <c r="C6" s="1513"/>
      <c r="D6" s="1513"/>
      <c r="E6" s="1513"/>
    </row>
    <row r="7" spans="1:7" ht="24" customHeight="1" x14ac:dyDescent="0.15">
      <c r="A7" s="1514" t="s">
        <v>72</v>
      </c>
      <c r="B7" s="1509" t="s">
        <v>78</v>
      </c>
      <c r="C7" s="1511" t="s">
        <v>1017</v>
      </c>
      <c r="D7" s="1511"/>
      <c r="E7" s="1511"/>
    </row>
    <row r="8" spans="1:7" ht="19.5" x14ac:dyDescent="0.15">
      <c r="A8" s="1514"/>
      <c r="B8" s="1510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1018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1134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1195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1019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5" t="s">
        <v>1221</v>
      </c>
      <c r="D1" s="1515"/>
      <c r="E1" s="1515"/>
      <c r="F1" s="1515"/>
      <c r="G1" s="1515"/>
      <c r="H1" s="1515"/>
      <c r="I1" s="1515"/>
    </row>
    <row r="2" spans="1:9" ht="14.45" customHeight="1" x14ac:dyDescent="0.2">
      <c r="C2" s="1515"/>
      <c r="D2" s="1515"/>
      <c r="E2" s="1515"/>
      <c r="F2" s="1515"/>
      <c r="G2" s="1515"/>
      <c r="H2" s="1515"/>
      <c r="I2" s="1515"/>
    </row>
    <row r="3" spans="1:9" ht="14.45" customHeight="1" x14ac:dyDescent="0.2">
      <c r="B3" s="1516" t="s">
        <v>51</v>
      </c>
      <c r="C3" s="1503"/>
      <c r="D3" s="1503"/>
      <c r="E3" s="1503"/>
      <c r="F3" s="1503"/>
      <c r="G3" s="1503"/>
      <c r="H3" s="1503"/>
      <c r="I3" s="1503"/>
    </row>
    <row r="4" spans="1:9" s="9" customFormat="1" ht="14.45" customHeight="1" x14ac:dyDescent="0.2">
      <c r="B4" s="1517" t="s">
        <v>1016</v>
      </c>
      <c r="C4" s="1503"/>
      <c r="D4" s="1503"/>
      <c r="E4" s="1503"/>
      <c r="F4" s="1503"/>
      <c r="G4" s="1503"/>
      <c r="H4" s="1503"/>
      <c r="I4" s="1503"/>
    </row>
    <row r="5" spans="1:9" s="9" customFormat="1" ht="14.45" customHeight="1" x14ac:dyDescent="0.15">
      <c r="B5" s="125"/>
    </row>
    <row r="6" spans="1:9" ht="14.45" customHeight="1" thickBot="1" x14ac:dyDescent="0.25">
      <c r="B6" s="1458" t="s">
        <v>376</v>
      </c>
      <c r="C6" s="1503"/>
      <c r="D6" s="1503"/>
      <c r="E6" s="1503"/>
      <c r="F6" s="1503"/>
      <c r="G6" s="1503"/>
      <c r="H6" s="1503"/>
      <c r="I6" s="1503"/>
    </row>
    <row r="7" spans="1:9" s="10" customFormat="1" ht="36.75" customHeight="1" x14ac:dyDescent="0.2">
      <c r="B7" s="1518" t="s">
        <v>53</v>
      </c>
      <c r="C7" s="1520" t="s">
        <v>78</v>
      </c>
      <c r="D7" s="1522" t="s">
        <v>1017</v>
      </c>
      <c r="E7" s="1522"/>
      <c r="F7" s="1523"/>
      <c r="G7" s="116"/>
    </row>
    <row r="8" spans="1:9" s="10" customFormat="1" ht="40.9" customHeight="1" thickBot="1" x14ac:dyDescent="0.25">
      <c r="B8" s="1519"/>
      <c r="C8" s="1521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1148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4" t="s">
        <v>1222</v>
      </c>
      <c r="D1" s="1524"/>
      <c r="E1" s="1524"/>
      <c r="F1" s="1524"/>
      <c r="G1" s="1524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30" t="s">
        <v>774</v>
      </c>
      <c r="D3" s="1530"/>
      <c r="E3" s="1530"/>
      <c r="F3" s="1530"/>
      <c r="G3" s="1530"/>
    </row>
    <row r="4" spans="1:17" x14ac:dyDescent="0.2">
      <c r="C4" s="1531" t="s">
        <v>1015</v>
      </c>
      <c r="D4" s="1531"/>
      <c r="E4" s="1531"/>
      <c r="F4" s="1532"/>
      <c r="G4" s="1532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25" t="s">
        <v>246</v>
      </c>
      <c r="E6" s="1526"/>
      <c r="F6" s="1526"/>
      <c r="G6" s="1526"/>
    </row>
    <row r="7" spans="1:17" ht="27" customHeight="1" x14ac:dyDescent="0.2">
      <c r="C7" s="1527" t="s">
        <v>72</v>
      </c>
      <c r="D7" s="1528" t="s">
        <v>78</v>
      </c>
      <c r="E7" s="1529" t="s">
        <v>1012</v>
      </c>
      <c r="F7" s="1529"/>
      <c r="G7" s="1529"/>
      <c r="I7" s="695"/>
    </row>
    <row r="8" spans="1:17" s="7" customFormat="1" ht="42.75" customHeight="1" x14ac:dyDescent="0.2">
      <c r="A8" s="97"/>
      <c r="B8" s="97"/>
      <c r="C8" s="1527"/>
      <c r="D8" s="1528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1196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1197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1155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1156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1154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1028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3" t="s">
        <v>1223</v>
      </c>
      <c r="C1" s="1533"/>
      <c r="D1" s="1533"/>
      <c r="E1" s="1533"/>
      <c r="F1" s="1533"/>
      <c r="G1" s="1533"/>
      <c r="H1" s="1503"/>
      <c r="I1" s="1503"/>
    </row>
    <row r="2" spans="1:10" ht="14.1" customHeight="1" x14ac:dyDescent="0.2">
      <c r="B2" s="1534" t="s">
        <v>73</v>
      </c>
      <c r="C2" s="1534"/>
      <c r="D2" s="1534"/>
      <c r="E2" s="1534"/>
      <c r="F2" s="1534"/>
      <c r="G2" s="1534"/>
      <c r="H2" s="1503"/>
      <c r="I2" s="1503"/>
    </row>
    <row r="3" spans="1:10" ht="14.1" customHeight="1" x14ac:dyDescent="0.2">
      <c r="B3" s="183"/>
      <c r="C3" s="1545" t="s">
        <v>1013</v>
      </c>
      <c r="D3" s="1545"/>
      <c r="E3" s="1545"/>
      <c r="F3" s="1545"/>
      <c r="G3" s="1545"/>
      <c r="H3" s="1545"/>
      <c r="I3" s="1545"/>
    </row>
    <row r="4" spans="1:10" ht="14.25" customHeight="1" thickBot="1" x14ac:dyDescent="0.25">
      <c r="B4" s="1537" t="s">
        <v>246</v>
      </c>
      <c r="C4" s="1537"/>
      <c r="D4" s="1537"/>
      <c r="E4" s="1537"/>
      <c r="F4" s="1537"/>
      <c r="G4" s="1537"/>
      <c r="H4" s="1538"/>
      <c r="I4" s="1538"/>
    </row>
    <row r="5" spans="1:10" ht="24" customHeight="1" thickBot="1" x14ac:dyDescent="0.25">
      <c r="B5" s="1539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39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39"/>
      <c r="C7" s="181"/>
      <c r="D7" s="91"/>
      <c r="E7" s="1546" t="s">
        <v>259</v>
      </c>
      <c r="F7" s="1547"/>
      <c r="G7" s="1548"/>
      <c r="H7" s="1535" t="s">
        <v>1012</v>
      </c>
      <c r="I7" s="1536"/>
    </row>
    <row r="8" spans="1:10" s="41" customFormat="1" ht="30.75" customHeight="1" thickBot="1" x14ac:dyDescent="0.25">
      <c r="B8" s="1539"/>
      <c r="C8" s="1540" t="s">
        <v>78</v>
      </c>
      <c r="D8" s="1540" t="s">
        <v>414</v>
      </c>
      <c r="E8" s="1549" t="s">
        <v>415</v>
      </c>
      <c r="F8" s="1549" t="s">
        <v>416</v>
      </c>
      <c r="G8" s="1542" t="s">
        <v>417</v>
      </c>
      <c r="H8" s="1541" t="s">
        <v>59</v>
      </c>
      <c r="I8" s="1543" t="s">
        <v>60</v>
      </c>
    </row>
    <row r="9" spans="1:10" s="41" customFormat="1" ht="41.25" customHeight="1" thickBot="1" x14ac:dyDescent="0.25">
      <c r="B9" s="1539"/>
      <c r="C9" s="1540"/>
      <c r="D9" s="1540"/>
      <c r="E9" s="1549"/>
      <c r="F9" s="1549"/>
      <c r="G9" s="1542"/>
      <c r="H9" s="1542"/>
      <c r="I9" s="1544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1030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1128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1210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1211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1212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1020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1022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1014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1021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1129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1130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1141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1142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1143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1144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1149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1150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1151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2023-06-20T10:09:56Z</cp:lastPrinted>
  <dcterms:created xsi:type="dcterms:W3CDTF">2013-12-16T15:47:29Z</dcterms:created>
  <dcterms:modified xsi:type="dcterms:W3CDTF">2023-06-20T10:50:05Z</dcterms:modified>
</cp:coreProperties>
</file>