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0\Zárszámadás\Rendelet\"/>
    </mc:Choice>
  </mc:AlternateContent>
  <xr:revisionPtr revIDLastSave="0" documentId="13_ncr:1_{6D63A77E-53D7-48FD-BD1F-6E8DEECD3E21}" xr6:coauthVersionLast="36" xr6:coauthVersionMax="36" xr10:uidLastSave="{00000000-0000-0000-0000-000000000000}"/>
  <bookViews>
    <workbookView xWindow="0" yWindow="0" windowWidth="20490" windowHeight="775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0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7" r:id="rId8"/>
    <sheet name="felhalm. kiad.  " sheetId="8" r:id="rId9"/>
    <sheet name="tartalék" sheetId="10" r:id="rId10"/>
    <sheet name="mük. bev.Önkor és Hivatal " sheetId="13" state="hidden" r:id="rId11"/>
    <sheet name="pü.mérleg Önkorm." sheetId="46" r:id="rId12"/>
    <sheet name="pü.mérleg Hivatal" sheetId="45" r:id="rId13"/>
    <sheet name="műk. kiad. szakf Önkorm. " sheetId="15" r:id="rId14"/>
    <sheet name="ellátottak önk." sheetId="63" r:id="rId15"/>
    <sheet name="ellátottak hivatal" sheetId="18" state="hidden" r:id="rId16"/>
    <sheet name="püm. GAMESZ. " sheetId="44" r:id="rId17"/>
    <sheet name="püm.Brunszvik" sheetId="51" r:id="rId18"/>
    <sheet name="püm Festetics" sheetId="64" r:id="rId19"/>
    <sheet name="püm-TASZII." sheetId="42" r:id="rId20"/>
    <sheet name="mérleg" sheetId="83" r:id="rId21"/>
    <sheet name="vagyonkim. forg.kép. szerint" sheetId="87" r:id="rId22"/>
    <sheet name="Ingatlanok forgalomképesség" sheetId="89" r:id="rId23"/>
    <sheet name="befejezetlen beruházások" sheetId="88" r:id="rId24"/>
    <sheet name="részesedések" sheetId="81" r:id="rId25"/>
    <sheet name="eredménykimutatás" sheetId="84" r:id="rId26"/>
    <sheet name="maradvány" sheetId="82" r:id="rId27"/>
    <sheet name="létszám" sheetId="80" r:id="rId28"/>
    <sheet name="Munka3" sheetId="78" state="hidden" r:id="rId29"/>
    <sheet name="Munka6" sheetId="77" state="hidden" r:id="rId30"/>
    <sheet name="likvid" sheetId="24" state="hidden" r:id="rId31"/>
    <sheet name="Munka1" sheetId="73" state="hidden" r:id="rId32"/>
    <sheet name="2019 évi létszám" sheetId="68" state="hidden" r:id="rId33"/>
    <sheet name="Kötváll Ph." sheetId="65" state="hidden" r:id="rId34"/>
    <sheet name="Kötváll Önk" sheetId="66" r:id="rId35"/>
    <sheet name="kötváll. " sheetId="56" state="hidden" r:id="rId36"/>
    <sheet name="közvetett t." sheetId="54" r:id="rId37"/>
    <sheet name="pm keret felhasználás" sheetId="85" r:id="rId38"/>
    <sheet name="hitelállomány " sheetId="55" r:id="rId39"/>
  </sheets>
  <definedNames>
    <definedName name="Excel_BuiltIn_Print_Titles" localSheetId="32">#REF!</definedName>
    <definedName name="Excel_BuiltIn_Print_Titles" localSheetId="14">'ellátottak önk.'!$A$8:$II$9</definedName>
    <definedName name="Excel_BuiltIn_Print_Titles">#REF!</definedName>
    <definedName name="_xlnm.Print_Titles" localSheetId="32">'2019 évi létszám'!$5:$8</definedName>
    <definedName name="_xlnm.Print_Titles" localSheetId="14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35">'kötváll. '!$7:$8</definedName>
    <definedName name="_xlnm.Print_Titles" localSheetId="7">mc.pe.átad!$7:$8</definedName>
    <definedName name="_xlnm.Print_Titles" localSheetId="13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L79" i="7" l="1"/>
  <c r="L77" i="7"/>
  <c r="L76" i="7"/>
  <c r="E79" i="7"/>
  <c r="D79" i="7"/>
  <c r="C79" i="7"/>
  <c r="E77" i="7"/>
  <c r="E76" i="7"/>
  <c r="D77" i="7"/>
  <c r="D76" i="7"/>
  <c r="C77" i="7"/>
  <c r="C76" i="7"/>
  <c r="L63" i="7"/>
  <c r="E63" i="7"/>
  <c r="D63" i="7"/>
  <c r="C63" i="7"/>
  <c r="F63" i="7"/>
  <c r="E61" i="7"/>
  <c r="D61" i="7"/>
  <c r="C61" i="7"/>
  <c r="E60" i="7"/>
  <c r="L58" i="7"/>
  <c r="L25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24" i="7"/>
  <c r="E58" i="7"/>
  <c r="D58" i="7"/>
  <c r="C58" i="7"/>
  <c r="E57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24" i="7"/>
  <c r="L21" i="7"/>
  <c r="L13" i="7"/>
  <c r="L15" i="7"/>
  <c r="L16" i="7"/>
  <c r="L17" i="7"/>
  <c r="L18" i="7"/>
  <c r="L19" i="7"/>
  <c r="L12" i="7"/>
  <c r="E21" i="7"/>
  <c r="D21" i="7"/>
  <c r="C21" i="7"/>
  <c r="E20" i="7"/>
  <c r="E13" i="7"/>
  <c r="E14" i="7"/>
  <c r="E15" i="7"/>
  <c r="E16" i="7"/>
  <c r="E17" i="7"/>
  <c r="E18" i="7"/>
  <c r="E19" i="7"/>
  <c r="E12" i="7"/>
  <c r="L17" i="5"/>
  <c r="L14" i="5"/>
  <c r="L13" i="5"/>
  <c r="L12" i="5"/>
  <c r="L11" i="5"/>
  <c r="E20" i="5"/>
  <c r="E19" i="5"/>
  <c r="E11" i="5"/>
  <c r="D11" i="5"/>
  <c r="C11" i="5"/>
  <c r="E18" i="5"/>
  <c r="E14" i="5"/>
  <c r="E15" i="5"/>
  <c r="E16" i="5"/>
  <c r="E17" i="5"/>
  <c r="E13" i="5"/>
  <c r="E12" i="5"/>
  <c r="E28" i="14"/>
  <c r="F25" i="14"/>
  <c r="F28" i="14" s="1"/>
  <c r="D28" i="14"/>
  <c r="E20" i="14"/>
  <c r="E30" i="14" s="1"/>
  <c r="D20" i="14"/>
  <c r="D30" i="14" s="1"/>
  <c r="F19" i="14"/>
  <c r="F20" i="14" s="1"/>
  <c r="F15" i="14"/>
  <c r="E13" i="14"/>
  <c r="D13" i="14"/>
  <c r="F13" i="14" s="1"/>
  <c r="F11" i="14"/>
  <c r="F12" i="14"/>
  <c r="F10" i="14"/>
  <c r="F30" i="14" l="1"/>
  <c r="E974" i="89"/>
  <c r="F974" i="89"/>
  <c r="D974" i="89"/>
  <c r="E882" i="89"/>
  <c r="F882" i="89"/>
  <c r="D882" i="89"/>
  <c r="E723" i="89"/>
  <c r="F723" i="89"/>
  <c r="D723" i="89"/>
  <c r="E32" i="89"/>
  <c r="F32" i="89"/>
  <c r="D32" i="89"/>
  <c r="G107" i="87"/>
  <c r="E107" i="87"/>
  <c r="D107" i="87"/>
  <c r="F107" i="87" s="1"/>
  <c r="F106" i="87"/>
  <c r="F105" i="87"/>
  <c r="F104" i="87"/>
  <c r="F103" i="87"/>
  <c r="F102" i="87"/>
  <c r="F101" i="87"/>
  <c r="G100" i="87"/>
  <c r="E100" i="87"/>
  <c r="D100" i="87"/>
  <c r="F99" i="87"/>
  <c r="F98" i="87"/>
  <c r="G95" i="87"/>
  <c r="E95" i="87"/>
  <c r="D95" i="87"/>
  <c r="F94" i="87"/>
  <c r="F93" i="87"/>
  <c r="F92" i="87"/>
  <c r="F91" i="87"/>
  <c r="F90" i="87"/>
  <c r="F89" i="87"/>
  <c r="G88" i="87"/>
  <c r="E88" i="87"/>
  <c r="D88" i="87"/>
  <c r="F87" i="87"/>
  <c r="G84" i="87"/>
  <c r="E84" i="87"/>
  <c r="D84" i="87"/>
  <c r="F83" i="87"/>
  <c r="F82" i="87"/>
  <c r="F81" i="87"/>
  <c r="F80" i="87"/>
  <c r="F79" i="87"/>
  <c r="F78" i="87"/>
  <c r="G75" i="87"/>
  <c r="F68" i="87"/>
  <c r="F66" i="87"/>
  <c r="E75" i="87"/>
  <c r="D75" i="87"/>
  <c r="F74" i="87"/>
  <c r="F73" i="87"/>
  <c r="F72" i="87"/>
  <c r="F71" i="87"/>
  <c r="F70" i="87"/>
  <c r="F69" i="87"/>
  <c r="G67" i="87"/>
  <c r="E67" i="87"/>
  <c r="D67" i="87"/>
  <c r="G65" i="87"/>
  <c r="E65" i="87"/>
  <c r="D65" i="87"/>
  <c r="F64" i="87"/>
  <c r="F63" i="87"/>
  <c r="G60" i="87"/>
  <c r="E60" i="87"/>
  <c r="D60" i="87"/>
  <c r="F59" i="87"/>
  <c r="F58" i="87"/>
  <c r="F57" i="87"/>
  <c r="F56" i="87"/>
  <c r="F55" i="87"/>
  <c r="F54" i="87"/>
  <c r="G53" i="87"/>
  <c r="E53" i="87"/>
  <c r="D53" i="87"/>
  <c r="E49" i="87"/>
  <c r="D49" i="87"/>
  <c r="F42" i="87"/>
  <c r="F43" i="87"/>
  <c r="F44" i="87"/>
  <c r="F45" i="87"/>
  <c r="F46" i="87"/>
  <c r="F47" i="87"/>
  <c r="F48" i="87"/>
  <c r="G39" i="87"/>
  <c r="E39" i="87"/>
  <c r="D39" i="87"/>
  <c r="F23" i="87"/>
  <c r="F33" i="87"/>
  <c r="F34" i="87"/>
  <c r="F35" i="87"/>
  <c r="F36" i="87"/>
  <c r="F37" i="87"/>
  <c r="F38" i="87"/>
  <c r="F40" i="87"/>
  <c r="F41" i="87"/>
  <c r="F32" i="87"/>
  <c r="F19" i="87"/>
  <c r="F16" i="87"/>
  <c r="F17" i="87"/>
  <c r="F18" i="87"/>
  <c r="F20" i="87"/>
  <c r="F21" i="87"/>
  <c r="F22" i="87"/>
  <c r="F24" i="87"/>
  <c r="F25" i="87"/>
  <c r="F26" i="87"/>
  <c r="F27" i="87"/>
  <c r="F28" i="87"/>
  <c r="F29" i="87"/>
  <c r="F30" i="87"/>
  <c r="E15" i="87"/>
  <c r="G15" i="87"/>
  <c r="D15" i="87"/>
  <c r="F11" i="87"/>
  <c r="F12" i="87"/>
  <c r="F13" i="87"/>
  <c r="F14" i="87"/>
  <c r="F10" i="87"/>
  <c r="D976" i="89" l="1"/>
  <c r="F976" i="89"/>
  <c r="E976" i="89"/>
  <c r="F100" i="87"/>
  <c r="F95" i="87"/>
  <c r="F88" i="87"/>
  <c r="F75" i="87"/>
  <c r="F84" i="87"/>
  <c r="F65" i="87"/>
  <c r="F67" i="87"/>
  <c r="F60" i="87"/>
  <c r="F15" i="87"/>
  <c r="F53" i="87"/>
  <c r="F49" i="87"/>
  <c r="F39" i="87"/>
  <c r="D24" i="85"/>
  <c r="D31" i="88"/>
  <c r="H103" i="66" l="1"/>
  <c r="G103" i="66"/>
  <c r="F103" i="66"/>
  <c r="E103" i="66"/>
  <c r="D25" i="85" l="1"/>
  <c r="C31" i="88" l="1"/>
  <c r="J16" i="84"/>
  <c r="J34" i="84"/>
  <c r="J35" i="84"/>
  <c r="J37" i="84"/>
  <c r="J39" i="84"/>
  <c r="J41" i="84"/>
  <c r="J7" i="84"/>
  <c r="I8" i="84"/>
  <c r="J8" i="84" s="1"/>
  <c r="I14" i="84"/>
  <c r="J14" i="84" s="1"/>
  <c r="I15" i="84"/>
  <c r="J15" i="84" s="1"/>
  <c r="I17" i="84"/>
  <c r="J17" i="84" s="1"/>
  <c r="I19" i="84"/>
  <c r="J19" i="84" s="1"/>
  <c r="I20" i="84"/>
  <c r="J20" i="84" s="1"/>
  <c r="I21" i="84"/>
  <c r="J21" i="84" s="1"/>
  <c r="I22" i="84"/>
  <c r="J22" i="84" s="1"/>
  <c r="I24" i="84"/>
  <c r="J24" i="84" s="1"/>
  <c r="I25" i="84"/>
  <c r="J25" i="84" s="1"/>
  <c r="I26" i="84"/>
  <c r="J26" i="84" s="1"/>
  <c r="I28" i="84"/>
  <c r="J28" i="84" s="1"/>
  <c r="I29" i="84"/>
  <c r="J29" i="84" s="1"/>
  <c r="D48" i="84" l="1"/>
  <c r="E48" i="84"/>
  <c r="F48" i="84"/>
  <c r="G48" i="84"/>
  <c r="H48" i="84"/>
  <c r="C48" i="84"/>
  <c r="D38" i="84"/>
  <c r="D49" i="84" s="1"/>
  <c r="E38" i="84"/>
  <c r="F38" i="84"/>
  <c r="F49" i="84" s="1"/>
  <c r="G38" i="84"/>
  <c r="G49" i="84" s="1"/>
  <c r="H38" i="84"/>
  <c r="H49" i="84" s="1"/>
  <c r="C38" i="84"/>
  <c r="D27" i="84"/>
  <c r="E27" i="84"/>
  <c r="F27" i="84"/>
  <c r="G27" i="84"/>
  <c r="H27" i="84"/>
  <c r="C27" i="84"/>
  <c r="D23" i="84"/>
  <c r="E23" i="84"/>
  <c r="F23" i="84"/>
  <c r="G23" i="84"/>
  <c r="H23" i="84"/>
  <c r="C23" i="84"/>
  <c r="D18" i="84"/>
  <c r="E18" i="84"/>
  <c r="F18" i="84"/>
  <c r="G18" i="84"/>
  <c r="H18" i="84"/>
  <c r="D10" i="84"/>
  <c r="E10" i="84"/>
  <c r="F10" i="84"/>
  <c r="G10" i="84"/>
  <c r="H10" i="84"/>
  <c r="C18" i="84"/>
  <c r="C10" i="84"/>
  <c r="C30" i="84" l="1"/>
  <c r="J27" i="84"/>
  <c r="I18" i="84"/>
  <c r="J18" i="84" s="1"/>
  <c r="I27" i="84"/>
  <c r="E49" i="84"/>
  <c r="I49" i="84" s="1"/>
  <c r="I38" i="84"/>
  <c r="I48" i="84"/>
  <c r="J48" i="84" s="1"/>
  <c r="J38" i="84"/>
  <c r="I23" i="84"/>
  <c r="J23" i="84" s="1"/>
  <c r="I10" i="84"/>
  <c r="J10" i="84" s="1"/>
  <c r="H30" i="84"/>
  <c r="H50" i="84" s="1"/>
  <c r="C49" i="84"/>
  <c r="G30" i="84"/>
  <c r="G50" i="84" s="1"/>
  <c r="F30" i="84"/>
  <c r="F50" i="84" s="1"/>
  <c r="E30" i="84"/>
  <c r="D30" i="84"/>
  <c r="D50" i="84" s="1"/>
  <c r="R185" i="83"/>
  <c r="R188" i="83"/>
  <c r="R191" i="83"/>
  <c r="R195" i="83"/>
  <c r="R198" i="83"/>
  <c r="R230" i="83"/>
  <c r="R234" i="83"/>
  <c r="R241" i="83"/>
  <c r="R243" i="83"/>
  <c r="Q185" i="83"/>
  <c r="Q188" i="83"/>
  <c r="Q191" i="83"/>
  <c r="Q195" i="83"/>
  <c r="Q198" i="83"/>
  <c r="Q230" i="83"/>
  <c r="Q234" i="83"/>
  <c r="Q241" i="83"/>
  <c r="Q243" i="83"/>
  <c r="R9" i="83"/>
  <c r="R18" i="83"/>
  <c r="R20" i="83"/>
  <c r="R23" i="83"/>
  <c r="R27" i="83"/>
  <c r="R59" i="83"/>
  <c r="R61" i="83"/>
  <c r="R65" i="83"/>
  <c r="R73" i="83"/>
  <c r="R74" i="83"/>
  <c r="R75" i="83"/>
  <c r="R85" i="83"/>
  <c r="R88" i="83"/>
  <c r="R95" i="83"/>
  <c r="R99" i="83"/>
  <c r="R143" i="83"/>
  <c r="R152" i="83"/>
  <c r="R159" i="83"/>
  <c r="R169" i="83"/>
  <c r="Q9" i="83"/>
  <c r="Q18" i="83"/>
  <c r="Q20" i="83"/>
  <c r="Q23" i="83"/>
  <c r="Q27" i="83"/>
  <c r="Q59" i="83"/>
  <c r="Q61" i="83"/>
  <c r="T61" i="83" s="1"/>
  <c r="Q65" i="83"/>
  <c r="Q73" i="83"/>
  <c r="Q74" i="83"/>
  <c r="Q75" i="83"/>
  <c r="Q85" i="83"/>
  <c r="Q88" i="83"/>
  <c r="Q95" i="83"/>
  <c r="Q99" i="83"/>
  <c r="Q143" i="83"/>
  <c r="Q152" i="83"/>
  <c r="Q159" i="83"/>
  <c r="Q169" i="83"/>
  <c r="P186" i="83"/>
  <c r="R186" i="83" s="1"/>
  <c r="P187" i="83"/>
  <c r="R187" i="83" s="1"/>
  <c r="P189" i="83"/>
  <c r="R189" i="83" s="1"/>
  <c r="P193" i="83"/>
  <c r="R193" i="83" s="1"/>
  <c r="P247" i="83"/>
  <c r="R247" i="83" s="1"/>
  <c r="P253" i="83"/>
  <c r="R253" i="83" s="1"/>
  <c r="P254" i="83"/>
  <c r="R254" i="83" s="1"/>
  <c r="P255" i="83"/>
  <c r="R255" i="83" s="1"/>
  <c r="O186" i="83"/>
  <c r="Q186" i="83" s="1"/>
  <c r="O187" i="83"/>
  <c r="Q187" i="83" s="1"/>
  <c r="O189" i="83"/>
  <c r="Q189" i="83" s="1"/>
  <c r="O193" i="83"/>
  <c r="Q193" i="83" s="1"/>
  <c r="O247" i="83"/>
  <c r="Q247" i="83" s="1"/>
  <c r="O253" i="83"/>
  <c r="Q253" i="83" s="1"/>
  <c r="O254" i="83"/>
  <c r="Q254" i="83" s="1"/>
  <c r="O255" i="83"/>
  <c r="Q255" i="83" s="1"/>
  <c r="P184" i="83"/>
  <c r="R184" i="83" s="1"/>
  <c r="O184" i="83"/>
  <c r="Q184" i="83" s="1"/>
  <c r="P36" i="83"/>
  <c r="R36" i="83" s="1"/>
  <c r="P54" i="83"/>
  <c r="R54" i="83" s="1"/>
  <c r="P58" i="83"/>
  <c r="R58" i="83" s="1"/>
  <c r="P77" i="83"/>
  <c r="R77" i="83" s="1"/>
  <c r="P79" i="83"/>
  <c r="R79" i="83" s="1"/>
  <c r="P80" i="83"/>
  <c r="R80" i="83" s="1"/>
  <c r="P154" i="83"/>
  <c r="R154" i="83" s="1"/>
  <c r="P155" i="83"/>
  <c r="R155" i="83" s="1"/>
  <c r="P162" i="83"/>
  <c r="R162" i="83" s="1"/>
  <c r="P164" i="83"/>
  <c r="R164" i="83" s="1"/>
  <c r="P168" i="83"/>
  <c r="R168" i="83" s="1"/>
  <c r="P173" i="83"/>
  <c r="R173" i="83" s="1"/>
  <c r="P12" i="83"/>
  <c r="R12" i="83" s="1"/>
  <c r="P13" i="83"/>
  <c r="R13" i="83" s="1"/>
  <c r="P15" i="83"/>
  <c r="R15" i="83" s="1"/>
  <c r="O12" i="83"/>
  <c r="Q12" i="83" s="1"/>
  <c r="O13" i="83"/>
  <c r="Q13" i="83" s="1"/>
  <c r="O15" i="83"/>
  <c r="Q15" i="83" s="1"/>
  <c r="O36" i="83"/>
  <c r="Q36" i="83" s="1"/>
  <c r="O54" i="83"/>
  <c r="Q54" i="83" s="1"/>
  <c r="O58" i="83"/>
  <c r="Q58" i="83" s="1"/>
  <c r="O77" i="83"/>
  <c r="Q77" i="83" s="1"/>
  <c r="O79" i="83"/>
  <c r="Q79" i="83" s="1"/>
  <c r="O80" i="83"/>
  <c r="Q80" i="83" s="1"/>
  <c r="O154" i="83"/>
  <c r="Q154" i="83" s="1"/>
  <c r="O155" i="83"/>
  <c r="Q155" i="83" s="1"/>
  <c r="O162" i="83"/>
  <c r="Q162" i="83" s="1"/>
  <c r="O164" i="83"/>
  <c r="Q164" i="83" s="1"/>
  <c r="O168" i="83"/>
  <c r="Q168" i="83" s="1"/>
  <c r="O173" i="83"/>
  <c r="Q173" i="83" s="1"/>
  <c r="P8" i="83"/>
  <c r="R8" i="83" s="1"/>
  <c r="O8" i="83"/>
  <c r="Q8" i="83" s="1"/>
  <c r="D256" i="83"/>
  <c r="E256" i="83"/>
  <c r="F256" i="83"/>
  <c r="G256" i="83"/>
  <c r="H256" i="83"/>
  <c r="I256" i="83"/>
  <c r="J256" i="83"/>
  <c r="K256" i="83"/>
  <c r="L256" i="83"/>
  <c r="M256" i="83"/>
  <c r="N256" i="83"/>
  <c r="C256" i="83"/>
  <c r="D250" i="83"/>
  <c r="E250" i="83"/>
  <c r="F250" i="83"/>
  <c r="G250" i="83"/>
  <c r="H250" i="83"/>
  <c r="I250" i="83"/>
  <c r="J250" i="83"/>
  <c r="K250" i="83"/>
  <c r="L250" i="83"/>
  <c r="M250" i="83"/>
  <c r="N250" i="83"/>
  <c r="C250" i="83"/>
  <c r="D229" i="83"/>
  <c r="D240" i="83" s="1"/>
  <c r="E229" i="83"/>
  <c r="E240" i="83" s="1"/>
  <c r="F229" i="83"/>
  <c r="F240" i="83" s="1"/>
  <c r="G229" i="83"/>
  <c r="H229" i="83"/>
  <c r="I229" i="83"/>
  <c r="I240" i="83" s="1"/>
  <c r="J229" i="83"/>
  <c r="J240" i="83" s="1"/>
  <c r="K229" i="83"/>
  <c r="K240" i="83" s="1"/>
  <c r="L229" i="83"/>
  <c r="L240" i="83" s="1"/>
  <c r="M229" i="83"/>
  <c r="M240" i="83" s="1"/>
  <c r="N229" i="83"/>
  <c r="N240" i="83" s="1"/>
  <c r="C229" i="83"/>
  <c r="D216" i="83"/>
  <c r="E216" i="83"/>
  <c r="F216" i="83"/>
  <c r="G216" i="83"/>
  <c r="H216" i="83"/>
  <c r="I216" i="83"/>
  <c r="J216" i="83"/>
  <c r="J251" i="83" s="1"/>
  <c r="K216" i="83"/>
  <c r="L216" i="83"/>
  <c r="L251" i="83" s="1"/>
  <c r="M216" i="83"/>
  <c r="N216" i="83"/>
  <c r="N251" i="83" s="1"/>
  <c r="C216" i="83"/>
  <c r="D190" i="83"/>
  <c r="E190" i="83"/>
  <c r="F190" i="83"/>
  <c r="G190" i="83"/>
  <c r="H190" i="83"/>
  <c r="I190" i="83"/>
  <c r="J190" i="83"/>
  <c r="J257" i="83" s="1"/>
  <c r="K190" i="83"/>
  <c r="L190" i="83"/>
  <c r="M190" i="83"/>
  <c r="N190" i="83"/>
  <c r="C190" i="83"/>
  <c r="D174" i="83"/>
  <c r="E174" i="83"/>
  <c r="F174" i="83"/>
  <c r="G174" i="83"/>
  <c r="H174" i="83"/>
  <c r="I174" i="83"/>
  <c r="J174" i="83"/>
  <c r="K174" i="83"/>
  <c r="L174" i="83"/>
  <c r="M174" i="83"/>
  <c r="N174" i="83"/>
  <c r="C174" i="83"/>
  <c r="E171" i="83"/>
  <c r="F171" i="83"/>
  <c r="G171" i="83"/>
  <c r="H171" i="83"/>
  <c r="I171" i="83"/>
  <c r="J171" i="83"/>
  <c r="K171" i="83"/>
  <c r="L171" i="83"/>
  <c r="M171" i="83"/>
  <c r="N171" i="83"/>
  <c r="D171" i="83"/>
  <c r="C171" i="83"/>
  <c r="D150" i="83"/>
  <c r="E150" i="83"/>
  <c r="E165" i="83" s="1"/>
  <c r="F150" i="83"/>
  <c r="F165" i="83" s="1"/>
  <c r="G150" i="83"/>
  <c r="G165" i="83" s="1"/>
  <c r="H150" i="83"/>
  <c r="I150" i="83"/>
  <c r="I165" i="83" s="1"/>
  <c r="J150" i="83"/>
  <c r="J165" i="83" s="1"/>
  <c r="K150" i="83"/>
  <c r="K165" i="83" s="1"/>
  <c r="L150" i="83"/>
  <c r="L165" i="83" s="1"/>
  <c r="M150" i="83"/>
  <c r="M165" i="83" s="1"/>
  <c r="N150" i="83"/>
  <c r="N165" i="83" s="1"/>
  <c r="C150" i="83"/>
  <c r="D140" i="83"/>
  <c r="E140" i="83"/>
  <c r="E149" i="83" s="1"/>
  <c r="F140" i="83"/>
  <c r="F149" i="83" s="1"/>
  <c r="G140" i="83"/>
  <c r="G149" i="83" s="1"/>
  <c r="H140" i="83"/>
  <c r="I140" i="83"/>
  <c r="I149" i="83" s="1"/>
  <c r="J140" i="83"/>
  <c r="J149" i="83" s="1"/>
  <c r="K140" i="83"/>
  <c r="K149" i="83" s="1"/>
  <c r="L140" i="83"/>
  <c r="L149" i="83" s="1"/>
  <c r="M140" i="83"/>
  <c r="M149" i="83" s="1"/>
  <c r="N140" i="83"/>
  <c r="N149" i="83" s="1"/>
  <c r="C140" i="83"/>
  <c r="D96" i="83"/>
  <c r="E96" i="83"/>
  <c r="F96" i="83"/>
  <c r="G96" i="83"/>
  <c r="H96" i="83"/>
  <c r="I96" i="83"/>
  <c r="J96" i="83"/>
  <c r="K96" i="83"/>
  <c r="L96" i="83"/>
  <c r="M96" i="83"/>
  <c r="N96" i="83"/>
  <c r="C96" i="83"/>
  <c r="E92" i="83"/>
  <c r="F92" i="83"/>
  <c r="G92" i="83"/>
  <c r="H92" i="83"/>
  <c r="I92" i="83"/>
  <c r="J92" i="83"/>
  <c r="K92" i="83"/>
  <c r="L92" i="83"/>
  <c r="M92" i="83"/>
  <c r="N92" i="83"/>
  <c r="D92" i="83"/>
  <c r="D86" i="83"/>
  <c r="E86" i="83"/>
  <c r="F86" i="83"/>
  <c r="G86" i="83"/>
  <c r="H86" i="83"/>
  <c r="I86" i="83"/>
  <c r="J86" i="83"/>
  <c r="K86" i="83"/>
  <c r="L86" i="83"/>
  <c r="M86" i="83"/>
  <c r="N86" i="83"/>
  <c r="C86" i="83"/>
  <c r="E76" i="83"/>
  <c r="F76" i="83"/>
  <c r="G76" i="83"/>
  <c r="H76" i="83"/>
  <c r="I76" i="83"/>
  <c r="J76" i="83"/>
  <c r="K76" i="83"/>
  <c r="L76" i="83"/>
  <c r="M76" i="83"/>
  <c r="N76" i="83"/>
  <c r="E69" i="83"/>
  <c r="F69" i="83"/>
  <c r="G69" i="83"/>
  <c r="H69" i="83"/>
  <c r="I69" i="83"/>
  <c r="J69" i="83"/>
  <c r="K69" i="83"/>
  <c r="L69" i="83"/>
  <c r="M69" i="83"/>
  <c r="N69" i="83"/>
  <c r="D76" i="83"/>
  <c r="C76" i="83"/>
  <c r="D69" i="83"/>
  <c r="C69" i="83"/>
  <c r="E63" i="83"/>
  <c r="F63" i="83"/>
  <c r="G63" i="83"/>
  <c r="H63" i="83"/>
  <c r="I63" i="83"/>
  <c r="J63" i="83"/>
  <c r="K63" i="83"/>
  <c r="L63" i="83"/>
  <c r="M63" i="83"/>
  <c r="N63" i="83"/>
  <c r="D63" i="83"/>
  <c r="C63" i="83"/>
  <c r="E60" i="83"/>
  <c r="F60" i="83"/>
  <c r="G60" i="83"/>
  <c r="H60" i="83"/>
  <c r="I60" i="83"/>
  <c r="J60" i="83"/>
  <c r="K60" i="83"/>
  <c r="L60" i="83"/>
  <c r="M60" i="83"/>
  <c r="N60" i="83"/>
  <c r="D60" i="83"/>
  <c r="C60" i="83"/>
  <c r="E57" i="83"/>
  <c r="E64" i="83" s="1"/>
  <c r="F57" i="83"/>
  <c r="F64" i="83" s="1"/>
  <c r="G57" i="83"/>
  <c r="H57" i="83"/>
  <c r="I57" i="83"/>
  <c r="J57" i="83"/>
  <c r="J64" i="83" s="1"/>
  <c r="K57" i="83"/>
  <c r="L57" i="83"/>
  <c r="L64" i="83" s="1"/>
  <c r="M57" i="83"/>
  <c r="M64" i="83" s="1"/>
  <c r="N57" i="83"/>
  <c r="N64" i="83" s="1"/>
  <c r="D57" i="83"/>
  <c r="C57" i="83"/>
  <c r="E41" i="83"/>
  <c r="E50" i="83" s="1"/>
  <c r="F41" i="83"/>
  <c r="F50" i="83" s="1"/>
  <c r="G41" i="83"/>
  <c r="H41" i="83"/>
  <c r="I41" i="83"/>
  <c r="I50" i="83" s="1"/>
  <c r="J41" i="83"/>
  <c r="J50" i="83" s="1"/>
  <c r="K41" i="83"/>
  <c r="K50" i="83" s="1"/>
  <c r="L41" i="83"/>
  <c r="L50" i="83" s="1"/>
  <c r="M41" i="83"/>
  <c r="M50" i="83" s="1"/>
  <c r="N41" i="83"/>
  <c r="N50" i="83" s="1"/>
  <c r="D41" i="83"/>
  <c r="C41" i="83"/>
  <c r="E28" i="83"/>
  <c r="F28" i="83"/>
  <c r="G28" i="83"/>
  <c r="H28" i="83"/>
  <c r="I28" i="83"/>
  <c r="J28" i="83"/>
  <c r="K28" i="83"/>
  <c r="L28" i="83"/>
  <c r="M28" i="83"/>
  <c r="N28" i="83"/>
  <c r="E17" i="83"/>
  <c r="F17" i="83"/>
  <c r="G17" i="83"/>
  <c r="H17" i="83"/>
  <c r="I17" i="83"/>
  <c r="J17" i="83"/>
  <c r="K17" i="83"/>
  <c r="L17" i="83"/>
  <c r="M17" i="83"/>
  <c r="N17" i="83"/>
  <c r="D28" i="83"/>
  <c r="C28" i="83"/>
  <c r="D17" i="83"/>
  <c r="C17" i="83"/>
  <c r="E11" i="83"/>
  <c r="F11" i="83"/>
  <c r="G11" i="83"/>
  <c r="H11" i="83"/>
  <c r="I11" i="83"/>
  <c r="J11" i="83"/>
  <c r="K11" i="83"/>
  <c r="L11" i="83"/>
  <c r="L35" i="83" s="1"/>
  <c r="M11" i="83"/>
  <c r="N11" i="83"/>
  <c r="D11" i="83"/>
  <c r="C11" i="83"/>
  <c r="I8" i="82"/>
  <c r="J8" i="82" s="1"/>
  <c r="I10" i="82"/>
  <c r="J10" i="82" s="1"/>
  <c r="I11" i="82"/>
  <c r="J11" i="82" s="1"/>
  <c r="I14" i="82"/>
  <c r="I15" i="82"/>
  <c r="I16" i="82"/>
  <c r="I17" i="82"/>
  <c r="I18" i="82"/>
  <c r="I19" i="82"/>
  <c r="I20" i="82"/>
  <c r="I22" i="82"/>
  <c r="J22" i="82" s="1"/>
  <c r="I24" i="82"/>
  <c r="I25" i="82"/>
  <c r="I7" i="82"/>
  <c r="J7" i="82" s="1"/>
  <c r="D12" i="82"/>
  <c r="E12" i="82"/>
  <c r="F12" i="82"/>
  <c r="G12" i="82"/>
  <c r="H12" i="82"/>
  <c r="D9" i="82"/>
  <c r="E9" i="82"/>
  <c r="I9" i="82" s="1"/>
  <c r="F9" i="82"/>
  <c r="G9" i="82"/>
  <c r="H9" i="82"/>
  <c r="C12" i="82"/>
  <c r="C9" i="82"/>
  <c r="C50" i="84" l="1"/>
  <c r="J49" i="84"/>
  <c r="M35" i="83"/>
  <c r="E50" i="84"/>
  <c r="I50" i="84" s="1"/>
  <c r="I30" i="84"/>
  <c r="J30" i="84" s="1"/>
  <c r="T27" i="83"/>
  <c r="O149" i="83"/>
  <c r="P174" i="83"/>
  <c r="R174" i="83" s="1"/>
  <c r="P256" i="83"/>
  <c r="J108" i="83"/>
  <c r="S95" i="83"/>
  <c r="T18" i="83"/>
  <c r="C13" i="82"/>
  <c r="C21" i="82" s="1"/>
  <c r="C23" i="82" s="1"/>
  <c r="I178" i="83"/>
  <c r="P250" i="83"/>
  <c r="R250" i="83" s="1"/>
  <c r="O60" i="83"/>
  <c r="Q60" i="83" s="1"/>
  <c r="I108" i="83"/>
  <c r="I166" i="83" s="1"/>
  <c r="E108" i="83"/>
  <c r="E166" i="83" s="1"/>
  <c r="E183" i="83" s="1"/>
  <c r="O250" i="83"/>
  <c r="Q250" i="83" s="1"/>
  <c r="O256" i="83"/>
  <c r="Q256" i="83" s="1"/>
  <c r="T23" i="83"/>
  <c r="T188" i="83"/>
  <c r="P28" i="83"/>
  <c r="M178" i="83"/>
  <c r="E178" i="83"/>
  <c r="E35" i="83"/>
  <c r="J178" i="83"/>
  <c r="S75" i="83"/>
  <c r="S61" i="83"/>
  <c r="C35" i="83"/>
  <c r="D64" i="83"/>
  <c r="G108" i="83"/>
  <c r="O76" i="83"/>
  <c r="Q76" i="83" s="1"/>
  <c r="O165" i="83"/>
  <c r="S13" i="83"/>
  <c r="T13" i="83"/>
  <c r="S80" i="83"/>
  <c r="T80" i="83"/>
  <c r="T54" i="83"/>
  <c r="S54" i="83"/>
  <c r="T193" i="83"/>
  <c r="S193" i="83"/>
  <c r="O11" i="83"/>
  <c r="Q11" i="83" s="1"/>
  <c r="O28" i="83"/>
  <c r="C50" i="83"/>
  <c r="H50" i="83"/>
  <c r="P50" i="83" s="1"/>
  <c r="P41" i="83"/>
  <c r="R41" i="83" s="1"/>
  <c r="L108" i="83"/>
  <c r="L166" i="83" s="1"/>
  <c r="H108" i="83"/>
  <c r="P69" i="83"/>
  <c r="R69" i="83" s="1"/>
  <c r="P96" i="83"/>
  <c r="R96" i="83" s="1"/>
  <c r="H165" i="83"/>
  <c r="P165" i="83" s="1"/>
  <c r="P150" i="83"/>
  <c r="R150" i="83" s="1"/>
  <c r="D165" i="83"/>
  <c r="C178" i="83"/>
  <c r="L178" i="83"/>
  <c r="P171" i="83"/>
  <c r="O174" i="83"/>
  <c r="Q174" i="83" s="1"/>
  <c r="O190" i="83"/>
  <c r="Q190" i="83" s="1"/>
  <c r="K251" i="83"/>
  <c r="O216" i="83"/>
  <c r="Q216" i="83" s="1"/>
  <c r="C240" i="83"/>
  <c r="G240" i="83"/>
  <c r="O240" i="83" s="1"/>
  <c r="O229" i="83"/>
  <c r="Q229" i="83" s="1"/>
  <c r="R256" i="83"/>
  <c r="T12" i="83"/>
  <c r="S12" i="83"/>
  <c r="T162" i="83"/>
  <c r="S162" i="83"/>
  <c r="S79" i="83"/>
  <c r="T79" i="83"/>
  <c r="T36" i="83"/>
  <c r="S36" i="83"/>
  <c r="T254" i="83"/>
  <c r="S254" i="83"/>
  <c r="S189" i="83"/>
  <c r="T189" i="83"/>
  <c r="G64" i="83"/>
  <c r="O57" i="83"/>
  <c r="Q57" i="83" s="1"/>
  <c r="O63" i="83"/>
  <c r="P190" i="83"/>
  <c r="R190" i="83" s="1"/>
  <c r="P216" i="83"/>
  <c r="T255" i="83"/>
  <c r="S255" i="83"/>
  <c r="N35" i="83"/>
  <c r="P17" i="83"/>
  <c r="R17" i="83" s="1"/>
  <c r="O41" i="83"/>
  <c r="Q41" i="83" s="1"/>
  <c r="G50" i="83"/>
  <c r="O50" i="83" s="1"/>
  <c r="O69" i="83"/>
  <c r="Q69" i="83" s="1"/>
  <c r="P86" i="83"/>
  <c r="R86" i="83" s="1"/>
  <c r="P92" i="83"/>
  <c r="R92" i="83" s="1"/>
  <c r="O96" i="83"/>
  <c r="Q96" i="83" s="1"/>
  <c r="H149" i="83"/>
  <c r="P149" i="83" s="1"/>
  <c r="P140" i="83"/>
  <c r="R140" i="83" s="1"/>
  <c r="D149" i="83"/>
  <c r="C165" i="83"/>
  <c r="O150" i="83"/>
  <c r="Q150" i="83" s="1"/>
  <c r="D178" i="83"/>
  <c r="R171" i="83"/>
  <c r="G178" i="83"/>
  <c r="O171" i="83"/>
  <c r="Q171" i="83" s="1"/>
  <c r="T173" i="83"/>
  <c r="S173" i="83"/>
  <c r="S155" i="83"/>
  <c r="T155" i="83"/>
  <c r="S77" i="83"/>
  <c r="T77" i="83"/>
  <c r="T253" i="83"/>
  <c r="S253" i="83"/>
  <c r="T187" i="83"/>
  <c r="S187" i="83"/>
  <c r="P11" i="83"/>
  <c r="R11" i="83" s="1"/>
  <c r="R216" i="83"/>
  <c r="H240" i="83"/>
  <c r="P240" i="83" s="1"/>
  <c r="R240" i="83" s="1"/>
  <c r="P229" i="83"/>
  <c r="T164" i="83"/>
  <c r="S164" i="83"/>
  <c r="J35" i="83"/>
  <c r="Q28" i="83"/>
  <c r="D50" i="83"/>
  <c r="R28" i="83"/>
  <c r="O17" i="83"/>
  <c r="Q17" i="83" s="1"/>
  <c r="C64" i="83"/>
  <c r="H64" i="83"/>
  <c r="P64" i="83" s="1"/>
  <c r="P57" i="83"/>
  <c r="R57" i="83" s="1"/>
  <c r="P60" i="83"/>
  <c r="R60" i="83" s="1"/>
  <c r="Q63" i="83"/>
  <c r="P63" i="83"/>
  <c r="R63" i="83" s="1"/>
  <c r="F108" i="83"/>
  <c r="F166" i="83" s="1"/>
  <c r="P76" i="83"/>
  <c r="R76" i="83" s="1"/>
  <c r="O86" i="83"/>
  <c r="Q86" i="83" s="1"/>
  <c r="O92" i="83"/>
  <c r="Q92" i="83" s="1"/>
  <c r="C149" i="83"/>
  <c r="Q149" i="83" s="1"/>
  <c r="O140" i="83"/>
  <c r="Q140" i="83" s="1"/>
  <c r="N178" i="83"/>
  <c r="M251" i="83"/>
  <c r="M257" i="83" s="1"/>
  <c r="I251" i="83"/>
  <c r="I257" i="83" s="1"/>
  <c r="T8" i="83"/>
  <c r="S8" i="83"/>
  <c r="S15" i="83"/>
  <c r="T15" i="83"/>
  <c r="T168" i="83"/>
  <c r="S168" i="83"/>
  <c r="T154" i="83"/>
  <c r="S154" i="83"/>
  <c r="T58" i="83"/>
  <c r="S58" i="83"/>
  <c r="S184" i="83"/>
  <c r="T184" i="83"/>
  <c r="T247" i="83"/>
  <c r="S247" i="83"/>
  <c r="S186" i="83"/>
  <c r="T186" i="83"/>
  <c r="T99" i="83"/>
  <c r="T88" i="83"/>
  <c r="S74" i="83"/>
  <c r="T59" i="83"/>
  <c r="T243" i="83"/>
  <c r="S230" i="83"/>
  <c r="T185" i="83"/>
  <c r="S18" i="83"/>
  <c r="S188" i="83"/>
  <c r="T230" i="83"/>
  <c r="S169" i="83"/>
  <c r="S143" i="83"/>
  <c r="T73" i="83"/>
  <c r="S27" i="83"/>
  <c r="S241" i="83"/>
  <c r="R229" i="83"/>
  <c r="T152" i="83"/>
  <c r="S85" i="83"/>
  <c r="S23" i="83"/>
  <c r="T9" i="83"/>
  <c r="S191" i="83"/>
  <c r="T169" i="83"/>
  <c r="S159" i="83"/>
  <c r="T75" i="83"/>
  <c r="T65" i="83"/>
  <c r="T20" i="83"/>
  <c r="T234" i="83"/>
  <c r="S198" i="83"/>
  <c r="S59" i="83"/>
  <c r="S243" i="83"/>
  <c r="T241" i="83"/>
  <c r="S234" i="83"/>
  <c r="S195" i="83"/>
  <c r="T191" i="83"/>
  <c r="S185" i="83"/>
  <c r="T159" i="83"/>
  <c r="S152" i="83"/>
  <c r="T143" i="83"/>
  <c r="S99" i="83"/>
  <c r="S88" i="83"/>
  <c r="T85" i="83"/>
  <c r="S73" i="83"/>
  <c r="T74" i="83"/>
  <c r="S65" i="83"/>
  <c r="S20" i="83"/>
  <c r="S9" i="83"/>
  <c r="N257" i="83"/>
  <c r="N108" i="83"/>
  <c r="N166" i="83" s="1"/>
  <c r="M108" i="83"/>
  <c r="M166" i="83" s="1"/>
  <c r="L257" i="83"/>
  <c r="K257" i="83"/>
  <c r="K64" i="83"/>
  <c r="K178" i="83"/>
  <c r="K108" i="83"/>
  <c r="K166" i="83" s="1"/>
  <c r="K35" i="83"/>
  <c r="I64" i="83"/>
  <c r="I35" i="83"/>
  <c r="J166" i="83"/>
  <c r="H178" i="83"/>
  <c r="H35" i="83"/>
  <c r="G35" i="83"/>
  <c r="F251" i="83"/>
  <c r="F257" i="83" s="1"/>
  <c r="F35" i="83"/>
  <c r="E251" i="83"/>
  <c r="E257" i="83" s="1"/>
  <c r="G166" i="83"/>
  <c r="D251" i="83"/>
  <c r="C251" i="83"/>
  <c r="D108" i="83"/>
  <c r="C108" i="83"/>
  <c r="D35" i="83"/>
  <c r="F178" i="83"/>
  <c r="I12" i="82"/>
  <c r="J9" i="82"/>
  <c r="J12" i="82"/>
  <c r="F13" i="82"/>
  <c r="F21" i="82" s="1"/>
  <c r="F23" i="82" s="1"/>
  <c r="H13" i="82"/>
  <c r="H21" i="82" s="1"/>
  <c r="H23" i="82" s="1"/>
  <c r="G13" i="82"/>
  <c r="G21" i="82" s="1"/>
  <c r="G23" i="82" s="1"/>
  <c r="E13" i="82"/>
  <c r="D13" i="82"/>
  <c r="D21" i="82" s="1"/>
  <c r="D23" i="82" s="1"/>
  <c r="O30" i="47"/>
  <c r="N30" i="47"/>
  <c r="O20" i="47"/>
  <c r="N20" i="47"/>
  <c r="P20" i="47" s="1"/>
  <c r="P19" i="47"/>
  <c r="G23" i="47"/>
  <c r="F23" i="47"/>
  <c r="H23" i="47" s="1"/>
  <c r="O41" i="48"/>
  <c r="O51" i="47" s="1"/>
  <c r="N41" i="48"/>
  <c r="P41" i="48" s="1"/>
  <c r="G42" i="48"/>
  <c r="G51" i="47" s="1"/>
  <c r="F42" i="48"/>
  <c r="G37" i="48"/>
  <c r="G46" i="47" s="1"/>
  <c r="F37" i="48"/>
  <c r="F46" i="47" s="1"/>
  <c r="H46" i="47" s="1"/>
  <c r="G34" i="48"/>
  <c r="G44" i="47" s="1"/>
  <c r="G54" i="47" s="1"/>
  <c r="F34" i="48"/>
  <c r="H34" i="48" s="1"/>
  <c r="O37" i="48"/>
  <c r="O47" i="47" s="1"/>
  <c r="N37" i="48"/>
  <c r="N47" i="47" s="1"/>
  <c r="O30" i="48"/>
  <c r="O41" i="47" s="1"/>
  <c r="N30" i="48"/>
  <c r="N41" i="47" s="1"/>
  <c r="G16" i="48"/>
  <c r="H16" i="48" s="1"/>
  <c r="F16" i="48"/>
  <c r="F20" i="47" s="1"/>
  <c r="G12" i="48"/>
  <c r="G12" i="47" s="1"/>
  <c r="F12" i="48"/>
  <c r="F12" i="47" s="1"/>
  <c r="J13" i="82" l="1"/>
  <c r="J21" i="82" s="1"/>
  <c r="J23" i="82" s="1"/>
  <c r="I183" i="83"/>
  <c r="M183" i="83"/>
  <c r="H37" i="48"/>
  <c r="P37" i="48"/>
  <c r="O54" i="47"/>
  <c r="R50" i="83"/>
  <c r="H12" i="47"/>
  <c r="P47" i="47"/>
  <c r="P30" i="47"/>
  <c r="F183" i="83"/>
  <c r="J50" i="84"/>
  <c r="P41" i="47"/>
  <c r="O44" i="48"/>
  <c r="H166" i="83"/>
  <c r="P166" i="83" s="1"/>
  <c r="P30" i="48"/>
  <c r="F44" i="47"/>
  <c r="H12" i="48"/>
  <c r="H42" i="48"/>
  <c r="N44" i="48"/>
  <c r="G20" i="47"/>
  <c r="H20" i="47" s="1"/>
  <c r="F51" i="47"/>
  <c r="H51" i="47" s="1"/>
  <c r="N51" i="47"/>
  <c r="P51" i="47" s="1"/>
  <c r="R64" i="83"/>
  <c r="H251" i="83"/>
  <c r="P35" i="83"/>
  <c r="R35" i="83" s="1"/>
  <c r="L183" i="83"/>
  <c r="J183" i="83"/>
  <c r="N183" i="83"/>
  <c r="Q165" i="83"/>
  <c r="O64" i="83"/>
  <c r="R165" i="83"/>
  <c r="T63" i="83"/>
  <c r="S63" i="83"/>
  <c r="T11" i="83"/>
  <c r="S11" i="83"/>
  <c r="T17" i="83"/>
  <c r="S17" i="83"/>
  <c r="T96" i="83"/>
  <c r="S96" i="83"/>
  <c r="T76" i="83"/>
  <c r="S76" i="83"/>
  <c r="S190" i="83"/>
  <c r="T190" i="83"/>
  <c r="T57" i="83"/>
  <c r="S57" i="83"/>
  <c r="T60" i="83"/>
  <c r="S60" i="83"/>
  <c r="S140" i="83"/>
  <c r="T140" i="83"/>
  <c r="T216" i="83"/>
  <c r="S216" i="83"/>
  <c r="T86" i="83"/>
  <c r="S86" i="83"/>
  <c r="D166" i="83"/>
  <c r="D183" i="83" s="1"/>
  <c r="G183" i="83"/>
  <c r="O166" i="83"/>
  <c r="S229" i="83"/>
  <c r="T229" i="83"/>
  <c r="Q64" i="83"/>
  <c r="S256" i="83"/>
  <c r="T256" i="83"/>
  <c r="Q50" i="83"/>
  <c r="S50" i="83" s="1"/>
  <c r="O108" i="83"/>
  <c r="Q108" i="83" s="1"/>
  <c r="T41" i="83"/>
  <c r="S41" i="83"/>
  <c r="G251" i="83"/>
  <c r="C257" i="83"/>
  <c r="O35" i="83"/>
  <c r="Q35" i="83" s="1"/>
  <c r="S69" i="83"/>
  <c r="T69" i="83"/>
  <c r="R149" i="83"/>
  <c r="T250" i="83"/>
  <c r="S250" i="83"/>
  <c r="Q240" i="83"/>
  <c r="T240" i="83" s="1"/>
  <c r="T174" i="83"/>
  <c r="S174" i="83"/>
  <c r="C166" i="83"/>
  <c r="S92" i="83"/>
  <c r="T171" i="83"/>
  <c r="S171" i="83"/>
  <c r="D257" i="83"/>
  <c r="P178" i="83"/>
  <c r="R178" i="83" s="1"/>
  <c r="T28" i="83"/>
  <c r="S28" i="83"/>
  <c r="O178" i="83"/>
  <c r="Q178" i="83" s="1"/>
  <c r="T150" i="83"/>
  <c r="S150" i="83"/>
  <c r="P108" i="83"/>
  <c r="R108" i="83" s="1"/>
  <c r="K183" i="83"/>
  <c r="H183" i="83"/>
  <c r="E21" i="82"/>
  <c r="I13" i="82"/>
  <c r="P183" i="83" l="1"/>
  <c r="P44" i="48"/>
  <c r="T165" i="83"/>
  <c r="N54" i="47"/>
  <c r="H44" i="47"/>
  <c r="F54" i="47"/>
  <c r="P54" i="47"/>
  <c r="T64" i="83"/>
  <c r="S240" i="83"/>
  <c r="S165" i="83"/>
  <c r="R166" i="83"/>
  <c r="R183" i="83" s="1"/>
  <c r="P251" i="83"/>
  <c r="H257" i="83"/>
  <c r="T50" i="83"/>
  <c r="S64" i="83"/>
  <c r="T108" i="83"/>
  <c r="S108" i="83"/>
  <c r="O251" i="83"/>
  <c r="G257" i="83"/>
  <c r="O183" i="83"/>
  <c r="T35" i="83"/>
  <c r="S35" i="83"/>
  <c r="T178" i="83"/>
  <c r="S178" i="83"/>
  <c r="T149" i="83"/>
  <c r="S149" i="83"/>
  <c r="C183" i="83"/>
  <c r="Q166" i="83"/>
  <c r="S166" i="83" s="1"/>
  <c r="E23" i="82"/>
  <c r="I23" i="82" s="1"/>
  <c r="I21" i="82"/>
  <c r="G36" i="48"/>
  <c r="G44" i="48" s="1"/>
  <c r="F36" i="48"/>
  <c r="F44" i="48" s="1"/>
  <c r="G12" i="49"/>
  <c r="G15" i="47" s="1"/>
  <c r="F12" i="49"/>
  <c r="F15" i="47" s="1"/>
  <c r="G54" i="46"/>
  <c r="F54" i="46"/>
  <c r="H46" i="46"/>
  <c r="H44" i="46"/>
  <c r="H51" i="46"/>
  <c r="P51" i="46"/>
  <c r="H20" i="46"/>
  <c r="G53" i="5"/>
  <c r="F53" i="5"/>
  <c r="F87" i="5" s="1"/>
  <c r="H52" i="5"/>
  <c r="H51" i="5"/>
  <c r="G46" i="5"/>
  <c r="F46" i="5"/>
  <c r="G44" i="5"/>
  <c r="F44" i="5"/>
  <c r="H44" i="5" s="1"/>
  <c r="H47" i="5"/>
  <c r="H31" i="5"/>
  <c r="H32" i="5"/>
  <c r="H35" i="5"/>
  <c r="H36" i="5"/>
  <c r="H37" i="5"/>
  <c r="H38" i="5"/>
  <c r="H39" i="5"/>
  <c r="H40" i="5"/>
  <c r="H41" i="5"/>
  <c r="H42" i="5"/>
  <c r="H43" i="5"/>
  <c r="H45" i="5"/>
  <c r="G30" i="5"/>
  <c r="F30" i="5"/>
  <c r="H27" i="5"/>
  <c r="H26" i="5" s="1"/>
  <c r="G26" i="5"/>
  <c r="F26" i="5"/>
  <c r="K20" i="5"/>
  <c r="K19" i="5"/>
  <c r="J11" i="5"/>
  <c r="G11" i="46" s="1"/>
  <c r="I11" i="5"/>
  <c r="K18" i="5"/>
  <c r="K14" i="5"/>
  <c r="K15" i="5"/>
  <c r="K16" i="5"/>
  <c r="K17" i="5"/>
  <c r="K13" i="5"/>
  <c r="K12" i="5"/>
  <c r="F48" i="5" l="1"/>
  <c r="F55" i="5" s="1"/>
  <c r="F29" i="46"/>
  <c r="F19" i="48" s="1"/>
  <c r="H54" i="46"/>
  <c r="H36" i="48"/>
  <c r="G48" i="5"/>
  <c r="G55" i="5" s="1"/>
  <c r="G11" i="48"/>
  <c r="K11" i="5"/>
  <c r="G29" i="46"/>
  <c r="G19" i="48" s="1"/>
  <c r="G29" i="47" s="1"/>
  <c r="H12" i="49"/>
  <c r="H44" i="48"/>
  <c r="F11" i="46"/>
  <c r="H54" i="47"/>
  <c r="H53" i="5"/>
  <c r="H15" i="47"/>
  <c r="P257" i="83"/>
  <c r="R251" i="83"/>
  <c r="R257" i="83" s="1"/>
  <c r="Q183" i="83"/>
  <c r="T183" i="83" s="1"/>
  <c r="S183" i="83"/>
  <c r="O257" i="83"/>
  <c r="Q251" i="83"/>
  <c r="T166" i="83"/>
  <c r="H46" i="5"/>
  <c r="H30" i="5"/>
  <c r="G30" i="46"/>
  <c r="G22" i="49" s="1"/>
  <c r="G30" i="47" s="1"/>
  <c r="F30" i="46"/>
  <c r="F22" i="49" s="1"/>
  <c r="G25" i="46"/>
  <c r="G17" i="49" s="1"/>
  <c r="G25" i="47" s="1"/>
  <c r="F25" i="46"/>
  <c r="F17" i="49" s="1"/>
  <c r="G24" i="46"/>
  <c r="G16" i="49" s="1"/>
  <c r="G24" i="47" s="1"/>
  <c r="F24" i="46"/>
  <c r="F16" i="49" s="1"/>
  <c r="K32" i="6"/>
  <c r="K33" i="6"/>
  <c r="K34" i="6"/>
  <c r="K35" i="6"/>
  <c r="K36" i="6"/>
  <c r="K37" i="6"/>
  <c r="K38" i="6"/>
  <c r="K39" i="6"/>
  <c r="K31" i="6"/>
  <c r="J40" i="6"/>
  <c r="G16" i="46" s="1"/>
  <c r="I40" i="6"/>
  <c r="H19" i="48" l="1"/>
  <c r="F29" i="47"/>
  <c r="H29" i="47" s="1"/>
  <c r="H48" i="5"/>
  <c r="H55" i="5"/>
  <c r="G13" i="46"/>
  <c r="G13" i="48" s="1"/>
  <c r="G13" i="47" s="1"/>
  <c r="F13" i="46"/>
  <c r="K40" i="6"/>
  <c r="H29" i="46"/>
  <c r="G13" i="49"/>
  <c r="F16" i="46"/>
  <c r="F24" i="47"/>
  <c r="H24" i="47" s="1"/>
  <c r="H16" i="49"/>
  <c r="H24" i="46"/>
  <c r="H30" i="46"/>
  <c r="F30" i="47"/>
  <c r="H30" i="47" s="1"/>
  <c r="H22" i="49"/>
  <c r="H25" i="46"/>
  <c r="F13" i="48"/>
  <c r="F25" i="47"/>
  <c r="H25" i="47" s="1"/>
  <c r="H17" i="49"/>
  <c r="F11" i="48"/>
  <c r="H11" i="46"/>
  <c r="G11" i="47"/>
  <c r="Q257" i="83"/>
  <c r="T257" i="83" s="1"/>
  <c r="S251" i="83"/>
  <c r="S257" i="83" s="1"/>
  <c r="T251" i="83"/>
  <c r="H43" i="64"/>
  <c r="G32" i="64"/>
  <c r="G34" i="64" s="1"/>
  <c r="F32" i="64"/>
  <c r="F34" i="64" s="1"/>
  <c r="H29" i="64"/>
  <c r="H20" i="64"/>
  <c r="H14" i="64"/>
  <c r="O27" i="64"/>
  <c r="O33" i="64" s="1"/>
  <c r="G49" i="64" s="1"/>
  <c r="G53" i="64" s="1"/>
  <c r="N27" i="64"/>
  <c r="G53" i="42"/>
  <c r="G33" i="42"/>
  <c r="F33" i="42"/>
  <c r="H33" i="42" s="1"/>
  <c r="G32" i="42"/>
  <c r="F32" i="42"/>
  <c r="H32" i="42" s="1"/>
  <c r="H20" i="42"/>
  <c r="H14" i="42"/>
  <c r="H43" i="42"/>
  <c r="O24" i="42"/>
  <c r="N24" i="42"/>
  <c r="P19" i="42"/>
  <c r="P13" i="42"/>
  <c r="P14" i="42"/>
  <c r="P12" i="42"/>
  <c r="O27" i="42"/>
  <c r="O33" i="42" s="1"/>
  <c r="N27" i="42"/>
  <c r="N33" i="42" s="1"/>
  <c r="K126" i="8"/>
  <c r="J126" i="8"/>
  <c r="I126" i="8"/>
  <c r="K131" i="8"/>
  <c r="J131" i="8"/>
  <c r="I131" i="8"/>
  <c r="G83" i="5"/>
  <c r="G84" i="5" s="1"/>
  <c r="F83" i="5"/>
  <c r="F86" i="5" s="1"/>
  <c r="H79" i="5"/>
  <c r="H80" i="5"/>
  <c r="H81" i="5"/>
  <c r="H82" i="5"/>
  <c r="H78" i="5"/>
  <c r="H72" i="5"/>
  <c r="H70" i="5"/>
  <c r="F74" i="5"/>
  <c r="G73" i="5"/>
  <c r="G87" i="5" s="1"/>
  <c r="H87" i="5" s="1"/>
  <c r="G71" i="5"/>
  <c r="H71" i="5" s="1"/>
  <c r="H63" i="5"/>
  <c r="G65" i="5"/>
  <c r="G66" i="5" s="1"/>
  <c r="H13" i="46" l="1"/>
  <c r="G34" i="42"/>
  <c r="H32" i="64"/>
  <c r="H34" i="64" s="1"/>
  <c r="G54" i="42"/>
  <c r="G74" i="5"/>
  <c r="H74" i="5" s="1"/>
  <c r="P24" i="42"/>
  <c r="O34" i="42"/>
  <c r="O54" i="42" s="1"/>
  <c r="P27" i="42"/>
  <c r="P27" i="64"/>
  <c r="F49" i="42"/>
  <c r="N34" i="42"/>
  <c r="N54" i="42" s="1"/>
  <c r="H34" i="42"/>
  <c r="P33" i="64"/>
  <c r="G54" i="64"/>
  <c r="G86" i="5"/>
  <c r="G89" i="5" s="1"/>
  <c r="H83" i="5"/>
  <c r="P33" i="42"/>
  <c r="F34" i="42"/>
  <c r="N33" i="64"/>
  <c r="F49" i="64" s="1"/>
  <c r="H49" i="64" s="1"/>
  <c r="H11" i="48"/>
  <c r="F11" i="47"/>
  <c r="H11" i="47" s="1"/>
  <c r="F84" i="5"/>
  <c r="H13" i="48"/>
  <c r="F13" i="47"/>
  <c r="H13" i="47" s="1"/>
  <c r="F13" i="49"/>
  <c r="H16" i="46"/>
  <c r="H65" i="5"/>
  <c r="H73" i="5"/>
  <c r="G16" i="47"/>
  <c r="F89" i="5"/>
  <c r="H48" i="42"/>
  <c r="J49" i="6"/>
  <c r="I49" i="6"/>
  <c r="K45" i="6"/>
  <c r="J45" i="6"/>
  <c r="I45" i="6"/>
  <c r="K48" i="6"/>
  <c r="K43" i="6"/>
  <c r="J24" i="6"/>
  <c r="I24" i="6"/>
  <c r="F26" i="46" s="1"/>
  <c r="F34" i="46" s="1"/>
  <c r="K22" i="6"/>
  <c r="K23" i="6"/>
  <c r="J19" i="6"/>
  <c r="I19" i="6"/>
  <c r="K12" i="6"/>
  <c r="K13" i="6"/>
  <c r="D24" i="6"/>
  <c r="C24" i="6"/>
  <c r="E22" i="6"/>
  <c r="K17" i="6"/>
  <c r="K13" i="14"/>
  <c r="L11" i="14"/>
  <c r="M11" i="14" s="1"/>
  <c r="L12" i="14"/>
  <c r="M12" i="14" s="1"/>
  <c r="J13" i="14"/>
  <c r="L13" i="14" s="1"/>
  <c r="M13" i="14" s="1"/>
  <c r="K28" i="14"/>
  <c r="J28" i="14"/>
  <c r="L15" i="14"/>
  <c r="M15" i="14" s="1"/>
  <c r="L10" i="14"/>
  <c r="M10" i="14" s="1"/>
  <c r="H89" i="5" l="1"/>
  <c r="K19" i="6"/>
  <c r="L22" i="6"/>
  <c r="P34" i="42"/>
  <c r="P54" i="42" s="1"/>
  <c r="K24" i="6"/>
  <c r="G26" i="46" s="1"/>
  <c r="G19" i="49" s="1"/>
  <c r="G34" i="46"/>
  <c r="H34" i="46" s="1"/>
  <c r="F16" i="47"/>
  <c r="H16" i="47" s="1"/>
  <c r="H13" i="49"/>
  <c r="H66" i="5"/>
  <c r="H84" i="5"/>
  <c r="I51" i="6"/>
  <c r="K51" i="6" s="1"/>
  <c r="F19" i="49"/>
  <c r="H26" i="46"/>
  <c r="J51" i="6"/>
  <c r="K49" i="6"/>
  <c r="H86" i="5"/>
  <c r="H49" i="42"/>
  <c r="F53" i="42"/>
  <c r="F54" i="42" s="1"/>
  <c r="L23" i="14"/>
  <c r="C25" i="46"/>
  <c r="O31" i="46"/>
  <c r="O18" i="49" s="1"/>
  <c r="N31" i="46"/>
  <c r="N18" i="49" s="1"/>
  <c r="L98" i="8"/>
  <c r="K99" i="8"/>
  <c r="O32" i="46" s="1"/>
  <c r="O19" i="49" s="1"/>
  <c r="O32" i="47" s="1"/>
  <c r="J99" i="8"/>
  <c r="N32" i="46" s="1"/>
  <c r="I99" i="8"/>
  <c r="J104" i="8"/>
  <c r="K104" i="8"/>
  <c r="I104" i="8"/>
  <c r="K77" i="8"/>
  <c r="J77" i="8"/>
  <c r="I77" i="8"/>
  <c r="K71" i="8"/>
  <c r="J71" i="8"/>
  <c r="I71" i="8"/>
  <c r="K86" i="8"/>
  <c r="J86" i="8"/>
  <c r="I86" i="8"/>
  <c r="K58" i="8"/>
  <c r="J58" i="8"/>
  <c r="I58" i="8"/>
  <c r="K25" i="8"/>
  <c r="O28" i="46" s="1"/>
  <c r="O15" i="49" s="1"/>
  <c r="O28" i="47" s="1"/>
  <c r="J25" i="8"/>
  <c r="N28" i="46" s="1"/>
  <c r="I25" i="8"/>
  <c r="K16" i="8"/>
  <c r="J16" i="8"/>
  <c r="I16" i="8"/>
  <c r="H15" i="81"/>
  <c r="F15" i="81"/>
  <c r="E15" i="81"/>
  <c r="D15" i="81"/>
  <c r="C15" i="81"/>
  <c r="G14" i="81"/>
  <c r="G13" i="81"/>
  <c r="G12" i="81"/>
  <c r="G11" i="81"/>
  <c r="G10" i="81"/>
  <c r="G9" i="81"/>
  <c r="H26" i="55"/>
  <c r="D26" i="55"/>
  <c r="C26" i="55"/>
  <c r="J13" i="55"/>
  <c r="H13" i="55"/>
  <c r="D13" i="55"/>
  <c r="C13" i="55"/>
  <c r="O27" i="46" l="1"/>
  <c r="P31" i="46"/>
  <c r="N15" i="49"/>
  <c r="P28" i="46"/>
  <c r="P32" i="46"/>
  <c r="N19" i="49"/>
  <c r="N31" i="47"/>
  <c r="P18" i="49"/>
  <c r="O31" i="47"/>
  <c r="F26" i="47"/>
  <c r="H19" i="49"/>
  <c r="H25" i="49" s="1"/>
  <c r="G26" i="47"/>
  <c r="G25" i="49"/>
  <c r="G15" i="81"/>
  <c r="N27" i="46"/>
  <c r="H53" i="42"/>
  <c r="H54" i="42" s="1"/>
  <c r="F25" i="49"/>
  <c r="L26" i="14"/>
  <c r="L24" i="14"/>
  <c r="L27" i="14"/>
  <c r="J107" i="8"/>
  <c r="K107" i="8"/>
  <c r="I107" i="8"/>
  <c r="O34" i="46"/>
  <c r="K53" i="7"/>
  <c r="J21" i="7"/>
  <c r="AE64" i="15"/>
  <c r="AE62" i="15"/>
  <c r="AE63" i="15"/>
  <c r="AE61" i="15"/>
  <c r="J61" i="7"/>
  <c r="O19" i="46" s="1"/>
  <c r="I21" i="7"/>
  <c r="I76" i="7" s="1"/>
  <c r="Q22" i="15" s="1"/>
  <c r="J58" i="7"/>
  <c r="I58" i="7"/>
  <c r="I77" i="7" s="1"/>
  <c r="P31" i="47" l="1"/>
  <c r="I63" i="7"/>
  <c r="J63" i="7"/>
  <c r="U22" i="15"/>
  <c r="I79" i="7"/>
  <c r="G34" i="47"/>
  <c r="G26" i="49"/>
  <c r="N32" i="47"/>
  <c r="P32" i="47" s="1"/>
  <c r="P19" i="49"/>
  <c r="N34" i="46"/>
  <c r="P34" i="46" s="1"/>
  <c r="P27" i="46"/>
  <c r="F34" i="47"/>
  <c r="H34" i="47" s="1"/>
  <c r="F26" i="49"/>
  <c r="H26" i="47"/>
  <c r="N28" i="47"/>
  <c r="P28" i="47" s="1"/>
  <c r="P15" i="49"/>
  <c r="Q15" i="49" s="1"/>
  <c r="L25" i="14"/>
  <c r="M25" i="14" s="1"/>
  <c r="P41" i="46"/>
  <c r="P19" i="46"/>
  <c r="J77" i="7"/>
  <c r="V22" i="15" s="1"/>
  <c r="J76" i="7"/>
  <c r="K76" i="7" s="1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4" i="7"/>
  <c r="K55" i="7"/>
  <c r="K56" i="7"/>
  <c r="K57" i="7"/>
  <c r="K58" i="7"/>
  <c r="K60" i="7"/>
  <c r="K61" i="7"/>
  <c r="K63" i="7"/>
  <c r="K66" i="7"/>
  <c r="K68" i="7"/>
  <c r="K72" i="7"/>
  <c r="K74" i="7"/>
  <c r="K78" i="7"/>
  <c r="K24" i="7"/>
  <c r="K12" i="7"/>
  <c r="K13" i="7"/>
  <c r="K14" i="7"/>
  <c r="K15" i="7"/>
  <c r="K16" i="7"/>
  <c r="K17" i="7"/>
  <c r="K18" i="7"/>
  <c r="K19" i="7"/>
  <c r="K20" i="7"/>
  <c r="K11" i="7"/>
  <c r="K77" i="7" l="1"/>
  <c r="F45" i="49"/>
  <c r="H26" i="49"/>
  <c r="K21" i="7"/>
  <c r="G45" i="49"/>
  <c r="L28" i="14"/>
  <c r="M28" i="14" s="1"/>
  <c r="J79" i="7"/>
  <c r="K79" i="7" s="1"/>
  <c r="R22" i="15"/>
  <c r="Y65" i="15"/>
  <c r="N20" i="46" s="1"/>
  <c r="Z65" i="15"/>
  <c r="O20" i="46" s="1"/>
  <c r="E65" i="15"/>
  <c r="N10" i="46" s="1"/>
  <c r="N10" i="48" s="1"/>
  <c r="F65" i="15"/>
  <c r="O10" i="46" s="1"/>
  <c r="I65" i="15"/>
  <c r="N11" i="46" s="1"/>
  <c r="J65" i="15"/>
  <c r="O11" i="46" s="1"/>
  <c r="O11" i="48" s="1"/>
  <c r="O11" i="47" s="1"/>
  <c r="M65" i="15"/>
  <c r="N12" i="46" s="1"/>
  <c r="N65" i="15"/>
  <c r="O12" i="46" s="1"/>
  <c r="O12" i="48" s="1"/>
  <c r="O12" i="47" s="1"/>
  <c r="U65" i="15"/>
  <c r="N18" i="46" s="1"/>
  <c r="V65" i="15"/>
  <c r="O18" i="46" s="1"/>
  <c r="O17" i="48" s="1"/>
  <c r="Q65" i="15"/>
  <c r="N17" i="46" s="1"/>
  <c r="N16" i="48" s="1"/>
  <c r="R65" i="15"/>
  <c r="O17" i="46" s="1"/>
  <c r="D30" i="54"/>
  <c r="P12" i="46" l="1"/>
  <c r="N12" i="48"/>
  <c r="P20" i="46"/>
  <c r="P17" i="46"/>
  <c r="O16" i="48"/>
  <c r="O17" i="47" s="1"/>
  <c r="N17" i="47"/>
  <c r="O18" i="47"/>
  <c r="O10" i="48"/>
  <c r="H45" i="49"/>
  <c r="P11" i="46"/>
  <c r="N11" i="48"/>
  <c r="N17" i="48"/>
  <c r="N18" i="47" s="1"/>
  <c r="P18" i="46"/>
  <c r="N10" i="47"/>
  <c r="P10" i="46"/>
  <c r="C30" i="54"/>
  <c r="D20" i="54"/>
  <c r="D32" i="54" s="1"/>
  <c r="C20" i="54"/>
  <c r="P18" i="47" l="1"/>
  <c r="O10" i="47"/>
  <c r="P10" i="47" s="1"/>
  <c r="N11" i="47"/>
  <c r="P11" i="47" s="1"/>
  <c r="P11" i="48"/>
  <c r="C32" i="54"/>
  <c r="P10" i="48"/>
  <c r="P17" i="48"/>
  <c r="P16" i="48"/>
  <c r="N12" i="47"/>
  <c r="P12" i="47" s="1"/>
  <c r="P12" i="48"/>
  <c r="P17" i="47"/>
  <c r="P47" i="46"/>
  <c r="AD32" i="15"/>
  <c r="AD34" i="15"/>
  <c r="AD33" i="15"/>
  <c r="AD31" i="15"/>
  <c r="AD30" i="15"/>
  <c r="AD29" i="15"/>
  <c r="AD28" i="15"/>
  <c r="AD27" i="15"/>
  <c r="AD26" i="15"/>
  <c r="AD25" i="15"/>
  <c r="AD23" i="15" l="1"/>
  <c r="AD65" i="15" s="1"/>
  <c r="AC23" i="15"/>
  <c r="AC65" i="15" s="1"/>
  <c r="H24" i="63"/>
  <c r="I13" i="63"/>
  <c r="I20" i="63"/>
  <c r="I21" i="63"/>
  <c r="I22" i="63"/>
  <c r="G24" i="63"/>
  <c r="I14" i="63"/>
  <c r="I15" i="63"/>
  <c r="I16" i="63"/>
  <c r="H28" i="63"/>
  <c r="G28" i="63"/>
  <c r="I27" i="63"/>
  <c r="I28" i="63" s="1"/>
  <c r="I17" i="63"/>
  <c r="I18" i="63"/>
  <c r="I19" i="63"/>
  <c r="I23" i="63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G61" i="15" s="1"/>
  <c r="AF62" i="15"/>
  <c r="AG62" i="15" s="1"/>
  <c r="AF63" i="15"/>
  <c r="AG63" i="15" s="1"/>
  <c r="AF64" i="15"/>
  <c r="AG64" i="15" s="1"/>
  <c r="AF10" i="15"/>
  <c r="G53" i="45"/>
  <c r="F53" i="45"/>
  <c r="H48" i="45"/>
  <c r="H49" i="45"/>
  <c r="H43" i="45"/>
  <c r="F33" i="45"/>
  <c r="H33" i="45" s="1"/>
  <c r="G32" i="45"/>
  <c r="G34" i="45" s="1"/>
  <c r="F32" i="45"/>
  <c r="H32" i="45" s="1"/>
  <c r="C33" i="45"/>
  <c r="E33" i="45" s="1"/>
  <c r="C32" i="45"/>
  <c r="H25" i="45"/>
  <c r="H20" i="45"/>
  <c r="P53" i="45"/>
  <c r="O53" i="45"/>
  <c r="N53" i="45"/>
  <c r="J115" i="8"/>
  <c r="N27" i="45" s="1"/>
  <c r="N33" i="45" s="1"/>
  <c r="K115" i="8"/>
  <c r="I115" i="8"/>
  <c r="O24" i="45"/>
  <c r="N24" i="45"/>
  <c r="P24" i="45" s="1"/>
  <c r="P13" i="45"/>
  <c r="P14" i="45"/>
  <c r="P12" i="45"/>
  <c r="N34" i="45" l="1"/>
  <c r="N54" i="45"/>
  <c r="O27" i="45"/>
  <c r="P27" i="45" s="1"/>
  <c r="G54" i="45"/>
  <c r="F34" i="45"/>
  <c r="F54" i="45" s="1"/>
  <c r="H54" i="45" s="1"/>
  <c r="H53" i="45"/>
  <c r="AF65" i="15"/>
  <c r="G29" i="63"/>
  <c r="N14" i="46" s="1"/>
  <c r="I24" i="63"/>
  <c r="I29" i="63" s="1"/>
  <c r="H29" i="63"/>
  <c r="O14" i="46" s="1"/>
  <c r="I33" i="45"/>
  <c r="H34" i="45"/>
  <c r="N14" i="48" l="1"/>
  <c r="P14" i="46"/>
  <c r="N24" i="46"/>
  <c r="O33" i="45"/>
  <c r="O14" i="48"/>
  <c r="O24" i="46"/>
  <c r="O35" i="46" s="1"/>
  <c r="O24" i="64"/>
  <c r="O34" i="64" s="1"/>
  <c r="O54" i="64" s="1"/>
  <c r="N24" i="64"/>
  <c r="P13" i="64"/>
  <c r="P14" i="64"/>
  <c r="P12" i="64"/>
  <c r="G53" i="51"/>
  <c r="F53" i="51"/>
  <c r="H48" i="51"/>
  <c r="H49" i="51"/>
  <c r="H43" i="51"/>
  <c r="G32" i="51"/>
  <c r="G34" i="51" s="1"/>
  <c r="F32" i="51"/>
  <c r="F34" i="51" s="1"/>
  <c r="F54" i="51" s="1"/>
  <c r="H20" i="51"/>
  <c r="H32" i="51" s="1"/>
  <c r="H34" i="51" s="1"/>
  <c r="O33" i="51"/>
  <c r="K136" i="8"/>
  <c r="J136" i="8"/>
  <c r="I136" i="8"/>
  <c r="N27" i="51" s="1"/>
  <c r="O24" i="51"/>
  <c r="O34" i="51" s="1"/>
  <c r="O54" i="51" s="1"/>
  <c r="N24" i="51"/>
  <c r="P13" i="51"/>
  <c r="P14" i="51"/>
  <c r="P12" i="51"/>
  <c r="H43" i="44"/>
  <c r="G32" i="44"/>
  <c r="F32" i="44"/>
  <c r="F34" i="44" s="1"/>
  <c r="H20" i="44"/>
  <c r="H14" i="44"/>
  <c r="J121" i="8"/>
  <c r="N27" i="44" s="1"/>
  <c r="K121" i="8"/>
  <c r="I121" i="8"/>
  <c r="I142" i="8" s="1"/>
  <c r="H32" i="44" l="1"/>
  <c r="H34" i="44" s="1"/>
  <c r="G54" i="51"/>
  <c r="P24" i="51"/>
  <c r="H53" i="51"/>
  <c r="K142" i="8"/>
  <c r="H54" i="51"/>
  <c r="J142" i="8"/>
  <c r="O14" i="47"/>
  <c r="O24" i="47" s="1"/>
  <c r="O22" i="48"/>
  <c r="P24" i="46"/>
  <c r="N35" i="46"/>
  <c r="P35" i="46" s="1"/>
  <c r="N14" i="47"/>
  <c r="P14" i="48"/>
  <c r="N22" i="48"/>
  <c r="N33" i="44"/>
  <c r="F49" i="44" s="1"/>
  <c r="N14" i="49"/>
  <c r="O34" i="45"/>
  <c r="P33" i="45"/>
  <c r="O27" i="44"/>
  <c r="P27" i="44" s="1"/>
  <c r="N34" i="64"/>
  <c r="N54" i="64" s="1"/>
  <c r="F48" i="64"/>
  <c r="G34" i="44"/>
  <c r="P24" i="64"/>
  <c r="N33" i="51"/>
  <c r="N34" i="51" s="1"/>
  <c r="N54" i="51" s="1"/>
  <c r="P27" i="51"/>
  <c r="O24" i="44"/>
  <c r="N24" i="44"/>
  <c r="N34" i="44" s="1"/>
  <c r="P13" i="44"/>
  <c r="P14" i="44"/>
  <c r="P12" i="44"/>
  <c r="N24" i="48" l="1"/>
  <c r="P22" i="48"/>
  <c r="P14" i="47"/>
  <c r="N24" i="47"/>
  <c r="H48" i="64"/>
  <c r="H53" i="64" s="1"/>
  <c r="H54" i="64" s="1"/>
  <c r="F53" i="64"/>
  <c r="F54" i="64" s="1"/>
  <c r="N27" i="47"/>
  <c r="N21" i="49"/>
  <c r="N26" i="49" s="1"/>
  <c r="O24" i="48"/>
  <c r="O45" i="48" s="1"/>
  <c r="O54" i="45"/>
  <c r="P34" i="45"/>
  <c r="P54" i="45" s="1"/>
  <c r="P34" i="64"/>
  <c r="O33" i="44"/>
  <c r="O34" i="44" s="1"/>
  <c r="O14" i="49"/>
  <c r="P14" i="49" s="1"/>
  <c r="P21" i="49" s="1"/>
  <c r="P26" i="49" s="1"/>
  <c r="G48" i="44"/>
  <c r="N50" i="46"/>
  <c r="P33" i="51"/>
  <c r="P24" i="44"/>
  <c r="C25" i="47"/>
  <c r="E17" i="6"/>
  <c r="L17" i="6" s="1"/>
  <c r="E25" i="45"/>
  <c r="I25" i="45" s="1"/>
  <c r="P34" i="44" l="1"/>
  <c r="P54" i="44" s="1"/>
  <c r="O54" i="44"/>
  <c r="P45" i="49"/>
  <c r="H28" i="49"/>
  <c r="P54" i="64"/>
  <c r="N45" i="49"/>
  <c r="F28" i="49"/>
  <c r="F29" i="49" s="1"/>
  <c r="F27" i="48" s="1"/>
  <c r="P24" i="47"/>
  <c r="N34" i="47"/>
  <c r="O27" i="47"/>
  <c r="O34" i="47" s="1"/>
  <c r="O35" i="47" s="1"/>
  <c r="O55" i="47" s="1"/>
  <c r="O21" i="49"/>
  <c r="O26" i="49" s="1"/>
  <c r="G49" i="44"/>
  <c r="G53" i="44" s="1"/>
  <c r="G54" i="44" s="1"/>
  <c r="P33" i="44"/>
  <c r="P24" i="48"/>
  <c r="N45" i="48"/>
  <c r="P45" i="48" s="1"/>
  <c r="O49" i="46"/>
  <c r="N49" i="46"/>
  <c r="F53" i="44"/>
  <c r="F54" i="44" s="1"/>
  <c r="H48" i="44"/>
  <c r="P34" i="51"/>
  <c r="O104" i="80"/>
  <c r="O106" i="80" s="1"/>
  <c r="N104" i="80"/>
  <c r="N106" i="80" s="1"/>
  <c r="M104" i="80"/>
  <c r="L104" i="80"/>
  <c r="L106" i="80" s="1"/>
  <c r="K104" i="80"/>
  <c r="K106" i="80" s="1"/>
  <c r="J104" i="80"/>
  <c r="J106" i="80" s="1"/>
  <c r="I104" i="80"/>
  <c r="I106" i="80" s="1"/>
  <c r="H104" i="80"/>
  <c r="G104" i="80"/>
  <c r="G106" i="80" s="1"/>
  <c r="D104" i="80"/>
  <c r="D106" i="80" s="1"/>
  <c r="C104" i="80"/>
  <c r="C106" i="80" s="1"/>
  <c r="BB101" i="80"/>
  <c r="AZ101" i="80"/>
  <c r="AS101" i="80"/>
  <c r="AR101" i="80"/>
  <c r="AQ101" i="80"/>
  <c r="AM101" i="80"/>
  <c r="AL101" i="80"/>
  <c r="AK101" i="80"/>
  <c r="AJ101" i="80"/>
  <c r="AH101" i="80"/>
  <c r="AF101" i="80"/>
  <c r="AA101" i="80"/>
  <c r="P101" i="80"/>
  <c r="BC100" i="80"/>
  <c r="AI100" i="80"/>
  <c r="AY100" i="80" s="1"/>
  <c r="BS100" i="80" s="1"/>
  <c r="AE100" i="80"/>
  <c r="AI99" i="80"/>
  <c r="BC99" i="80" s="1"/>
  <c r="AE99" i="80"/>
  <c r="AU98" i="80"/>
  <c r="BO98" i="80" s="1"/>
  <c r="AI98" i="80"/>
  <c r="BC98" i="80" s="1"/>
  <c r="AE98" i="80"/>
  <c r="AY98" i="80" s="1"/>
  <c r="BS98" i="80" s="1"/>
  <c r="AU97" i="80"/>
  <c r="AU101" i="80" s="1"/>
  <c r="AI97" i="80"/>
  <c r="BC97" i="80" s="1"/>
  <c r="AE97" i="80"/>
  <c r="AY97" i="80" s="1"/>
  <c r="BR92" i="80"/>
  <c r="BR104" i="80" s="1"/>
  <c r="BR106" i="80" s="1"/>
  <c r="BQ92" i="80"/>
  <c r="BQ104" i="80" s="1"/>
  <c r="BQ106" i="80" s="1"/>
  <c r="BO92" i="80"/>
  <c r="BM92" i="80"/>
  <c r="BL92" i="80"/>
  <c r="BK92" i="80"/>
  <c r="BJ92" i="80"/>
  <c r="BI92" i="80"/>
  <c r="BI104" i="80" s="1"/>
  <c r="BI106" i="80" s="1"/>
  <c r="BH92" i="80"/>
  <c r="BG92" i="80"/>
  <c r="BF92" i="80"/>
  <c r="BE92" i="80"/>
  <c r="BA92" i="80"/>
  <c r="BA104" i="80" s="1"/>
  <c r="BA106" i="80" s="1"/>
  <c r="AZ92" i="80"/>
  <c r="AX92" i="80"/>
  <c r="AX104" i="80" s="1"/>
  <c r="AX106" i="80" s="1"/>
  <c r="AW92" i="80"/>
  <c r="AW104" i="80" s="1"/>
  <c r="AW106" i="80" s="1"/>
  <c r="AU92" i="80"/>
  <c r="AS92" i="80"/>
  <c r="AR92" i="80"/>
  <c r="AQ92" i="80"/>
  <c r="AP92" i="80"/>
  <c r="AO92" i="80"/>
  <c r="AO104" i="80" s="1"/>
  <c r="AO106" i="80" s="1"/>
  <c r="AN92" i="80"/>
  <c r="AM92" i="80"/>
  <c r="AL92" i="80"/>
  <c r="AK92" i="80"/>
  <c r="AJ92" i="80"/>
  <c r="AG92" i="80"/>
  <c r="AG104" i="80" s="1"/>
  <c r="AG106" i="80" s="1"/>
  <c r="AF92" i="80"/>
  <c r="AD92" i="80"/>
  <c r="AD104" i="80" s="1"/>
  <c r="AD106" i="80" s="1"/>
  <c r="AC92" i="80"/>
  <c r="AC104" i="80" s="1"/>
  <c r="AC106" i="80" s="1"/>
  <c r="AB92" i="80"/>
  <c r="AB104" i="80" s="1"/>
  <c r="AB106" i="80" s="1"/>
  <c r="AA92" i="80"/>
  <c r="Z92" i="80"/>
  <c r="Z104" i="80" s="1"/>
  <c r="Z106" i="80" s="1"/>
  <c r="Y92" i="80"/>
  <c r="X92" i="80"/>
  <c r="W92" i="80"/>
  <c r="V92" i="80"/>
  <c r="U92" i="80"/>
  <c r="U104" i="80" s="1"/>
  <c r="U106" i="80" s="1"/>
  <c r="T92" i="80"/>
  <c r="S92" i="80"/>
  <c r="R92" i="80"/>
  <c r="Q92" i="80"/>
  <c r="Q104" i="80" s="1"/>
  <c r="Q106" i="80" s="1"/>
  <c r="P92" i="80"/>
  <c r="E92" i="80"/>
  <c r="E104" i="80" s="1"/>
  <c r="E106" i="80" s="1"/>
  <c r="BD91" i="80"/>
  <c r="BD92" i="80" s="1"/>
  <c r="AT91" i="80"/>
  <c r="AI91" i="80"/>
  <c r="AI92" i="80" s="1"/>
  <c r="AE91" i="80"/>
  <c r="F91" i="80"/>
  <c r="AY91" i="80" s="1"/>
  <c r="BS91" i="80" s="1"/>
  <c r="BC90" i="80"/>
  <c r="AE90" i="80"/>
  <c r="AY90" i="80" s="1"/>
  <c r="BS90" i="80" s="1"/>
  <c r="BS88" i="80"/>
  <c r="BB88" i="80"/>
  <c r="BB92" i="80" s="1"/>
  <c r="AH88" i="80"/>
  <c r="AH92" i="80" s="1"/>
  <c r="AE87" i="80"/>
  <c r="BC86" i="80"/>
  <c r="AE86" i="80"/>
  <c r="AY86" i="80" s="1"/>
  <c r="BS86" i="80" s="1"/>
  <c r="BC85" i="80"/>
  <c r="AE85" i="80"/>
  <c r="F85" i="80"/>
  <c r="AY85" i="80" s="1"/>
  <c r="BS85" i="80" s="1"/>
  <c r="BS82" i="80"/>
  <c r="AY82" i="80"/>
  <c r="F82" i="80"/>
  <c r="BC81" i="80"/>
  <c r="AY81" i="80"/>
  <c r="BS81" i="80" s="1"/>
  <c r="BC80" i="80"/>
  <c r="AT80" i="80"/>
  <c r="AY80" i="80" s="1"/>
  <c r="BS80" i="80" s="1"/>
  <c r="AE80" i="80"/>
  <c r="F80" i="80"/>
  <c r="BC79" i="80"/>
  <c r="BS79" i="80" s="1"/>
  <c r="AE79" i="80"/>
  <c r="AY79" i="80" s="1"/>
  <c r="BS77" i="80"/>
  <c r="AY77" i="80"/>
  <c r="AE77" i="80"/>
  <c r="BS76" i="80"/>
  <c r="AY76" i="80"/>
  <c r="AE76" i="80"/>
  <c r="BS75" i="80"/>
  <c r="AY75" i="80"/>
  <c r="AE75" i="80"/>
  <c r="AE73" i="80"/>
  <c r="AY73" i="80" s="1"/>
  <c r="BS73" i="80" s="1"/>
  <c r="BN72" i="80"/>
  <c r="AE72" i="80"/>
  <c r="F72" i="80"/>
  <c r="AY72" i="80" s="1"/>
  <c r="BS72" i="80" s="1"/>
  <c r="BS71" i="80"/>
  <c r="AY71" i="80"/>
  <c r="BC70" i="80"/>
  <c r="AV70" i="80"/>
  <c r="AV92" i="80" s="1"/>
  <c r="AV104" i="80" s="1"/>
  <c r="AV106" i="80" s="1"/>
  <c r="AE70" i="80"/>
  <c r="AY70" i="80" s="1"/>
  <c r="BS70" i="80" s="1"/>
  <c r="AT69" i="80"/>
  <c r="F69" i="80"/>
  <c r="AY69" i="80" s="1"/>
  <c r="BS69" i="80" s="1"/>
  <c r="BC68" i="80"/>
  <c r="AY68" i="80"/>
  <c r="BS68" i="80" s="1"/>
  <c r="BC67" i="80"/>
  <c r="AT67" i="80"/>
  <c r="BN67" i="80" s="1"/>
  <c r="AE67" i="80"/>
  <c r="F67" i="80"/>
  <c r="AT65" i="80"/>
  <c r="BN65" i="80" s="1"/>
  <c r="BS65" i="80" s="1"/>
  <c r="AE65" i="80"/>
  <c r="F65" i="80"/>
  <c r="AE60" i="80"/>
  <c r="AE59" i="80"/>
  <c r="AE58" i="80"/>
  <c r="AE57" i="80"/>
  <c r="AE56" i="80"/>
  <c r="AE55" i="80"/>
  <c r="AE54" i="80"/>
  <c r="AE53" i="80"/>
  <c r="AE52" i="80"/>
  <c r="AE51" i="80"/>
  <c r="AE50" i="80"/>
  <c r="AE49" i="80"/>
  <c r="AE48" i="80"/>
  <c r="AE47" i="80"/>
  <c r="AE46" i="80"/>
  <c r="AE45" i="80"/>
  <c r="AE44" i="80"/>
  <c r="AE43" i="80"/>
  <c r="AE42" i="80"/>
  <c r="AE41" i="80"/>
  <c r="AE40" i="80"/>
  <c r="AE39" i="80"/>
  <c r="AE38" i="80"/>
  <c r="AF37" i="80"/>
  <c r="AE37" i="80"/>
  <c r="BM36" i="80"/>
  <c r="BL36" i="80"/>
  <c r="BK36" i="80"/>
  <c r="AS36" i="80"/>
  <c r="AR36" i="80"/>
  <c r="AQ36" i="80"/>
  <c r="AH36" i="80"/>
  <c r="BB36" i="80" s="1"/>
  <c r="AF36" i="80"/>
  <c r="AZ36" i="80" s="1"/>
  <c r="Y36" i="80"/>
  <c r="X36" i="80"/>
  <c r="X104" i="80" s="1"/>
  <c r="X106" i="80" s="1"/>
  <c r="W36" i="80"/>
  <c r="P36" i="80"/>
  <c r="BC35" i="80"/>
  <c r="AI35" i="80"/>
  <c r="AE35" i="80"/>
  <c r="BS35" i="80" s="1"/>
  <c r="BC34" i="80"/>
  <c r="AE34" i="80"/>
  <c r="AY34" i="80" s="1"/>
  <c r="BC33" i="80"/>
  <c r="AE33" i="80"/>
  <c r="BS33" i="80" s="1"/>
  <c r="BC32" i="80"/>
  <c r="AE32" i="80"/>
  <c r="BS32" i="80" s="1"/>
  <c r="BC31" i="80"/>
  <c r="AI31" i="80"/>
  <c r="AE31" i="80"/>
  <c r="AY31" i="80" s="1"/>
  <c r="BC30" i="80"/>
  <c r="AE30" i="80"/>
  <c r="BS30" i="80" s="1"/>
  <c r="BC29" i="80"/>
  <c r="AI29" i="80"/>
  <c r="AE29" i="80"/>
  <c r="AY29" i="80" s="1"/>
  <c r="BC28" i="80"/>
  <c r="AI28" i="80"/>
  <c r="AE28" i="80"/>
  <c r="BS28" i="80" s="1"/>
  <c r="BC27" i="80"/>
  <c r="AE27" i="80"/>
  <c r="BS27" i="80" s="1"/>
  <c r="BC26" i="80"/>
  <c r="AI26" i="80"/>
  <c r="AE26" i="80"/>
  <c r="AY26" i="80" s="1"/>
  <c r="BC25" i="80"/>
  <c r="AI25" i="80"/>
  <c r="AE25" i="80"/>
  <c r="BS25" i="80" s="1"/>
  <c r="BM21" i="80"/>
  <c r="BL21" i="80"/>
  <c r="BJ21" i="80"/>
  <c r="BH21" i="80"/>
  <c r="BF21" i="80"/>
  <c r="BE21" i="80"/>
  <c r="BD21" i="80"/>
  <c r="AS21" i="80"/>
  <c r="AR21" i="80"/>
  <c r="AP21" i="80"/>
  <c r="AP104" i="80" s="1"/>
  <c r="AP106" i="80" s="1"/>
  <c r="AN21" i="80"/>
  <c r="AL21" i="80"/>
  <c r="AK21" i="80"/>
  <c r="AJ21" i="80"/>
  <c r="V21" i="80"/>
  <c r="T21" i="80"/>
  <c r="R21" i="80"/>
  <c r="R104" i="80" s="1"/>
  <c r="R106" i="80" s="1"/>
  <c r="P21" i="80"/>
  <c r="AI21" i="80" s="1"/>
  <c r="AI20" i="80"/>
  <c r="BC20" i="80" s="1"/>
  <c r="BS20" i="80" s="1"/>
  <c r="AE20" i="80"/>
  <c r="AY20" i="80" s="1"/>
  <c r="BK19" i="80"/>
  <c r="BK21" i="80" s="1"/>
  <c r="AQ19" i="80"/>
  <c r="AQ21" i="80" s="1"/>
  <c r="AI19" i="80"/>
  <c r="BC19" i="80" s="1"/>
  <c r="W19" i="80"/>
  <c r="W21" i="80" s="1"/>
  <c r="AI18" i="80"/>
  <c r="BC18" i="80" s="1"/>
  <c r="BS18" i="80" s="1"/>
  <c r="AE18" i="80"/>
  <c r="AY18" i="80" s="1"/>
  <c r="AI17" i="80"/>
  <c r="BC17" i="80" s="1"/>
  <c r="BS17" i="80" s="1"/>
  <c r="AE17" i="80"/>
  <c r="AY17" i="80" s="1"/>
  <c r="BG16" i="80"/>
  <c r="BG21" i="80" s="1"/>
  <c r="AM16" i="80"/>
  <c r="AM21" i="80" s="1"/>
  <c r="AM104" i="80" s="1"/>
  <c r="AM106" i="80" s="1"/>
  <c r="AI16" i="80"/>
  <c r="S16" i="80"/>
  <c r="S21" i="80" s="1"/>
  <c r="S104" i="80" s="1"/>
  <c r="S106" i="80" s="1"/>
  <c r="BM12" i="80"/>
  <c r="BL12" i="80"/>
  <c r="BK12" i="80"/>
  <c r="BF12" i="80"/>
  <c r="BE12" i="80"/>
  <c r="AI12" i="80"/>
  <c r="BC12" i="80" s="1"/>
  <c r="M12" i="80"/>
  <c r="F12" i="80"/>
  <c r="BC10" i="80"/>
  <c r="BB10" i="80"/>
  <c r="AI10" i="80"/>
  <c r="H10" i="80"/>
  <c r="F10" i="80"/>
  <c r="M106" i="80" l="1"/>
  <c r="AN104" i="80"/>
  <c r="AN106" i="80" s="1"/>
  <c r="V104" i="80"/>
  <c r="V106" i="80" s="1"/>
  <c r="BS34" i="80"/>
  <c r="AR104" i="80"/>
  <c r="AR106" i="80" s="1"/>
  <c r="BJ104" i="80"/>
  <c r="BJ106" i="80" s="1"/>
  <c r="Y104" i="80"/>
  <c r="Y106" i="80" s="1"/>
  <c r="AY25" i="80"/>
  <c r="AF104" i="80"/>
  <c r="AF106" i="80" s="1"/>
  <c r="BO97" i="80"/>
  <c r="BO101" i="80" s="1"/>
  <c r="BO104" i="80" s="1"/>
  <c r="BO106" i="80" s="1"/>
  <c r="AA104" i="80"/>
  <c r="AA106" i="80" s="1"/>
  <c r="AJ104" i="80"/>
  <c r="AJ106" i="80" s="1"/>
  <c r="AE19" i="80"/>
  <c r="AY19" i="80" s="1"/>
  <c r="P104" i="80"/>
  <c r="P106" i="80" s="1"/>
  <c r="BP70" i="80"/>
  <c r="BP92" i="80" s="1"/>
  <c r="BP104" i="80" s="1"/>
  <c r="BP106" i="80" s="1"/>
  <c r="BE104" i="80"/>
  <c r="BE106" i="80" s="1"/>
  <c r="AI101" i="80"/>
  <c r="T104" i="80"/>
  <c r="T106" i="80" s="1"/>
  <c r="H106" i="80"/>
  <c r="P34" i="47"/>
  <c r="P27" i="47"/>
  <c r="BH104" i="80"/>
  <c r="BH106" i="80" s="1"/>
  <c r="BC101" i="80"/>
  <c r="W104" i="80"/>
  <c r="W106" i="80" s="1"/>
  <c r="AI36" i="80"/>
  <c r="BS29" i="80"/>
  <c r="AY33" i="80"/>
  <c r="AZ104" i="80"/>
  <c r="AZ106" i="80" s="1"/>
  <c r="AE92" i="80"/>
  <c r="AT92" i="80"/>
  <c r="AT104" i="80" s="1"/>
  <c r="AT106" i="80" s="1"/>
  <c r="BC91" i="80"/>
  <c r="BC92" i="80" s="1"/>
  <c r="BD104" i="80"/>
  <c r="BD106" i="80" s="1"/>
  <c r="O50" i="46"/>
  <c r="P50" i="46" s="1"/>
  <c r="H49" i="44"/>
  <c r="H53" i="44" s="1"/>
  <c r="H54" i="44" s="1"/>
  <c r="AS104" i="80"/>
  <c r="AS106" i="80" s="1"/>
  <c r="BS26" i="80"/>
  <c r="BS31" i="80"/>
  <c r="AU104" i="80"/>
  <c r="AU106" i="80" s="1"/>
  <c r="BK104" i="80"/>
  <c r="BK106" i="80" s="1"/>
  <c r="O45" i="49"/>
  <c r="G28" i="49"/>
  <c r="G29" i="49" s="1"/>
  <c r="AY10" i="80"/>
  <c r="AE16" i="80"/>
  <c r="AQ104" i="80"/>
  <c r="AQ106" i="80" s="1"/>
  <c r="AK104" i="80"/>
  <c r="AK106" i="80" s="1"/>
  <c r="AE36" i="80"/>
  <c r="AY36" i="80" s="1"/>
  <c r="AY104" i="80" s="1"/>
  <c r="F92" i="80"/>
  <c r="F104" i="80" s="1"/>
  <c r="F106" i="80" s="1"/>
  <c r="BF104" i="80"/>
  <c r="BF106" i="80" s="1"/>
  <c r="BL104" i="80"/>
  <c r="BL106" i="80" s="1"/>
  <c r="AY99" i="80"/>
  <c r="BS99" i="80" s="1"/>
  <c r="BS12" i="80"/>
  <c r="BS19" i="80"/>
  <c r="AY30" i="80"/>
  <c r="AY16" i="80"/>
  <c r="AY21" i="80" s="1"/>
  <c r="AL104" i="80"/>
  <c r="AL106" i="80" s="1"/>
  <c r="AY67" i="80"/>
  <c r="AY92" i="80" s="1"/>
  <c r="BG104" i="80"/>
  <c r="BG106" i="80" s="1"/>
  <c r="BM104" i="80"/>
  <c r="BM106" i="80" s="1"/>
  <c r="N35" i="47"/>
  <c r="N54" i="46"/>
  <c r="P49" i="46"/>
  <c r="P54" i="51"/>
  <c r="BS67" i="80"/>
  <c r="BS92" i="80" s="1"/>
  <c r="AI104" i="80"/>
  <c r="AI106" i="80" s="1"/>
  <c r="BS36" i="80"/>
  <c r="BB104" i="80"/>
  <c r="BB106" i="80" s="1"/>
  <c r="BS97" i="80"/>
  <c r="AY101" i="80"/>
  <c r="AY28" i="80"/>
  <c r="AY32" i="80"/>
  <c r="BC36" i="80"/>
  <c r="BN69" i="80"/>
  <c r="BN92" i="80" s="1"/>
  <c r="BN104" i="80" s="1"/>
  <c r="BN106" i="80" s="1"/>
  <c r="AY27" i="80"/>
  <c r="AY35" i="80"/>
  <c r="BS10" i="80"/>
  <c r="AE101" i="80"/>
  <c r="AY12" i="80"/>
  <c r="BC16" i="80"/>
  <c r="BS16" i="80" s="1"/>
  <c r="AE21" i="80"/>
  <c r="BC21" i="80"/>
  <c r="BS21" i="80" s="1"/>
  <c r="AH104" i="80"/>
  <c r="AH106" i="80" s="1"/>
  <c r="BS101" i="80" l="1"/>
  <c r="BC104" i="80"/>
  <c r="BC106" i="80" s="1"/>
  <c r="AE104" i="80"/>
  <c r="AE106" i="80" s="1"/>
  <c r="AY106" i="80"/>
  <c r="H29" i="49"/>
  <c r="G27" i="48"/>
  <c r="H27" i="48" s="1"/>
  <c r="O54" i="46"/>
  <c r="O55" i="46" s="1"/>
  <c r="N55" i="47"/>
  <c r="P35" i="47"/>
  <c r="N55" i="46"/>
  <c r="BS104" i="80"/>
  <c r="BS106" i="80" s="1"/>
  <c r="P54" i="46" l="1"/>
  <c r="P55" i="46" s="1"/>
  <c r="P55" i="47"/>
  <c r="N54" i="44" l="1"/>
  <c r="F83" i="8"/>
  <c r="L83" i="8" s="1"/>
  <c r="F46" i="8"/>
  <c r="L46" i="8" s="1"/>
  <c r="G46" i="8"/>
  <c r="F39" i="8"/>
  <c r="L39" i="8" s="1"/>
  <c r="E71" i="8" l="1"/>
  <c r="F69" i="8"/>
  <c r="D71" i="8"/>
  <c r="F68" i="8"/>
  <c r="F84" i="8"/>
  <c r="G84" i="8" s="1"/>
  <c r="F56" i="8"/>
  <c r="L56" i="8" s="1"/>
  <c r="K19" i="46"/>
  <c r="K19" i="47" s="1"/>
  <c r="G61" i="7"/>
  <c r="L19" i="46" s="1"/>
  <c r="L19" i="47" s="1"/>
  <c r="H60" i="7"/>
  <c r="H56" i="7"/>
  <c r="M56" i="7" s="1"/>
  <c r="G68" i="8" l="1"/>
  <c r="L68" i="8"/>
  <c r="G69" i="8"/>
  <c r="L69" i="8"/>
  <c r="H61" i="7"/>
  <c r="M61" i="7" s="1"/>
  <c r="M60" i="7"/>
  <c r="G56" i="8"/>
  <c r="M19" i="46"/>
  <c r="Q19" i="46" s="1"/>
  <c r="M19" i="47"/>
  <c r="AE60" i="15"/>
  <c r="AG60" i="15" s="1"/>
  <c r="E43" i="6"/>
  <c r="L43" i="6" s="1"/>
  <c r="D19" i="6"/>
  <c r="E36" i="6"/>
  <c r="L36" i="6" s="1"/>
  <c r="E38" i="6"/>
  <c r="L38" i="6" s="1"/>
  <c r="E37" i="6"/>
  <c r="L37" i="6" s="1"/>
  <c r="E35" i="6"/>
  <c r="L35" i="6" s="1"/>
  <c r="E51" i="5"/>
  <c r="I51" i="5" s="1"/>
  <c r="D53" i="5"/>
  <c r="E42" i="5"/>
  <c r="I42" i="5" s="1"/>
  <c r="C30" i="5"/>
  <c r="E43" i="5"/>
  <c r="I43" i="5" s="1"/>
  <c r="E38" i="5"/>
  <c r="I38" i="5" s="1"/>
  <c r="E39" i="5"/>
  <c r="I39" i="5" s="1"/>
  <c r="E40" i="5"/>
  <c r="I40" i="5" s="1"/>
  <c r="E41" i="5"/>
  <c r="I41" i="5" s="1"/>
  <c r="Q19" i="47" l="1"/>
  <c r="L27" i="64"/>
  <c r="K27" i="64"/>
  <c r="L27" i="42"/>
  <c r="K27" i="42"/>
  <c r="M19" i="42" l="1"/>
  <c r="Q19" i="42" s="1"/>
  <c r="D44" i="47" l="1"/>
  <c r="C44" i="47"/>
  <c r="E43" i="44"/>
  <c r="I43" i="44" s="1"/>
  <c r="C65" i="15" l="1"/>
  <c r="D65" i="15"/>
  <c r="G65" i="15"/>
  <c r="H65" i="15"/>
  <c r="L65" i="15"/>
  <c r="W65" i="15"/>
  <c r="X65" i="15"/>
  <c r="F67" i="8"/>
  <c r="F54" i="8"/>
  <c r="F38" i="8"/>
  <c r="F55" i="8"/>
  <c r="L55" i="8" s="1"/>
  <c r="E25" i="8"/>
  <c r="F23" i="8"/>
  <c r="D25" i="8"/>
  <c r="F22" i="8"/>
  <c r="H16" i="8"/>
  <c r="E16" i="8"/>
  <c r="D16" i="8"/>
  <c r="F14" i="8"/>
  <c r="L14" i="8" s="1"/>
  <c r="H55" i="7"/>
  <c r="M55" i="7" s="1"/>
  <c r="H54" i="7"/>
  <c r="M54" i="7" s="1"/>
  <c r="H53" i="7"/>
  <c r="M53" i="7" s="1"/>
  <c r="G55" i="8" l="1"/>
  <c r="G22" i="8"/>
  <c r="L22" i="8"/>
  <c r="H38" i="8"/>
  <c r="L38" i="8"/>
  <c r="H54" i="8"/>
  <c r="L54" i="8"/>
  <c r="G23" i="8"/>
  <c r="L23" i="8"/>
  <c r="G67" i="8"/>
  <c r="L67" i="8"/>
  <c r="H52" i="7"/>
  <c r="M52" i="7" s="1"/>
  <c r="C40" i="6"/>
  <c r="E39" i="6"/>
  <c r="L39" i="6" s="1"/>
  <c r="E52" i="5"/>
  <c r="I52" i="5" l="1"/>
  <c r="E53" i="5"/>
  <c r="I53" i="5" s="1"/>
  <c r="AE59" i="15"/>
  <c r="AG59" i="15" s="1"/>
  <c r="AE57" i="15"/>
  <c r="AG57" i="15" s="1"/>
  <c r="AE58" i="15"/>
  <c r="AG58" i="15" s="1"/>
  <c r="AE56" i="15"/>
  <c r="AG56" i="15" s="1"/>
  <c r="AE55" i="15"/>
  <c r="AG55" i="15" s="1"/>
  <c r="D25" i="10"/>
  <c r="L21" i="46" s="1"/>
  <c r="E121" i="8"/>
  <c r="D121" i="8"/>
  <c r="F119" i="8"/>
  <c r="F82" i="8"/>
  <c r="G82" i="8" s="1"/>
  <c r="F81" i="8"/>
  <c r="F66" i="8"/>
  <c r="L66" i="8" s="1"/>
  <c r="F65" i="8"/>
  <c r="F53" i="8"/>
  <c r="F52" i="8"/>
  <c r="F51" i="8"/>
  <c r="F41" i="8"/>
  <c r="F21" i="8"/>
  <c r="H41" i="7"/>
  <c r="M41" i="7" s="1"/>
  <c r="G21" i="7"/>
  <c r="H20" i="7"/>
  <c r="M20" i="7" s="1"/>
  <c r="D40" i="6"/>
  <c r="E33" i="6"/>
  <c r="E34" i="6"/>
  <c r="L34" i="6" s="1"/>
  <c r="E35" i="5"/>
  <c r="I35" i="5" s="1"/>
  <c r="G11" i="5"/>
  <c r="F11" i="5"/>
  <c r="G52" i="8" l="1"/>
  <c r="L52" i="8"/>
  <c r="P22" i="15"/>
  <c r="P65" i="15" s="1"/>
  <c r="G53" i="8"/>
  <c r="L53" i="8"/>
  <c r="G51" i="8"/>
  <c r="L51" i="8"/>
  <c r="G119" i="8"/>
  <c r="G121" i="8" s="1"/>
  <c r="K27" i="44" s="1"/>
  <c r="L119" i="8"/>
  <c r="G65" i="8"/>
  <c r="L65" i="8"/>
  <c r="G21" i="8"/>
  <c r="L21" i="8"/>
  <c r="G41" i="8"/>
  <c r="L41" i="8"/>
  <c r="H81" i="8"/>
  <c r="L81" i="8"/>
  <c r="G66" i="8"/>
  <c r="H16" i="5"/>
  <c r="M16" i="5" s="1"/>
  <c r="H15" i="5"/>
  <c r="M15" i="5" s="1"/>
  <c r="G71" i="8" l="1"/>
  <c r="F50" i="8"/>
  <c r="G50" i="8" l="1"/>
  <c r="L50" i="8"/>
  <c r="E17" i="10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30" i="10"/>
  <c r="L22" i="46" s="1"/>
  <c r="C30" i="10"/>
  <c r="K22" i="46" s="1"/>
  <c r="AB33" i="15" l="1"/>
  <c r="AE33" i="15" s="1"/>
  <c r="AG33" i="15" s="1"/>
  <c r="AB30" i="15"/>
  <c r="AB29" i="15"/>
  <c r="AE29" i="15" s="1"/>
  <c r="AG29" i="15" s="1"/>
  <c r="AB28" i="15"/>
  <c r="AE28" i="15" s="1"/>
  <c r="AG28" i="15" s="1"/>
  <c r="AB27" i="15"/>
  <c r="AE27" i="15" s="1"/>
  <c r="AG27" i="15" s="1"/>
  <c r="AE26" i="15"/>
  <c r="AG26" i="15" s="1"/>
  <c r="AB25" i="15"/>
  <c r="AA23" i="15"/>
  <c r="AA65" i="15" s="1"/>
  <c r="AE52" i="15"/>
  <c r="AG52" i="15" s="1"/>
  <c r="AE24" i="15"/>
  <c r="AG24" i="15" s="1"/>
  <c r="AE39" i="15"/>
  <c r="AG39" i="15" s="1"/>
  <c r="AE45" i="15"/>
  <c r="AG45" i="15" s="1"/>
  <c r="AE42" i="15"/>
  <c r="AG42" i="15" s="1"/>
  <c r="AE41" i="15"/>
  <c r="AG41" i="15" s="1"/>
  <c r="AE38" i="15"/>
  <c r="AG38" i="15" s="1"/>
  <c r="K47" i="15"/>
  <c r="K65" i="15" s="1"/>
  <c r="AE21" i="15"/>
  <c r="AG21" i="15" s="1"/>
  <c r="AE20" i="15"/>
  <c r="AG20" i="15" s="1"/>
  <c r="AE19" i="15"/>
  <c r="AG19" i="15" s="1"/>
  <c r="AE17" i="15"/>
  <c r="AG17" i="15" s="1"/>
  <c r="AE16" i="15"/>
  <c r="AG16" i="15" s="1"/>
  <c r="AE14" i="15"/>
  <c r="AG14" i="15" s="1"/>
  <c r="AE13" i="15"/>
  <c r="AG13" i="15" s="1"/>
  <c r="AE12" i="15"/>
  <c r="AG12" i="15" s="1"/>
  <c r="AE11" i="15"/>
  <c r="AG11" i="15" s="1"/>
  <c r="AE10" i="15"/>
  <c r="AG10" i="15" s="1"/>
  <c r="AE44" i="15" l="1"/>
  <c r="AG44" i="15" s="1"/>
  <c r="AE23" i="15"/>
  <c r="AG23" i="15" s="1"/>
  <c r="AE46" i="15"/>
  <c r="AG46" i="15" s="1"/>
  <c r="AE25" i="15"/>
  <c r="AG25" i="15" s="1"/>
  <c r="AE40" i="15"/>
  <c r="AG40" i="15" s="1"/>
  <c r="H51" i="7"/>
  <c r="H32" i="7"/>
  <c r="M32" i="7" s="1"/>
  <c r="D25" i="47" l="1"/>
  <c r="H68" i="7"/>
  <c r="F68" i="7"/>
  <c r="G68" i="7"/>
  <c r="H72" i="7"/>
  <c r="F72" i="7"/>
  <c r="C18" i="10" l="1"/>
  <c r="K33" i="46" s="1"/>
  <c r="D18" i="10"/>
  <c r="L33" i="46" s="1"/>
  <c r="K41" i="47" l="1"/>
  <c r="K30" i="48" l="1"/>
  <c r="F49" i="8"/>
  <c r="G49" i="8" l="1"/>
  <c r="L49" i="8"/>
  <c r="L41" i="47"/>
  <c r="L30" i="48" s="1"/>
  <c r="F48" i="8" l="1"/>
  <c r="E37" i="5"/>
  <c r="I37" i="5" s="1"/>
  <c r="E32" i="6"/>
  <c r="L32" i="6" s="1"/>
  <c r="E31" i="6"/>
  <c r="L31" i="6" s="1"/>
  <c r="E30" i="6"/>
  <c r="E36" i="5"/>
  <c r="I36" i="5" s="1"/>
  <c r="F31" i="8"/>
  <c r="F29" i="8"/>
  <c r="F30" i="8"/>
  <c r="E40" i="6" l="1"/>
  <c r="L40" i="6" s="1"/>
  <c r="L30" i="6"/>
  <c r="G30" i="8"/>
  <c r="L30" i="8"/>
  <c r="G29" i="8"/>
  <c r="L29" i="8"/>
  <c r="G31" i="8"/>
  <c r="L31" i="8"/>
  <c r="G48" i="8"/>
  <c r="M41" i="46" l="1"/>
  <c r="I11" i="14"/>
  <c r="N11" i="14" s="1"/>
  <c r="M41" i="47" l="1"/>
  <c r="Q41" i="46"/>
  <c r="E77" i="8"/>
  <c r="G77" i="8"/>
  <c r="D77" i="8"/>
  <c r="F75" i="8"/>
  <c r="F77" i="8" l="1"/>
  <c r="L77" i="8" s="1"/>
  <c r="L75" i="8"/>
  <c r="M30" i="48"/>
  <c r="Q30" i="48" s="1"/>
  <c r="Q41" i="47"/>
  <c r="H75" i="8"/>
  <c r="H77" i="8" s="1"/>
  <c r="E115" i="8" l="1"/>
  <c r="D115" i="8"/>
  <c r="F113" i="8"/>
  <c r="H113" i="8" s="1"/>
  <c r="E91" i="8"/>
  <c r="F91" i="8"/>
  <c r="G91" i="8"/>
  <c r="H91" i="8"/>
  <c r="D91" i="8"/>
  <c r="F97" i="8"/>
  <c r="L97" i="8" s="1"/>
  <c r="F96" i="8"/>
  <c r="L96" i="8" s="1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I25" i="67"/>
  <c r="I27" i="67" s="1"/>
  <c r="E25" i="67"/>
  <c r="E27" i="67" s="1"/>
  <c r="I24" i="67"/>
  <c r="I21" i="67"/>
  <c r="I18" i="67"/>
  <c r="I15" i="67"/>
  <c r="E11" i="67"/>
  <c r="F82" i="67" l="1"/>
  <c r="L36" i="67"/>
  <c r="L46" i="67"/>
  <c r="L74" i="67"/>
  <c r="L82" i="67" s="1"/>
  <c r="E82" i="67"/>
  <c r="M41" i="67"/>
  <c r="G96" i="8" l="1"/>
  <c r="F47" i="8"/>
  <c r="H27" i="7"/>
  <c r="M27" i="7" s="1"/>
  <c r="F21" i="7"/>
  <c r="O22" i="15" s="1"/>
  <c r="O65" i="15" s="1"/>
  <c r="C45" i="6"/>
  <c r="D45" i="6"/>
  <c r="D16" i="46"/>
  <c r="D27" i="6"/>
  <c r="E27" i="6"/>
  <c r="C27" i="6"/>
  <c r="F24" i="6"/>
  <c r="G24" i="6"/>
  <c r="H24" i="6"/>
  <c r="E23" i="6"/>
  <c r="D30" i="5"/>
  <c r="G47" i="8" l="1"/>
  <c r="L47" i="8"/>
  <c r="E24" i="6"/>
  <c r="L24" i="6" s="1"/>
  <c r="L23" i="6"/>
  <c r="E45" i="6"/>
  <c r="L45" i="6" s="1"/>
  <c r="F45" i="8"/>
  <c r="L45" i="8" s="1"/>
  <c r="G45" i="8" l="1"/>
  <c r="AE34" i="15" l="1"/>
  <c r="AG34" i="15" s="1"/>
  <c r="E24" i="63"/>
  <c r="F23" i="63"/>
  <c r="J23" i="63" s="1"/>
  <c r="F40" i="8" l="1"/>
  <c r="F20" i="8"/>
  <c r="L20" i="8" s="1"/>
  <c r="F19" i="8"/>
  <c r="H19" i="8" l="1"/>
  <c r="H25" i="8" s="1"/>
  <c r="L19" i="8"/>
  <c r="G40" i="8"/>
  <c r="L40" i="8"/>
  <c r="F25" i="8"/>
  <c r="L25" i="8" s="1"/>
  <c r="G20" i="8"/>
  <c r="G25" i="8" s="1"/>
  <c r="H50" i="7" l="1"/>
  <c r="M50" i="7" s="1"/>
  <c r="E45" i="5"/>
  <c r="I45" i="5" s="1"/>
  <c r="E44" i="5"/>
  <c r="I44" i="5" s="1"/>
  <c r="D44" i="5"/>
  <c r="C44" i="5"/>
  <c r="E28" i="5"/>
  <c r="D28" i="5"/>
  <c r="C28" i="5"/>
  <c r="E27" i="5"/>
  <c r="I27" i="5" s="1"/>
  <c r="E26" i="5"/>
  <c r="I26" i="5" s="1"/>
  <c r="D26" i="5"/>
  <c r="C26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S95" i="68" l="1"/>
  <c r="P95" i="68"/>
  <c r="P94" i="68"/>
  <c r="P98" i="68" s="1"/>
  <c r="L98" i="68"/>
  <c r="S94" i="68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S98" i="68" l="1"/>
  <c r="T101" i="68"/>
  <c r="T103" i="68" s="1"/>
  <c r="S101" i="68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46" i="5" l="1"/>
  <c r="C48" i="5" l="1"/>
  <c r="AE18" i="15"/>
  <c r="E30" i="49" l="1"/>
  <c r="F44" i="8" l="1"/>
  <c r="F13" i="8"/>
  <c r="F16" i="8" l="1"/>
  <c r="L16" i="8" s="1"/>
  <c r="L13" i="8"/>
  <c r="H44" i="8"/>
  <c r="L44" i="8"/>
  <c r="G13" i="8"/>
  <c r="G16" i="8" s="1"/>
  <c r="E69" i="5"/>
  <c r="D14" i="64" l="1"/>
  <c r="F118" i="8" l="1"/>
  <c r="F121" i="8" l="1"/>
  <c r="L121" i="8" s="1"/>
  <c r="L118" i="8"/>
  <c r="H121" i="8"/>
  <c r="L27" i="44" s="1"/>
  <c r="C24" i="47" l="1"/>
  <c r="C16" i="49" s="1"/>
  <c r="C32" i="64"/>
  <c r="C24" i="46" l="1"/>
  <c r="F134" i="8"/>
  <c r="E104" i="8"/>
  <c r="G104" i="8"/>
  <c r="K31" i="46" s="1"/>
  <c r="D104" i="8"/>
  <c r="F102" i="8"/>
  <c r="E99" i="8"/>
  <c r="F43" i="8"/>
  <c r="L43" i="8" s="1"/>
  <c r="H102" i="8" l="1"/>
  <c r="L102" i="8"/>
  <c r="G134" i="8"/>
  <c r="L134" i="8"/>
  <c r="L136" i="8" s="1"/>
  <c r="K31" i="47"/>
  <c r="K18" i="49" s="1"/>
  <c r="G43" i="8"/>
  <c r="H49" i="7"/>
  <c r="M49" i="7" s="1"/>
  <c r="F51" i="6"/>
  <c r="G51" i="6"/>
  <c r="H51" i="6"/>
  <c r="D73" i="5"/>
  <c r="D29" i="64" s="1"/>
  <c r="D32" i="64" s="1"/>
  <c r="C73" i="5"/>
  <c r="C29" i="64" s="1"/>
  <c r="E72" i="5"/>
  <c r="E73" i="5" s="1"/>
  <c r="E29" i="64" s="1"/>
  <c r="D71" i="5"/>
  <c r="E71" i="5"/>
  <c r="C71" i="5"/>
  <c r="C74" i="5" l="1"/>
  <c r="D74" i="5"/>
  <c r="E7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D20" i="49"/>
  <c r="E20" i="49"/>
  <c r="D46" i="47" l="1"/>
  <c r="D37" i="48" s="1"/>
  <c r="C46" i="47"/>
  <c r="C37" i="48" s="1"/>
  <c r="D15" i="47"/>
  <c r="D12" i="49" s="1"/>
  <c r="E46" i="46"/>
  <c r="E46" i="47" l="1"/>
  <c r="I46" i="46"/>
  <c r="G74" i="7"/>
  <c r="F74" i="7"/>
  <c r="H74" i="7"/>
  <c r="D33" i="44"/>
  <c r="C33" i="44"/>
  <c r="C15" i="46"/>
  <c r="E37" i="48" l="1"/>
  <c r="I37" i="48" s="1"/>
  <c r="I46" i="47"/>
  <c r="E15" i="46"/>
  <c r="E15" i="47" l="1"/>
  <c r="E12" i="49" s="1"/>
  <c r="C15" i="47"/>
  <c r="C12" i="49" s="1"/>
  <c r="F20" i="63" l="1"/>
  <c r="E140" i="8"/>
  <c r="F140" i="8"/>
  <c r="G140" i="8"/>
  <c r="D140" i="8"/>
  <c r="F64" i="8"/>
  <c r="L64" i="8" s="1"/>
  <c r="F37" i="8"/>
  <c r="H37" i="8" l="1"/>
  <c r="H58" i="8" s="1"/>
  <c r="L37" i="8"/>
  <c r="H64" i="8"/>
  <c r="H71" i="8" s="1"/>
  <c r="G58" i="7"/>
  <c r="H36" i="7"/>
  <c r="M36" i="7" s="1"/>
  <c r="D16" i="47"/>
  <c r="D13" i="49" s="1"/>
  <c r="D83" i="5"/>
  <c r="E82" i="5"/>
  <c r="I82" i="5" s="1"/>
  <c r="E63" i="5"/>
  <c r="I63" i="5" s="1"/>
  <c r="E59" i="5"/>
  <c r="D59" i="5"/>
  <c r="D60" i="5" s="1"/>
  <c r="C59" i="5"/>
  <c r="C60" i="5" s="1"/>
  <c r="C14" i="45" s="1"/>
  <c r="C53" i="5"/>
  <c r="C55" i="5" s="1"/>
  <c r="T22" i="15" l="1"/>
  <c r="T65" i="15" s="1"/>
  <c r="G63" i="7"/>
  <c r="G77" i="7"/>
  <c r="C29" i="47"/>
  <c r="C87" i="5"/>
  <c r="D29" i="47"/>
  <c r="D87" i="5"/>
  <c r="E60" i="5"/>
  <c r="G76" i="7"/>
  <c r="E29" i="47" l="1"/>
  <c r="I29" i="47" s="1"/>
  <c r="E87" i="5"/>
  <c r="I87" i="5" s="1"/>
  <c r="H48" i="7" l="1"/>
  <c r="AE50" i="15"/>
  <c r="AG50" i="15" s="1"/>
  <c r="AE49" i="15"/>
  <c r="AG49" i="15" s="1"/>
  <c r="H47" i="7" l="1"/>
  <c r="H46" i="7" l="1"/>
  <c r="M46" i="7" s="1"/>
  <c r="E44" i="46" l="1"/>
  <c r="I44" i="46" s="1"/>
  <c r="H19" i="7" l="1"/>
  <c r="M19" i="7" s="1"/>
  <c r="F76" i="7" l="1"/>
  <c r="C33" i="42" l="1"/>
  <c r="M13" i="44" l="1"/>
  <c r="Q13" i="44" s="1"/>
  <c r="M13" i="64" l="1"/>
  <c r="Q13" i="64" s="1"/>
  <c r="E136" i="8"/>
  <c r="D136" i="8"/>
  <c r="F136" i="8" l="1"/>
  <c r="G136" i="8"/>
  <c r="D11" i="47"/>
  <c r="D11" i="46"/>
  <c r="H57" i="7" l="1"/>
  <c r="M57" i="7" s="1"/>
  <c r="F42" i="8"/>
  <c r="L42" i="8" s="1"/>
  <c r="F35" i="8"/>
  <c r="L35" i="8" s="1"/>
  <c r="E32" i="8"/>
  <c r="E58" i="8" s="1"/>
  <c r="D32" i="8"/>
  <c r="D58" i="8" s="1"/>
  <c r="E131" i="8"/>
  <c r="D131" i="8"/>
  <c r="G42" i="8" l="1"/>
  <c r="G35" i="8"/>
  <c r="C34" i="48"/>
  <c r="D34" i="48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I43" i="42" s="1"/>
  <c r="E25" i="42"/>
  <c r="E33" i="42" s="1"/>
  <c r="E44" i="64"/>
  <c r="E45" i="47" s="1"/>
  <c r="E35" i="48" s="1"/>
  <c r="E43" i="64"/>
  <c r="I43" i="64" s="1"/>
  <c r="D30" i="48" l="1"/>
  <c r="C30" i="48"/>
  <c r="E41" i="46"/>
  <c r="E41" i="47" s="1"/>
  <c r="AE30" i="15"/>
  <c r="AG30" i="15" s="1"/>
  <c r="AE31" i="15"/>
  <c r="AG31" i="15" s="1"/>
  <c r="AE54" i="15"/>
  <c r="AG54" i="15" s="1"/>
  <c r="AE35" i="15"/>
  <c r="AG35" i="15" s="1"/>
  <c r="D99" i="8"/>
  <c r="E30" i="48" l="1"/>
  <c r="E33" i="49"/>
  <c r="F28" i="8" l="1"/>
  <c r="L28" i="8" s="1"/>
  <c r="D24" i="63"/>
  <c r="F16" i="63"/>
  <c r="J16" i="63" s="1"/>
  <c r="F17" i="63"/>
  <c r="J17" i="63" s="1"/>
  <c r="F18" i="63"/>
  <c r="J18" i="63" s="1"/>
  <c r="F19" i="63"/>
  <c r="J19" i="63" s="1"/>
  <c r="F15" i="63"/>
  <c r="J15" i="63" s="1"/>
  <c r="G28" i="8" l="1"/>
  <c r="E23" i="10"/>
  <c r="H26" i="7"/>
  <c r="H45" i="7"/>
  <c r="H29" i="7"/>
  <c r="H44" i="7"/>
  <c r="M44" i="7" s="1"/>
  <c r="H43" i="7"/>
  <c r="D46" i="5" l="1"/>
  <c r="D48" i="5" l="1"/>
  <c r="D55" i="5"/>
  <c r="E19" i="48"/>
  <c r="I19" i="48" s="1"/>
  <c r="E29" i="46"/>
  <c r="I29" i="46" s="1"/>
  <c r="D19" i="48"/>
  <c r="D29" i="46"/>
  <c r="C19" i="48"/>
  <c r="C29" i="46"/>
  <c r="C13" i="46"/>
  <c r="I15" i="14" l="1"/>
  <c r="N15" i="14" s="1"/>
  <c r="H18" i="7" l="1"/>
  <c r="M18" i="7" s="1"/>
  <c r="F36" i="8" l="1"/>
  <c r="L36" i="8" s="1"/>
  <c r="E126" i="8"/>
  <c r="D126" i="8"/>
  <c r="G126" i="8"/>
  <c r="G36" i="8" l="1"/>
  <c r="G131" i="8" l="1"/>
  <c r="H42" i="7" l="1"/>
  <c r="M42" i="7" s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E12" i="18" l="1"/>
  <c r="F17" i="18"/>
  <c r="AB32" i="15"/>
  <c r="AB65" i="15" s="1"/>
  <c r="E28" i="63"/>
  <c r="D28" i="63"/>
  <c r="F22" i="63"/>
  <c r="J22" i="63" s="1"/>
  <c r="E29" i="63" l="1"/>
  <c r="F13" i="63" l="1"/>
  <c r="J13" i="63" s="1"/>
  <c r="D29" i="63"/>
  <c r="K14" i="46" s="1"/>
  <c r="K10" i="46" l="1"/>
  <c r="K11" i="46"/>
  <c r="L11" i="46"/>
  <c r="L12" i="46"/>
  <c r="K20" i="46"/>
  <c r="L20" i="46"/>
  <c r="K12" i="46"/>
  <c r="K12" i="47" s="1"/>
  <c r="AE15" i="15"/>
  <c r="AG15" i="15" s="1"/>
  <c r="F34" i="8"/>
  <c r="F32" i="8"/>
  <c r="L32" i="8" s="1"/>
  <c r="F33" i="8"/>
  <c r="L33" i="8" s="1"/>
  <c r="H97" i="8"/>
  <c r="H99" i="8" s="1"/>
  <c r="L32" i="46" s="1"/>
  <c r="E29" i="10"/>
  <c r="E30" i="10" s="1"/>
  <c r="M22" i="46" s="1"/>
  <c r="M14" i="44"/>
  <c r="Q14" i="44" s="1"/>
  <c r="M14" i="64"/>
  <c r="Q14" i="64" s="1"/>
  <c r="M14" i="42"/>
  <c r="Q14" i="42" s="1"/>
  <c r="E34" i="48"/>
  <c r="I34" i="48" s="1"/>
  <c r="H41" i="65"/>
  <c r="G41" i="65"/>
  <c r="F41" i="65"/>
  <c r="K33" i="44"/>
  <c r="C49" i="44" s="1"/>
  <c r="K33" i="64"/>
  <c r="E20" i="42"/>
  <c r="I20" i="42" s="1"/>
  <c r="M53" i="64"/>
  <c r="L53" i="64"/>
  <c r="K53" i="64"/>
  <c r="D34" i="64"/>
  <c r="C34" i="64"/>
  <c r="K24" i="64"/>
  <c r="E20" i="64"/>
  <c r="I20" i="64" s="1"/>
  <c r="E18" i="64"/>
  <c r="E16" i="64"/>
  <c r="E14" i="64"/>
  <c r="E13" i="64"/>
  <c r="M12" i="64"/>
  <c r="Q12" i="64" s="1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L27" i="51"/>
  <c r="L33" i="51" s="1"/>
  <c r="D24" i="46"/>
  <c r="D25" i="46"/>
  <c r="C12" i="47"/>
  <c r="C51" i="47"/>
  <c r="C42" i="48" s="1"/>
  <c r="F29" i="13"/>
  <c r="D51" i="47"/>
  <c r="D42" i="48" s="1"/>
  <c r="K47" i="47"/>
  <c r="K54" i="47" s="1"/>
  <c r="L47" i="47"/>
  <c r="L54" i="47" s="1"/>
  <c r="K19" i="48"/>
  <c r="E30" i="13"/>
  <c r="K30" i="13" s="1"/>
  <c r="E29" i="13"/>
  <c r="E28" i="13"/>
  <c r="K28" i="13" s="1"/>
  <c r="E11" i="13"/>
  <c r="K11" i="13" s="1"/>
  <c r="H24" i="7"/>
  <c r="M24" i="7" s="1"/>
  <c r="E14" i="18"/>
  <c r="E17" i="18" s="1"/>
  <c r="F13" i="18"/>
  <c r="G13" i="18" s="1"/>
  <c r="I25" i="14"/>
  <c r="N25" i="14" s="1"/>
  <c r="H17" i="7"/>
  <c r="M17" i="7" s="1"/>
  <c r="AE32" i="15"/>
  <c r="AG32" i="15" s="1"/>
  <c r="F21" i="63"/>
  <c r="J21" i="63" s="1"/>
  <c r="F27" i="63"/>
  <c r="F14" i="63"/>
  <c r="F24" i="63" s="1"/>
  <c r="J24" i="63" s="1"/>
  <c r="K79" i="13"/>
  <c r="K78" i="13"/>
  <c r="D80" i="13"/>
  <c r="D20" i="45" s="1"/>
  <c r="D32" i="45" s="1"/>
  <c r="K76" i="13"/>
  <c r="K77" i="13"/>
  <c r="E47" i="5"/>
  <c r="I47" i="5" s="1"/>
  <c r="E31" i="5"/>
  <c r="F80" i="8"/>
  <c r="L80" i="8" s="1"/>
  <c r="E21" i="10"/>
  <c r="H28" i="7"/>
  <c r="M28" i="7" s="1"/>
  <c r="L22" i="47"/>
  <c r="L20" i="48" s="1"/>
  <c r="L10" i="46"/>
  <c r="L10" i="47" s="1"/>
  <c r="L10" i="48" s="1"/>
  <c r="H13" i="14"/>
  <c r="E12" i="6"/>
  <c r="L12" i="6" s="1"/>
  <c r="H12" i="7"/>
  <c r="M12" i="7" s="1"/>
  <c r="H13" i="7"/>
  <c r="M13" i="7" s="1"/>
  <c r="K24" i="13"/>
  <c r="H23" i="13"/>
  <c r="K23" i="13" s="1"/>
  <c r="G22" i="13"/>
  <c r="K22" i="13" s="1"/>
  <c r="G19" i="13"/>
  <c r="K19" i="13" s="1"/>
  <c r="D26" i="10"/>
  <c r="D31" i="10" s="1"/>
  <c r="G86" i="8"/>
  <c r="F129" i="8"/>
  <c r="L129" i="8" s="1"/>
  <c r="H40" i="7"/>
  <c r="H39" i="7"/>
  <c r="M39" i="7" s="1"/>
  <c r="D26" i="46"/>
  <c r="D26" i="47" s="1"/>
  <c r="D19" i="49" s="1"/>
  <c r="E26" i="46"/>
  <c r="I26" i="46" s="1"/>
  <c r="E13" i="6"/>
  <c r="H20" i="5"/>
  <c r="M20" i="5" s="1"/>
  <c r="AE53" i="15"/>
  <c r="AG53" i="15" s="1"/>
  <c r="AE48" i="15"/>
  <c r="AG48" i="15" s="1"/>
  <c r="AE43" i="15"/>
  <c r="AG43" i="15" s="1"/>
  <c r="AE36" i="15"/>
  <c r="AG36" i="15" s="1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M47" i="46"/>
  <c r="E43" i="45"/>
  <c r="I43" i="45" s="1"/>
  <c r="E43" i="51"/>
  <c r="F112" i="8"/>
  <c r="D84" i="5"/>
  <c r="C83" i="5"/>
  <c r="C84" i="5" s="1"/>
  <c r="H19" i="5"/>
  <c r="M19" i="5" s="1"/>
  <c r="K22" i="47"/>
  <c r="C25" i="10"/>
  <c r="K21" i="46" s="1"/>
  <c r="M21" i="46" s="1"/>
  <c r="K27" i="51"/>
  <c r="E22" i="10"/>
  <c r="E16" i="10"/>
  <c r="E18" i="10" s="1"/>
  <c r="D86" i="8"/>
  <c r="D107" i="8" s="1"/>
  <c r="H38" i="7"/>
  <c r="M38" i="7" s="1"/>
  <c r="H37" i="7"/>
  <c r="D65" i="5"/>
  <c r="C65" i="5"/>
  <c r="H13" i="5"/>
  <c r="M13" i="5" s="1"/>
  <c r="H14" i="5"/>
  <c r="H17" i="5"/>
  <c r="M17" i="5" s="1"/>
  <c r="H12" i="5"/>
  <c r="M12" i="5" s="1"/>
  <c r="E32" i="5"/>
  <c r="F58" i="7"/>
  <c r="I71" i="56"/>
  <c r="H71" i="56"/>
  <c r="G71" i="56"/>
  <c r="F71" i="56"/>
  <c r="E71" i="56"/>
  <c r="H35" i="7"/>
  <c r="M35" i="7" s="1"/>
  <c r="F63" i="8"/>
  <c r="L63" i="8" s="1"/>
  <c r="H34" i="7"/>
  <c r="M34" i="7" s="1"/>
  <c r="H33" i="7"/>
  <c r="M33" i="7" s="1"/>
  <c r="H31" i="7"/>
  <c r="M31" i="7" s="1"/>
  <c r="C19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M12" i="42"/>
  <c r="Q12" i="42" s="1"/>
  <c r="M13" i="42"/>
  <c r="Q13" i="42" s="1"/>
  <c r="K24" i="42"/>
  <c r="K53" i="42"/>
  <c r="L53" i="42"/>
  <c r="M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M13" i="51"/>
  <c r="Q13" i="51" s="1"/>
  <c r="E14" i="51"/>
  <c r="M14" i="51"/>
  <c r="Q14" i="51" s="1"/>
  <c r="E16" i="51"/>
  <c r="E18" i="51"/>
  <c r="E20" i="51"/>
  <c r="L24" i="51"/>
  <c r="C32" i="51"/>
  <c r="C34" i="51" s="1"/>
  <c r="D32" i="51"/>
  <c r="D34" i="51" s="1"/>
  <c r="L53" i="51"/>
  <c r="M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M12" i="44"/>
  <c r="Q12" i="44" s="1"/>
  <c r="E13" i="44"/>
  <c r="E16" i="44"/>
  <c r="E33" i="44" s="1"/>
  <c r="E18" i="44"/>
  <c r="E20" i="44"/>
  <c r="I20" i="44" s="1"/>
  <c r="L24" i="44"/>
  <c r="K53" i="44"/>
  <c r="L53" i="44"/>
  <c r="M53" i="44"/>
  <c r="L24" i="45"/>
  <c r="D48" i="45" s="1"/>
  <c r="G12" i="18"/>
  <c r="M14" i="45"/>
  <c r="Q14" i="45" s="1"/>
  <c r="AE37" i="15"/>
  <c r="AG37" i="15" s="1"/>
  <c r="AE47" i="15"/>
  <c r="AG47" i="15" s="1"/>
  <c r="AE51" i="15"/>
  <c r="AG51" i="15" s="1"/>
  <c r="I10" i="14"/>
  <c r="N10" i="14" s="1"/>
  <c r="I12" i="14"/>
  <c r="N12" i="14" s="1"/>
  <c r="G13" i="14"/>
  <c r="I19" i="14"/>
  <c r="J19" i="14" s="1"/>
  <c r="G20" i="14"/>
  <c r="I20" i="14" s="1"/>
  <c r="J20" i="14" s="1"/>
  <c r="I23" i="14"/>
  <c r="I24" i="14"/>
  <c r="I26" i="14"/>
  <c r="I27" i="14"/>
  <c r="G28" i="14"/>
  <c r="H28" i="14"/>
  <c r="C40" i="13"/>
  <c r="D40" i="13"/>
  <c r="K75" i="13"/>
  <c r="R75" i="13"/>
  <c r="C80" i="13"/>
  <c r="E80" i="13"/>
  <c r="F80" i="13"/>
  <c r="G80" i="13"/>
  <c r="H80" i="13"/>
  <c r="L80" i="13"/>
  <c r="M80" i="13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K53" i="45"/>
  <c r="L53" i="45"/>
  <c r="M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42" i="46"/>
  <c r="E51" i="46"/>
  <c r="F95" i="8"/>
  <c r="L95" i="8" s="1"/>
  <c r="F104" i="8"/>
  <c r="L104" i="8" s="1"/>
  <c r="L33" i="44"/>
  <c r="D49" i="44" s="1"/>
  <c r="H15" i="7"/>
  <c r="M15" i="7" s="1"/>
  <c r="H16" i="7"/>
  <c r="M16" i="7" s="1"/>
  <c r="H25" i="7"/>
  <c r="M25" i="7" s="1"/>
  <c r="H30" i="7"/>
  <c r="M30" i="7" s="1"/>
  <c r="E48" i="6"/>
  <c r="C49" i="6"/>
  <c r="C30" i="46" s="1"/>
  <c r="D49" i="6"/>
  <c r="D13" i="46"/>
  <c r="E78" i="5"/>
  <c r="I78" i="5" s="1"/>
  <c r="E79" i="5"/>
  <c r="I79" i="5" s="1"/>
  <c r="E80" i="5"/>
  <c r="I80" i="5" s="1"/>
  <c r="A10" i="49"/>
  <c r="A11" i="49" s="1"/>
  <c r="A12" i="49" s="1"/>
  <c r="A13" i="49" s="1"/>
  <c r="A14" i="49" s="1"/>
  <c r="A15" i="49" s="1"/>
  <c r="A16" i="49" s="1"/>
  <c r="A17" i="49" s="1"/>
  <c r="E34" i="49"/>
  <c r="K44" i="49"/>
  <c r="L44" i="49"/>
  <c r="M44" i="49"/>
  <c r="E10" i="48"/>
  <c r="E32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2" i="47"/>
  <c r="E42" i="47" s="1"/>
  <c r="M12" i="45"/>
  <c r="Q12" i="45" s="1"/>
  <c r="K53" i="51"/>
  <c r="K33" i="42"/>
  <c r="C49" i="42" s="1"/>
  <c r="D54" i="46"/>
  <c r="C54" i="46"/>
  <c r="K24" i="44"/>
  <c r="K24" i="51"/>
  <c r="M12" i="51"/>
  <c r="Q12" i="51" s="1"/>
  <c r="L24" i="64"/>
  <c r="L24" i="42"/>
  <c r="F124" i="8"/>
  <c r="M13" i="45"/>
  <c r="Q13" i="45" s="1"/>
  <c r="K29" i="13" l="1"/>
  <c r="G14" i="18"/>
  <c r="G17" i="18" s="1"/>
  <c r="C86" i="5"/>
  <c r="F126" i="8"/>
  <c r="L124" i="8"/>
  <c r="E49" i="6"/>
  <c r="L49" i="6" s="1"/>
  <c r="L48" i="6"/>
  <c r="E30" i="5"/>
  <c r="K20" i="14"/>
  <c r="K30" i="14" s="1"/>
  <c r="G17" i="46" s="1"/>
  <c r="J30" i="14"/>
  <c r="K19" i="14"/>
  <c r="L19" i="14" s="1"/>
  <c r="G112" i="8"/>
  <c r="G115" i="8" s="1"/>
  <c r="K27" i="45" s="1"/>
  <c r="K33" i="45" s="1"/>
  <c r="C49" i="45" s="1"/>
  <c r="L112" i="8"/>
  <c r="E44" i="47"/>
  <c r="I44" i="47" s="1"/>
  <c r="I43" i="51"/>
  <c r="E25" i="47"/>
  <c r="I25" i="47" s="1"/>
  <c r="L13" i="6"/>
  <c r="G34" i="8"/>
  <c r="L34" i="8"/>
  <c r="D34" i="45"/>
  <c r="E32" i="45"/>
  <c r="I32" i="45" s="1"/>
  <c r="M47" i="47"/>
  <c r="Q47" i="46"/>
  <c r="K80" i="13"/>
  <c r="K10" i="47"/>
  <c r="K10" i="48" s="1"/>
  <c r="E19" i="6"/>
  <c r="L19" i="6" s="1"/>
  <c r="F28" i="63"/>
  <c r="J28" i="63" s="1"/>
  <c r="J27" i="63"/>
  <c r="E34" i="51"/>
  <c r="K33" i="51"/>
  <c r="C49" i="51" s="1"/>
  <c r="K20" i="48"/>
  <c r="F58" i="8"/>
  <c r="L58" i="8" s="1"/>
  <c r="S22" i="15"/>
  <c r="S65" i="15" s="1"/>
  <c r="C48" i="51"/>
  <c r="R80" i="13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H11" i="5"/>
  <c r="M11" i="5" s="1"/>
  <c r="H21" i="7"/>
  <c r="M21" i="7" s="1"/>
  <c r="E25" i="10"/>
  <c r="G32" i="8"/>
  <c r="G33" i="8"/>
  <c r="C51" i="6"/>
  <c r="F77" i="7"/>
  <c r="D17" i="49"/>
  <c r="D51" i="6"/>
  <c r="F29" i="63"/>
  <c r="J29" i="63" s="1"/>
  <c r="I28" i="14"/>
  <c r="N28" i="14" s="1"/>
  <c r="E32" i="64"/>
  <c r="I32" i="64" s="1"/>
  <c r="F99" i="8"/>
  <c r="L99" i="8" s="1"/>
  <c r="D13" i="47"/>
  <c r="D86" i="5"/>
  <c r="F131" i="8"/>
  <c r="L131" i="8" s="1"/>
  <c r="E17" i="49"/>
  <c r="I17" i="49" s="1"/>
  <c r="E24" i="46"/>
  <c r="I24" i="46" s="1"/>
  <c r="C32" i="42"/>
  <c r="C34" i="42" s="1"/>
  <c r="C13" i="47"/>
  <c r="F79" i="7"/>
  <c r="C17" i="49"/>
  <c r="C30" i="47"/>
  <c r="C26" i="46"/>
  <c r="C11" i="46"/>
  <c r="C11" i="47"/>
  <c r="C11" i="48" s="1"/>
  <c r="G95" i="8"/>
  <c r="D48" i="64"/>
  <c r="C48" i="64"/>
  <c r="E34" i="64"/>
  <c r="I34" i="64" s="1"/>
  <c r="D30" i="47"/>
  <c r="D22" i="49" s="1"/>
  <c r="C66" i="5"/>
  <c r="C14" i="44"/>
  <c r="D66" i="5"/>
  <c r="D89" i="5" s="1"/>
  <c r="D14" i="44"/>
  <c r="D32" i="44" s="1"/>
  <c r="D11" i="48"/>
  <c r="M24" i="42"/>
  <c r="Q24" i="42" s="1"/>
  <c r="M24" i="51"/>
  <c r="L34" i="51"/>
  <c r="L54" i="51" s="1"/>
  <c r="L21" i="47"/>
  <c r="L19" i="48" s="1"/>
  <c r="C26" i="10"/>
  <c r="D30" i="46"/>
  <c r="D34" i="46" s="1"/>
  <c r="E25" i="46"/>
  <c r="I25" i="46" s="1"/>
  <c r="E46" i="5"/>
  <c r="I46" i="5" s="1"/>
  <c r="E65" i="5"/>
  <c r="H21" i="13"/>
  <c r="H40" i="13" s="1"/>
  <c r="D20" i="47"/>
  <c r="D16" i="48" s="1"/>
  <c r="L37" i="48"/>
  <c r="L44" i="48" s="1"/>
  <c r="D24" i="47"/>
  <c r="E26" i="47"/>
  <c r="E51" i="47"/>
  <c r="E42" i="48" s="1"/>
  <c r="K17" i="46"/>
  <c r="K17" i="47" s="1"/>
  <c r="F62" i="8"/>
  <c r="K18" i="46"/>
  <c r="K18" i="47" s="1"/>
  <c r="K17" i="48" s="1"/>
  <c r="C12" i="48"/>
  <c r="K37" i="48"/>
  <c r="K44" i="48" s="1"/>
  <c r="D54" i="47"/>
  <c r="C54" i="47"/>
  <c r="M24" i="64"/>
  <c r="Q24" i="64" s="1"/>
  <c r="K34" i="64"/>
  <c r="K54" i="64" s="1"/>
  <c r="K34" i="42"/>
  <c r="K54" i="42" s="1"/>
  <c r="E86" i="8"/>
  <c r="E107" i="8" s="1"/>
  <c r="L28" i="47"/>
  <c r="L15" i="49" s="1"/>
  <c r="L28" i="46"/>
  <c r="H126" i="8"/>
  <c r="F111" i="8"/>
  <c r="L111" i="8" s="1"/>
  <c r="M27" i="44"/>
  <c r="K20" i="47"/>
  <c r="K18" i="48" s="1"/>
  <c r="M20" i="46"/>
  <c r="M20" i="47" s="1"/>
  <c r="L20" i="47"/>
  <c r="L18" i="48" s="1"/>
  <c r="M24" i="44"/>
  <c r="Q24" i="44" s="1"/>
  <c r="C49" i="64"/>
  <c r="K34" i="44"/>
  <c r="K54" i="44" s="1"/>
  <c r="L34" i="44"/>
  <c r="L54" i="44" s="1"/>
  <c r="M27" i="51"/>
  <c r="M10" i="47"/>
  <c r="M22" i="47"/>
  <c r="M20" i="48" s="1"/>
  <c r="G21" i="13"/>
  <c r="H58" i="7"/>
  <c r="M58" i="7" s="1"/>
  <c r="L18" i="46"/>
  <c r="L12" i="47"/>
  <c r="L12" i="48" s="1"/>
  <c r="M12" i="46"/>
  <c r="Q12" i="46" s="1"/>
  <c r="M10" i="46"/>
  <c r="Q10" i="46" s="1"/>
  <c r="E54" i="46"/>
  <c r="L14" i="46"/>
  <c r="D14" i="42"/>
  <c r="D32" i="42" s="1"/>
  <c r="E83" i="5"/>
  <c r="I83" i="5" s="1"/>
  <c r="E32" i="51"/>
  <c r="K30" i="47"/>
  <c r="K30" i="46"/>
  <c r="M54" i="47"/>
  <c r="M37" i="48"/>
  <c r="H86" i="8"/>
  <c r="F86" i="8"/>
  <c r="L86" i="8" s="1"/>
  <c r="K11" i="47"/>
  <c r="M11" i="46"/>
  <c r="Q11" i="46" s="1"/>
  <c r="L30" i="47"/>
  <c r="L17" i="49" s="1"/>
  <c r="L30" i="46"/>
  <c r="K33" i="47"/>
  <c r="K20" i="49" s="1"/>
  <c r="H30" i="14"/>
  <c r="D17" i="46" s="1"/>
  <c r="D33" i="46" s="1"/>
  <c r="F26" i="13"/>
  <c r="F40" i="13" s="1"/>
  <c r="D17" i="47" s="1"/>
  <c r="K12" i="48"/>
  <c r="D12" i="48"/>
  <c r="E20" i="46"/>
  <c r="I20" i="46" s="1"/>
  <c r="C20" i="47"/>
  <c r="E20" i="45"/>
  <c r="C34" i="45"/>
  <c r="G30" i="14"/>
  <c r="E26" i="13"/>
  <c r="I13" i="14"/>
  <c r="N13" i="14" s="1"/>
  <c r="D48" i="51"/>
  <c r="D53" i="51" s="1"/>
  <c r="D54" i="51" s="1"/>
  <c r="E12" i="46"/>
  <c r="E12" i="47" s="1"/>
  <c r="E12" i="48" s="1"/>
  <c r="L33" i="47"/>
  <c r="L20" i="49" s="1"/>
  <c r="L11" i="47"/>
  <c r="L20" i="14" l="1"/>
  <c r="M20" i="14" s="1"/>
  <c r="M19" i="14"/>
  <c r="K34" i="51"/>
  <c r="K54" i="51" s="1"/>
  <c r="E30" i="46"/>
  <c r="I30" i="46" s="1"/>
  <c r="E30" i="47"/>
  <c r="I30" i="47" s="1"/>
  <c r="E48" i="51"/>
  <c r="I48" i="51" s="1"/>
  <c r="Q24" i="51"/>
  <c r="G14" i="48"/>
  <c r="G33" i="46"/>
  <c r="G35" i="46" s="1"/>
  <c r="E48" i="5"/>
  <c r="I48" i="5" s="1"/>
  <c r="I30" i="5"/>
  <c r="L62" i="8"/>
  <c r="F71" i="8"/>
  <c r="L71" i="8" s="1"/>
  <c r="E34" i="45"/>
  <c r="I34" i="45" s="1"/>
  <c r="I20" i="45"/>
  <c r="M10" i="48"/>
  <c r="Q10" i="48" s="1"/>
  <c r="Q10" i="47"/>
  <c r="E66" i="5"/>
  <c r="I66" i="5" s="1"/>
  <c r="I65" i="5"/>
  <c r="O41" i="24"/>
  <c r="C41" i="24" s="1"/>
  <c r="Q47" i="47"/>
  <c r="E19" i="49"/>
  <c r="I19" i="49" s="1"/>
  <c r="I26" i="47"/>
  <c r="K24" i="46"/>
  <c r="F17" i="46"/>
  <c r="L30" i="14"/>
  <c r="M30" i="14" s="1"/>
  <c r="M27" i="64"/>
  <c r="Q27" i="64" s="1"/>
  <c r="L126" i="8"/>
  <c r="M44" i="48"/>
  <c r="Q37" i="48"/>
  <c r="AE22" i="15"/>
  <c r="M33" i="51"/>
  <c r="M34" i="51" s="1"/>
  <c r="Q27" i="51"/>
  <c r="M33" i="44"/>
  <c r="Q27" i="44"/>
  <c r="G58" i="8"/>
  <c r="K27" i="46" s="1"/>
  <c r="H77" i="7"/>
  <c r="M77" i="7" s="1"/>
  <c r="H63" i="7"/>
  <c r="M63" i="7" s="1"/>
  <c r="F115" i="8"/>
  <c r="H111" i="8"/>
  <c r="H115" i="8" s="1"/>
  <c r="L27" i="45" s="1"/>
  <c r="M27" i="45" s="1"/>
  <c r="L18" i="47"/>
  <c r="L17" i="48" s="1"/>
  <c r="D34" i="44"/>
  <c r="D48" i="44"/>
  <c r="E55" i="5"/>
  <c r="I55" i="5" s="1"/>
  <c r="C22" i="49"/>
  <c r="C53" i="64"/>
  <c r="C54" i="64" s="1"/>
  <c r="D33" i="47"/>
  <c r="C48" i="42"/>
  <c r="C53" i="42" s="1"/>
  <c r="C54" i="42" s="1"/>
  <c r="C89" i="5"/>
  <c r="L32" i="47"/>
  <c r="L19" i="49" s="1"/>
  <c r="H104" i="8"/>
  <c r="L31" i="46" s="1"/>
  <c r="G99" i="8"/>
  <c r="H131" i="8"/>
  <c r="M27" i="42"/>
  <c r="E24" i="47"/>
  <c r="I24" i="47" s="1"/>
  <c r="D34" i="47"/>
  <c r="E84" i="5"/>
  <c r="I84" i="5" s="1"/>
  <c r="K16" i="48"/>
  <c r="H76" i="7"/>
  <c r="M76" i="7" s="1"/>
  <c r="E51" i="6"/>
  <c r="L51" i="6" s="1"/>
  <c r="E11" i="46"/>
  <c r="I11" i="46" s="1"/>
  <c r="E11" i="47"/>
  <c r="M18" i="48"/>
  <c r="O29" i="24"/>
  <c r="K50" i="46"/>
  <c r="L27" i="46"/>
  <c r="E48" i="64"/>
  <c r="I48" i="64" s="1"/>
  <c r="C32" i="44"/>
  <c r="E14" i="44"/>
  <c r="D35" i="46"/>
  <c r="D55" i="46" s="1"/>
  <c r="D34" i="42"/>
  <c r="E34" i="42" s="1"/>
  <c r="I34" i="42" s="1"/>
  <c r="D48" i="42"/>
  <c r="D14" i="48"/>
  <c r="M21" i="47"/>
  <c r="M19" i="48" s="1"/>
  <c r="C31" i="10"/>
  <c r="E26" i="10"/>
  <c r="E31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E142" i="8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K28" i="47"/>
  <c r="L33" i="64"/>
  <c r="M34" i="44"/>
  <c r="M30" i="46"/>
  <c r="G40" i="13"/>
  <c r="M18" i="46"/>
  <c r="M12" i="47"/>
  <c r="K24" i="45"/>
  <c r="C48" i="45" s="1"/>
  <c r="M24" i="45"/>
  <c r="L14" i="47"/>
  <c r="L14" i="48" s="1"/>
  <c r="E14" i="42"/>
  <c r="C16" i="48"/>
  <c r="E20" i="47"/>
  <c r="I20" i="47" s="1"/>
  <c r="C53" i="51"/>
  <c r="C54" i="51" s="1"/>
  <c r="C17" i="46"/>
  <c r="C33" i="46" s="1"/>
  <c r="I30" i="14"/>
  <c r="E17" i="46" s="1"/>
  <c r="M14" i="46"/>
  <c r="Q14" i="46" s="1"/>
  <c r="K14" i="47"/>
  <c r="K14" i="48" s="1"/>
  <c r="K11" i="48"/>
  <c r="M11" i="47"/>
  <c r="Q11" i="47" s="1"/>
  <c r="K17" i="49"/>
  <c r="M17" i="49" s="1"/>
  <c r="M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L11" i="48"/>
  <c r="O17" i="24"/>
  <c r="C17" i="24" s="1"/>
  <c r="D17" i="24" s="1"/>
  <c r="E22" i="49"/>
  <c r="I22" i="49" s="1"/>
  <c r="M17" i="46"/>
  <c r="Q17" i="46" s="1"/>
  <c r="M33" i="46"/>
  <c r="Q33" i="46" s="1"/>
  <c r="M33" i="47"/>
  <c r="C13" i="48"/>
  <c r="H79" i="7" l="1"/>
  <c r="M79" i="7" s="1"/>
  <c r="M33" i="42"/>
  <c r="Q27" i="42"/>
  <c r="M33" i="45"/>
  <c r="Q27" i="45"/>
  <c r="E32" i="42"/>
  <c r="I14" i="42"/>
  <c r="F142" i="8"/>
  <c r="L142" i="8" s="1"/>
  <c r="L115" i="8"/>
  <c r="M24" i="46"/>
  <c r="Q24" i="46" s="1"/>
  <c r="N30" i="14"/>
  <c r="C42" i="24"/>
  <c r="D41" i="24"/>
  <c r="G55" i="46"/>
  <c r="G37" i="46"/>
  <c r="M18" i="47"/>
  <c r="Q18" i="46"/>
  <c r="E11" i="48"/>
  <c r="I11" i="48" s="1"/>
  <c r="I11" i="47"/>
  <c r="H17" i="46"/>
  <c r="I17" i="46" s="1"/>
  <c r="F14" i="48"/>
  <c r="F33" i="46"/>
  <c r="G17" i="47"/>
  <c r="G22" i="48"/>
  <c r="G24" i="48" s="1"/>
  <c r="K27" i="47"/>
  <c r="Q24" i="45"/>
  <c r="E48" i="45"/>
  <c r="I48" i="45" s="1"/>
  <c r="O27" i="24"/>
  <c r="C27" i="24" s="1"/>
  <c r="D27" i="24" s="1"/>
  <c r="E27" i="24" s="1"/>
  <c r="Q12" i="47"/>
  <c r="F107" i="8"/>
  <c r="L107" i="8" s="1"/>
  <c r="AE65" i="15"/>
  <c r="AG65" i="15" s="1"/>
  <c r="AG22" i="15"/>
  <c r="M54" i="51"/>
  <c r="Q54" i="51" s="1"/>
  <c r="Q34" i="51"/>
  <c r="E49" i="51"/>
  <c r="Q33" i="51"/>
  <c r="E32" i="44"/>
  <c r="I14" i="44"/>
  <c r="M54" i="44"/>
  <c r="Q54" i="44" s="1"/>
  <c r="Q34" i="44"/>
  <c r="E49" i="44"/>
  <c r="I49" i="44" s="1"/>
  <c r="Q33" i="44"/>
  <c r="K24" i="47"/>
  <c r="H107" i="8"/>
  <c r="K32" i="46"/>
  <c r="K32" i="47" s="1"/>
  <c r="G107" i="8"/>
  <c r="E17" i="24"/>
  <c r="D19" i="24"/>
  <c r="C34" i="44"/>
  <c r="E34" i="44" s="1"/>
  <c r="C48" i="44"/>
  <c r="C53" i="44" s="1"/>
  <c r="D53" i="44"/>
  <c r="D54" i="44" s="1"/>
  <c r="C16" i="46"/>
  <c r="E16" i="46" s="1"/>
  <c r="E89" i="5"/>
  <c r="I89" i="5" s="1"/>
  <c r="H142" i="8"/>
  <c r="E16" i="49"/>
  <c r="I16" i="49" s="1"/>
  <c r="E13" i="46"/>
  <c r="E13" i="47"/>
  <c r="I13" i="47" s="1"/>
  <c r="E86" i="5"/>
  <c r="I86" i="5" s="1"/>
  <c r="L31" i="47"/>
  <c r="L18" i="49" s="1"/>
  <c r="M31" i="46"/>
  <c r="L33" i="42"/>
  <c r="M34" i="42"/>
  <c r="O15" i="24"/>
  <c r="O19" i="24" s="1"/>
  <c r="D25" i="49"/>
  <c r="D26" i="49" s="1"/>
  <c r="K34" i="45"/>
  <c r="K54" i="45" s="1"/>
  <c r="C53" i="45"/>
  <c r="C54" i="45" s="1"/>
  <c r="D22" i="48"/>
  <c r="D24" i="48" s="1"/>
  <c r="M27" i="46"/>
  <c r="Q27" i="46" s="1"/>
  <c r="L33" i="45"/>
  <c r="L34" i="45" s="1"/>
  <c r="L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L49" i="46"/>
  <c r="K28" i="46"/>
  <c r="M28" i="46" s="1"/>
  <c r="Q28" i="46" s="1"/>
  <c r="M33" i="64"/>
  <c r="K15" i="49"/>
  <c r="M15" i="49" s="1"/>
  <c r="M28" i="47"/>
  <c r="L27" i="47"/>
  <c r="L14" i="49" s="1"/>
  <c r="G142" i="8"/>
  <c r="L34" i="46"/>
  <c r="M34" i="45"/>
  <c r="K40" i="13"/>
  <c r="M12" i="48"/>
  <c r="Q12" i="48" s="1"/>
  <c r="M14" i="47"/>
  <c r="Q14" i="47" s="1"/>
  <c r="K22" i="48"/>
  <c r="K24" i="48" s="1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M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M11" i="48"/>
  <c r="Q11" i="48" s="1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16" i="48" s="1"/>
  <c r="L34" i="64"/>
  <c r="L54" i="64" s="1"/>
  <c r="D49" i="64"/>
  <c r="D53" i="64" s="1"/>
  <c r="D54" i="64" s="1"/>
  <c r="C19" i="24"/>
  <c r="M54" i="42" l="1"/>
  <c r="Q54" i="42" s="1"/>
  <c r="Q34" i="42"/>
  <c r="E33" i="46"/>
  <c r="I13" i="46"/>
  <c r="K49" i="46"/>
  <c r="K54" i="46" s="1"/>
  <c r="E41" i="24"/>
  <c r="D42" i="24"/>
  <c r="G33" i="47"/>
  <c r="G35" i="47" s="1"/>
  <c r="G45" i="48"/>
  <c r="G26" i="48"/>
  <c r="E48" i="42"/>
  <c r="I32" i="42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Q28" i="47"/>
  <c r="M31" i="47"/>
  <c r="Q31" i="46"/>
  <c r="H33" i="46"/>
  <c r="F35" i="46"/>
  <c r="Q18" i="47"/>
  <c r="M17" i="48"/>
  <c r="Q17" i="48" s="1"/>
  <c r="E49" i="45"/>
  <c r="Q33" i="45"/>
  <c r="M34" i="64"/>
  <c r="Q33" i="64"/>
  <c r="E34" i="46"/>
  <c r="I34" i="46" s="1"/>
  <c r="I16" i="46"/>
  <c r="K34" i="46"/>
  <c r="K35" i="46" s="1"/>
  <c r="H14" i="48"/>
  <c r="F17" i="47"/>
  <c r="H17" i="47" s="1"/>
  <c r="F22" i="48"/>
  <c r="E49" i="42"/>
  <c r="I49" i="42" s="1"/>
  <c r="Q33" i="42"/>
  <c r="M54" i="45"/>
  <c r="Q54" i="45" s="1"/>
  <c r="Q34" i="45"/>
  <c r="I49" i="51"/>
  <c r="E53" i="51"/>
  <c r="I34" i="44"/>
  <c r="E48" i="44"/>
  <c r="I48" i="44" s="1"/>
  <c r="I32" i="44"/>
  <c r="K19" i="49"/>
  <c r="K34" i="47"/>
  <c r="K35" i="47" s="1"/>
  <c r="K55" i="47" s="1"/>
  <c r="M32" i="46"/>
  <c r="Q32" i="46" s="1"/>
  <c r="M32" i="47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4" i="44"/>
  <c r="F27" i="24"/>
  <c r="C16" i="47"/>
  <c r="C34" i="46"/>
  <c r="C35" i="46" s="1"/>
  <c r="C55" i="46" s="1"/>
  <c r="E13" i="48"/>
  <c r="I13" i="48" s="1"/>
  <c r="L21" i="49"/>
  <c r="L26" i="49" s="1"/>
  <c r="L45" i="49" s="1"/>
  <c r="D49" i="42"/>
  <c r="D53" i="42" s="1"/>
  <c r="D54" i="42" s="1"/>
  <c r="L34" i="42"/>
  <c r="L54" i="42" s="1"/>
  <c r="M14" i="48"/>
  <c r="Q1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K45" i="48"/>
  <c r="D49" i="45"/>
  <c r="D53" i="45" s="1"/>
  <c r="D54" i="45" s="1"/>
  <c r="K14" i="49"/>
  <c r="O9" i="24"/>
  <c r="C9" i="24" s="1"/>
  <c r="D9" i="24" s="1"/>
  <c r="E49" i="64"/>
  <c r="L34" i="47"/>
  <c r="E17" i="47"/>
  <c r="E33" i="47" s="1"/>
  <c r="C14" i="48"/>
  <c r="C22" i="48" s="1"/>
  <c r="C24" i="48" s="1"/>
  <c r="M34" i="46" l="1"/>
  <c r="M35" i="46" s="1"/>
  <c r="I17" i="47"/>
  <c r="M54" i="64"/>
  <c r="Q54" i="64" s="1"/>
  <c r="Q34" i="64"/>
  <c r="F55" i="46"/>
  <c r="H55" i="46" s="1"/>
  <c r="F37" i="46"/>
  <c r="F41" i="24"/>
  <c r="E42" i="24"/>
  <c r="I33" i="46"/>
  <c r="H35" i="46"/>
  <c r="I48" i="42"/>
  <c r="E53" i="42"/>
  <c r="E53" i="64"/>
  <c r="E54" i="64" s="1"/>
  <c r="I54" i="64" s="1"/>
  <c r="I49" i="64"/>
  <c r="I49" i="45"/>
  <c r="E53" i="45"/>
  <c r="M18" i="49"/>
  <c r="Q18" i="49" s="1"/>
  <c r="Q31" i="47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Q32" i="47"/>
  <c r="G37" i="47"/>
  <c r="G55" i="47"/>
  <c r="H22" i="48"/>
  <c r="F24" i="48"/>
  <c r="C26" i="48"/>
  <c r="Q35" i="46"/>
  <c r="Q34" i="46"/>
  <c r="E54" i="51"/>
  <c r="I54" i="51" s="1"/>
  <c r="I53" i="51"/>
  <c r="E53" i="44"/>
  <c r="K21" i="49"/>
  <c r="K26" i="49" s="1"/>
  <c r="K45" i="49" s="1"/>
  <c r="M19" i="49"/>
  <c r="Q19" i="49" s="1"/>
  <c r="G17" i="24"/>
  <c r="F19" i="24"/>
  <c r="E33" i="24"/>
  <c r="D33" i="24"/>
  <c r="G27" i="24"/>
  <c r="F33" i="24"/>
  <c r="E9" i="24"/>
  <c r="C13" i="49"/>
  <c r="C25" i="49" s="1"/>
  <c r="C34" i="47"/>
  <c r="C35" i="47" s="1"/>
  <c r="E16" i="47"/>
  <c r="I16" i="47" s="1"/>
  <c r="D28" i="49"/>
  <c r="C37" i="46"/>
  <c r="E35" i="46"/>
  <c r="E37" i="46" s="1"/>
  <c r="L50" i="46"/>
  <c r="L54" i="46" s="1"/>
  <c r="M27" i="47"/>
  <c r="K55" i="46"/>
  <c r="M50" i="46"/>
  <c r="Q50" i="46" s="1"/>
  <c r="M49" i="46"/>
  <c r="Q49" i="46" s="1"/>
  <c r="C33" i="24"/>
  <c r="E14" i="48"/>
  <c r="O10" i="24"/>
  <c r="G41" i="24" l="1"/>
  <c r="F42" i="24"/>
  <c r="F33" i="47"/>
  <c r="F26" i="48"/>
  <c r="H24" i="48"/>
  <c r="H26" i="48" s="1"/>
  <c r="F45" i="48"/>
  <c r="H45" i="48" s="1"/>
  <c r="E54" i="42"/>
  <c r="I54" i="42" s="1"/>
  <c r="I53" i="42"/>
  <c r="E54" i="45"/>
  <c r="I54" i="45" s="1"/>
  <c r="I53" i="45"/>
  <c r="I35" i="46"/>
  <c r="H37" i="46"/>
  <c r="E35" i="47"/>
  <c r="E55" i="47" s="1"/>
  <c r="C55" i="47"/>
  <c r="I53" i="64"/>
  <c r="O34" i="24"/>
  <c r="O40" i="24" s="1"/>
  <c r="Q27" i="47"/>
  <c r="E22" i="48"/>
  <c r="I14" i="48"/>
  <c r="E54" i="44"/>
  <c r="I54" i="44" s="1"/>
  <c r="I53" i="44"/>
  <c r="D29" i="49"/>
  <c r="D27" i="48" s="1"/>
  <c r="E27" i="48" s="1"/>
  <c r="E29" i="49" s="1"/>
  <c r="H17" i="24"/>
  <c r="G19" i="24"/>
  <c r="C26" i="49"/>
  <c r="C28" i="49" s="1"/>
  <c r="C29" i="49"/>
  <c r="C36" i="48"/>
  <c r="C44" i="48" s="1"/>
  <c r="C45" i="48" s="1"/>
  <c r="H27" i="24"/>
  <c r="G33" i="24"/>
  <c r="F9" i="24"/>
  <c r="E13" i="49"/>
  <c r="E34" i="47"/>
  <c r="I34" i="47" s="1"/>
  <c r="E55" i="46"/>
  <c r="I55" i="46" s="1"/>
  <c r="M14" i="49"/>
  <c r="C37" i="47"/>
  <c r="M34" i="47"/>
  <c r="Q34" i="47" s="1"/>
  <c r="M54" i="46"/>
  <c r="M55" i="46" s="1"/>
  <c r="C10" i="24"/>
  <c r="D10" i="24" s="1"/>
  <c r="O14" i="24"/>
  <c r="O22" i="24" s="1"/>
  <c r="F35" i="47" l="1"/>
  <c r="H33" i="47"/>
  <c r="C34" i="24"/>
  <c r="D34" i="24" s="1"/>
  <c r="E34" i="24" s="1"/>
  <c r="G42" i="24"/>
  <c r="H41" i="24"/>
  <c r="E25" i="49"/>
  <c r="I25" i="49" s="1"/>
  <c r="I13" i="49"/>
  <c r="M21" i="49"/>
  <c r="Q14" i="49"/>
  <c r="E24" i="48"/>
  <c r="I24" i="48" s="1"/>
  <c r="I22" i="48"/>
  <c r="Q55" i="46"/>
  <c r="D36" i="49"/>
  <c r="D44" i="49" s="1"/>
  <c r="D45" i="49" s="1"/>
  <c r="I17" i="24"/>
  <c r="H19" i="24"/>
  <c r="C36" i="49"/>
  <c r="C44" i="49" s="1"/>
  <c r="C45" i="49" s="1"/>
  <c r="E10" i="24"/>
  <c r="D14" i="24"/>
  <c r="D22" i="24" s="1"/>
  <c r="I27" i="24"/>
  <c r="H33" i="24"/>
  <c r="G9" i="24"/>
  <c r="C14" i="24"/>
  <c r="C22" i="24" s="1"/>
  <c r="I41" i="24" l="1"/>
  <c r="H42" i="24"/>
  <c r="C40" i="24"/>
  <c r="C43" i="24" s="1"/>
  <c r="I33" i="47"/>
  <c r="H35" i="47"/>
  <c r="E26" i="49"/>
  <c r="I26" i="49" s="1"/>
  <c r="D40" i="24"/>
  <c r="D43" i="24" s="1"/>
  <c r="F37" i="47"/>
  <c r="F55" i="47"/>
  <c r="M26" i="49"/>
  <c r="Q21" i="49"/>
  <c r="J17" i="24"/>
  <c r="I19" i="24"/>
  <c r="F34" i="24"/>
  <c r="E40" i="24"/>
  <c r="E43" i="24" s="1"/>
  <c r="F10" i="24"/>
  <c r="E14" i="24"/>
  <c r="E22" i="24" s="1"/>
  <c r="J27" i="24"/>
  <c r="I33" i="24"/>
  <c r="H9" i="24"/>
  <c r="E28" i="49" l="1"/>
  <c r="E36" i="49" s="1"/>
  <c r="E44" i="49" s="1"/>
  <c r="E45" i="49" s="1"/>
  <c r="H55" i="47"/>
  <c r="H37" i="47"/>
  <c r="I42" i="24"/>
  <c r="J41" i="24"/>
  <c r="Q26" i="49"/>
  <c r="M45" i="49"/>
  <c r="K17" i="24"/>
  <c r="J19" i="24"/>
  <c r="G34" i="24"/>
  <c r="F40" i="24"/>
  <c r="F43" i="24" s="1"/>
  <c r="G10" i="24"/>
  <c r="F14" i="24"/>
  <c r="F22" i="24" s="1"/>
  <c r="K27" i="24"/>
  <c r="J33" i="24"/>
  <c r="I9" i="24"/>
  <c r="J42" i="24" l="1"/>
  <c r="K41" i="24"/>
  <c r="L17" i="24"/>
  <c r="K19" i="24"/>
  <c r="H34" i="24"/>
  <c r="G40" i="24"/>
  <c r="G43" i="24" s="1"/>
  <c r="H10" i="24"/>
  <c r="G14" i="24"/>
  <c r="G22" i="24" s="1"/>
  <c r="L27" i="24"/>
  <c r="K33" i="24"/>
  <c r="J9" i="24"/>
  <c r="G79" i="7"/>
  <c r="L17" i="46"/>
  <c r="L17" i="47" s="1"/>
  <c r="M17" i="47" s="1"/>
  <c r="Q17" i="47" s="1"/>
  <c r="L41" i="24" l="1"/>
  <c r="K42" i="24"/>
  <c r="O30" i="24"/>
  <c r="O33" i="24" s="1"/>
  <c r="O43" i="24" s="1"/>
  <c r="M16" i="48"/>
  <c r="M24" i="47"/>
  <c r="M17" i="24"/>
  <c r="L19" i="24"/>
  <c r="I34" i="24"/>
  <c r="H40" i="24"/>
  <c r="H43" i="24" s="1"/>
  <c r="I10" i="24"/>
  <c r="H14" i="24"/>
  <c r="H22" i="24" s="1"/>
  <c r="M27" i="24"/>
  <c r="L33" i="24"/>
  <c r="K9" i="24"/>
  <c r="L16" i="48"/>
  <c r="L22" i="48" s="1"/>
  <c r="L24" i="48" s="1"/>
  <c r="L24" i="47"/>
  <c r="L35" i="47" s="1"/>
  <c r="L24" i="46"/>
  <c r="L35" i="46" s="1"/>
  <c r="M35" i="47" l="1"/>
  <c r="Q35" i="47" s="1"/>
  <c r="Q24" i="47"/>
  <c r="M41" i="24"/>
  <c r="L42" i="24"/>
  <c r="M22" i="48"/>
  <c r="Q16" i="48"/>
  <c r="N17" i="24"/>
  <c r="N19" i="24" s="1"/>
  <c r="M19" i="24"/>
  <c r="J34" i="24"/>
  <c r="I40" i="24"/>
  <c r="I43" i="24" s="1"/>
  <c r="J10" i="24"/>
  <c r="I14" i="24"/>
  <c r="I22" i="24" s="1"/>
  <c r="N27" i="24"/>
  <c r="N33" i="24" s="1"/>
  <c r="M33" i="24"/>
  <c r="L9" i="24"/>
  <c r="L45" i="48"/>
  <c r="D26" i="48"/>
  <c r="D36" i="48" s="1"/>
  <c r="D44" i="48" s="1"/>
  <c r="D45" i="48" s="1"/>
  <c r="L55" i="46"/>
  <c r="D37" i="46"/>
  <c r="D37" i="47"/>
  <c r="L55" i="47"/>
  <c r="D142" i="8"/>
  <c r="M55" i="47" l="1"/>
  <c r="E57" i="47" s="1"/>
  <c r="E37" i="47"/>
  <c r="N41" i="24"/>
  <c r="N42" i="24" s="1"/>
  <c r="M42" i="24"/>
  <c r="O42" i="24" s="1"/>
  <c r="M24" i="48"/>
  <c r="Q22" i="48"/>
  <c r="K34" i="24"/>
  <c r="J40" i="24"/>
  <c r="J43" i="24" s="1"/>
  <c r="K10" i="24"/>
  <c r="J14" i="24"/>
  <c r="J22" i="24" s="1"/>
  <c r="M9" i="24"/>
  <c r="Q24" i="48" l="1"/>
  <c r="M45" i="48"/>
  <c r="E26" i="48"/>
  <c r="E36" i="48" s="1"/>
  <c r="E44" i="48" s="1"/>
  <c r="E45" i="48" s="1"/>
  <c r="L34" i="24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<sst xmlns="http://schemas.openxmlformats.org/spreadsheetml/2006/main" count="8139" uniqueCount="3071">
  <si>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</si>
  <si>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</si>
  <si>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</si>
  <si>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</si>
  <si>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</si>
  <si>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</si>
  <si>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</si>
  <si>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</si>
  <si>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</si>
  <si>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</si>
  <si>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</si>
  <si>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</si>
  <si>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</si>
  <si>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</si>
  <si>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</si>
  <si>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</si>
  <si>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</si>
  <si>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</si>
  <si>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</si>
  <si>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</si>
  <si>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</si>
  <si>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</si>
  <si>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</si>
  <si>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</si>
  <si>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</si>
  <si>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</si>
  <si>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</si>
  <si>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</si>
  <si>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</si>
  <si>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</si>
  <si>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</si>
  <si>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</si>
  <si>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</si>
  <si>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</si>
  <si>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</si>
  <si>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</si>
  <si>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</si>
  <si>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</si>
  <si>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</si>
  <si>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</si>
  <si>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</si>
  <si>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</si>
  <si>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</si>
  <si>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</si>
  <si>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</si>
  <si>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</si>
  <si>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</si>
  <si>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</si>
  <si>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</si>
  <si>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</si>
  <si>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</si>
  <si>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</si>
  <si>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</si>
  <si>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</si>
  <si>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</si>
  <si>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</si>
  <si>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</si>
  <si>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</si>
  <si>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</si>
  <si>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</si>
  <si>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</si>
  <si>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</si>
  <si>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</si>
  <si>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</si>
  <si>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</si>
  <si>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</si>
  <si>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</si>
  <si>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</si>
  <si>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</si>
  <si>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</si>
  <si>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</si>
  <si>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</si>
  <si>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</si>
  <si>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</si>
  <si>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</si>
  <si>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</si>
  <si>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</si>
  <si>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</si>
  <si>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</si>
  <si>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</si>
  <si>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</si>
  <si>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</si>
  <si>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</si>
  <si>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</si>
  <si>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</si>
  <si>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</si>
  <si>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</si>
  <si>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</si>
  <si>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</si>
  <si>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</si>
  <si>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</si>
  <si>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</si>
  <si>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</si>
  <si>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</si>
  <si>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</si>
  <si>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</si>
  <si>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</si>
  <si>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</si>
  <si>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</si>
  <si>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</si>
  <si>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</si>
  <si>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</si>
  <si>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</si>
  <si>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</si>
  <si>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</si>
  <si>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</si>
  <si>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</si>
  <si>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</si>
  <si>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</si>
  <si>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</si>
  <si>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</si>
  <si>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</si>
  <si>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</si>
  <si>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</si>
  <si>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</si>
  <si>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</si>
  <si>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</si>
  <si>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</si>
  <si>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</si>
  <si>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</si>
  <si>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</si>
  <si>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</si>
  <si>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</si>
  <si>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</si>
  <si>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</si>
  <si>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</si>
  <si>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</si>
  <si>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</si>
  <si>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</si>
  <si>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</si>
  <si>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</si>
  <si>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</si>
  <si>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</si>
  <si>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</si>
  <si>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</si>
  <si>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</si>
  <si>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</si>
  <si>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</si>
  <si>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</si>
  <si>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</si>
  <si>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</si>
  <si>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</si>
  <si>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</si>
  <si>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</si>
  <si>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</si>
  <si>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</si>
  <si>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</si>
  <si>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</si>
  <si>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</si>
  <si>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</si>
  <si>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</si>
  <si>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</si>
  <si>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</si>
  <si>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</si>
  <si>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</si>
  <si>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</si>
  <si>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</si>
  <si>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</si>
  <si>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</si>
  <si>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</si>
  <si>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</si>
  <si>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</si>
  <si>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</si>
  <si>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</si>
  <si>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</si>
  <si>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</si>
  <si>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</si>
  <si>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</si>
  <si>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</si>
  <si>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</si>
  <si>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</si>
  <si>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</si>
  <si>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</si>
  <si>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</si>
  <si>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</si>
  <si>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</si>
  <si>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</si>
  <si>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</si>
  <si>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</si>
  <si>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</si>
  <si>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</si>
  <si>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</si>
  <si>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</si>
  <si>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</si>
  <si>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</si>
  <si>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</si>
  <si>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</si>
  <si>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</si>
  <si>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</si>
  <si>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</si>
  <si>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</si>
  <si>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</si>
  <si>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</si>
  <si>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</si>
  <si>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</si>
  <si>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</si>
  <si>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</si>
  <si>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</si>
  <si>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</si>
  <si>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</si>
  <si>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</si>
  <si>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</si>
  <si>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</si>
  <si>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</si>
  <si>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</si>
  <si>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</si>
  <si>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</si>
  <si>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</si>
  <si>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</si>
  <si>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</si>
  <si>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</si>
  <si>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</si>
  <si>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</si>
  <si>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</si>
  <si>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</si>
  <si>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</si>
  <si>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</si>
  <si>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</si>
  <si>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</si>
  <si>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</si>
  <si>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</si>
  <si>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</si>
  <si>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</si>
  <si>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</si>
  <si>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</si>
  <si>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</si>
  <si>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</si>
  <si>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</si>
  <si>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</si>
  <si>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</si>
  <si>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</si>
  <si>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</si>
  <si>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</si>
  <si>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</si>
  <si>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</si>
  <si>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</si>
  <si>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</si>
  <si>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</si>
  <si>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</si>
  <si>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</si>
  <si>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</si>
  <si>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</si>
  <si>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</si>
  <si>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</si>
  <si>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</si>
  <si>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</si>
  <si>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</si>
  <si>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</si>
  <si>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</si>
  <si>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</si>
  <si>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</si>
  <si>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</si>
  <si>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</si>
  <si>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</si>
  <si>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</si>
  <si>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</si>
  <si>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</si>
  <si>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</si>
  <si>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</si>
  <si>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</si>
  <si>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</si>
  <si>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</si>
  <si>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</si>
  <si>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</si>
  <si>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</si>
  <si>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</si>
  <si>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</si>
  <si>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</si>
  <si>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</si>
  <si>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</si>
  <si>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</si>
  <si>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</si>
  <si>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</si>
  <si>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</si>
  <si>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</si>
  <si>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</si>
  <si>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</si>
  <si>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</si>
  <si>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</si>
  <si>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</si>
  <si>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</si>
  <si>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</si>
  <si>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</si>
  <si>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</si>
  <si>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</si>
  <si>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</si>
  <si>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22.300 Ft/ha</t>
  </si>
  <si>
    <t>320.000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</si>
  <si>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</si>
  <si>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</si>
  <si>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</si>
  <si>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</si>
  <si>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</si>
  <si>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</si>
  <si>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</si>
  <si>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</si>
  <si>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</si>
  <si>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</si>
  <si>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</si>
  <si>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</si>
  <si>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</si>
  <si>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</si>
  <si>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</si>
  <si>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</si>
  <si>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</si>
  <si>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</si>
  <si>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</si>
  <si>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</si>
  <si>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</si>
  <si>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</si>
  <si>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</si>
  <si>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</si>
  <si>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</si>
  <si>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</si>
  <si>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</si>
  <si>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</si>
  <si>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</si>
  <si>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</si>
  <si>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</si>
  <si>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</si>
  <si>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</si>
  <si>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</si>
  <si>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</si>
  <si>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</si>
  <si>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</si>
  <si>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</si>
  <si>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</si>
  <si>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</si>
  <si>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</si>
  <si>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</si>
  <si>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</si>
  <si>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</si>
  <si>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</si>
  <si>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</si>
  <si>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</si>
  <si>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</si>
  <si>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</si>
  <si>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</si>
  <si>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</si>
  <si>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</si>
  <si>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</si>
  <si>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</si>
  <si>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</si>
  <si>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</si>
  <si>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</si>
  <si>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</si>
  <si>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</si>
  <si>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</si>
  <si>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</si>
  <si>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</si>
  <si>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</si>
  <si>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</si>
  <si>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</si>
  <si>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</si>
  <si>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</si>
  <si>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</si>
  <si>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</si>
  <si>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</si>
  <si>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</si>
  <si>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</si>
  <si>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</si>
  <si>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</si>
  <si>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</si>
  <si>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</si>
  <si>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</si>
  <si>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</si>
  <si>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</si>
  <si>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</si>
  <si>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</si>
  <si>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</si>
  <si>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</si>
  <si>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</si>
  <si>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</si>
  <si>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</si>
  <si>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</si>
  <si>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</si>
  <si>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</si>
  <si>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</si>
  <si>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</si>
  <si>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</si>
  <si>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</si>
  <si>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</si>
  <si>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</si>
  <si>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</si>
  <si>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</si>
  <si>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</si>
  <si>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</si>
  <si>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</si>
  <si>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</si>
  <si>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</si>
  <si>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</si>
  <si>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</si>
  <si>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</si>
  <si>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</si>
  <si>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</si>
  <si>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</si>
  <si>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</si>
  <si>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</si>
  <si>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</si>
  <si>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</si>
  <si>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</si>
  <si>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</si>
  <si>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</si>
  <si>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</si>
  <si>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</si>
  <si>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</si>
  <si>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</si>
  <si>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</si>
  <si>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</si>
  <si>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</si>
  <si>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</si>
  <si>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</si>
  <si>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</si>
  <si>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</si>
  <si>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</si>
  <si>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</si>
  <si>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</si>
  <si>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</si>
  <si>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</si>
  <si>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</si>
  <si>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</si>
  <si>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</si>
  <si>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</si>
  <si>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</si>
  <si>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</si>
  <si>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</si>
  <si>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</si>
  <si>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</si>
  <si>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</si>
  <si>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</si>
  <si>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</si>
  <si>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</si>
  <si>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</si>
  <si>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</si>
  <si>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</si>
  <si>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</si>
  <si>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</si>
  <si>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</si>
  <si>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</si>
  <si>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</si>
  <si>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</si>
  <si>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</si>
  <si>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</si>
  <si>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</si>
  <si>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</si>
  <si>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</si>
  <si>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</si>
  <si>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</si>
  <si>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</si>
  <si>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</si>
  <si>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</si>
  <si>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</si>
  <si>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</si>
  <si>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</si>
  <si>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</si>
  <si>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</si>
  <si>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</si>
  <si>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</si>
  <si>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</si>
  <si>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</si>
  <si>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</si>
  <si>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</si>
  <si>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</si>
  <si>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</si>
  <si>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</si>
  <si>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</si>
  <si>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</si>
  <si>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</si>
  <si>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</si>
  <si>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</si>
  <si>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</si>
  <si>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</si>
  <si>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</si>
  <si>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</si>
  <si>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</si>
  <si>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</si>
  <si>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</si>
  <si>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</si>
  <si>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</si>
  <si>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</si>
  <si>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</si>
  <si>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</si>
  <si>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</si>
  <si>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</si>
  <si>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</si>
  <si>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</si>
  <si>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</si>
  <si>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</si>
  <si>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</si>
  <si>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</si>
  <si>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</si>
  <si>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</si>
  <si>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</si>
  <si>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</si>
  <si>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</si>
  <si>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</si>
  <si>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</si>
  <si>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</si>
  <si>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</si>
  <si>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</si>
  <si>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</si>
  <si>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</si>
  <si>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</si>
  <si>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</si>
  <si>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</si>
  <si>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</si>
  <si>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</si>
  <si>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</si>
  <si>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</si>
  <si>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</si>
  <si>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</si>
  <si>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</si>
  <si>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</si>
  <si>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</si>
  <si>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</si>
  <si>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</si>
  <si>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</si>
  <si>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</si>
  <si>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</si>
  <si>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</si>
  <si>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</si>
  <si>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</si>
  <si>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</si>
  <si>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</si>
  <si>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</si>
  <si>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</si>
  <si>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</si>
  <si>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</si>
  <si>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</si>
  <si>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</si>
  <si>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</si>
  <si>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</si>
  <si>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</si>
  <si>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</si>
  <si>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</si>
  <si>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</si>
  <si>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</si>
  <si>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</si>
  <si>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</si>
  <si>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</si>
  <si>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</si>
  <si>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</si>
  <si>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</si>
  <si>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</si>
  <si>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</si>
  <si>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</si>
  <si>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</si>
  <si>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</si>
  <si>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</si>
  <si>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</si>
  <si>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</si>
  <si>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</si>
  <si>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</si>
  <si>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</si>
  <si>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</si>
  <si>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</si>
  <si>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</si>
  <si>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</si>
  <si>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</si>
  <si>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</si>
  <si>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</si>
  <si>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</si>
  <si>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</si>
  <si>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</si>
  <si>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</si>
  <si>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</si>
  <si>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</si>
  <si>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</si>
  <si>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</si>
  <si>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</si>
  <si>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</si>
  <si>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</si>
  <si>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</si>
  <si>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</si>
  <si>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</si>
  <si>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</si>
  <si>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</si>
  <si>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</si>
  <si>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</si>
  <si>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</si>
  <si>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</si>
  <si>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</si>
  <si>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</si>
  <si>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</si>
  <si>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</si>
  <si>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</si>
  <si>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</si>
  <si>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</si>
  <si>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</si>
  <si>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</si>
  <si>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</si>
  <si>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</si>
  <si>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</si>
  <si>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</si>
  <si>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</si>
  <si>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</si>
  <si>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</si>
  <si>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</si>
  <si>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</si>
  <si>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</si>
  <si>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</si>
  <si>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</si>
  <si>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</si>
  <si>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</si>
  <si>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</si>
  <si>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</si>
  <si>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</si>
  <si>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</si>
  <si>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</si>
  <si>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</si>
  <si>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</si>
  <si>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</si>
  <si>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</si>
  <si>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</si>
  <si>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</si>
  <si>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</si>
  <si>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</si>
  <si>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</si>
  <si>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</si>
  <si>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</si>
  <si>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</si>
  <si>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</si>
  <si>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</si>
  <si>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</si>
  <si>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</si>
  <si>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</si>
  <si>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</si>
  <si>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</si>
  <si>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</si>
  <si>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</si>
  <si>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</si>
  <si>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</si>
  <si>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</si>
  <si>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</si>
  <si>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</si>
  <si>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</si>
  <si>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</si>
  <si>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</si>
  <si>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</si>
  <si>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</si>
  <si>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</si>
  <si>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</si>
  <si>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</si>
  <si>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</si>
  <si>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</si>
  <si>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</si>
  <si>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</si>
  <si>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</si>
  <si>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</si>
  <si>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</si>
  <si>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</si>
  <si>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</si>
  <si>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</si>
  <si>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</si>
  <si>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</si>
  <si>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</si>
  <si>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</si>
  <si>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</si>
  <si>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</si>
  <si>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</si>
  <si>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</si>
  <si>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</si>
  <si>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</si>
  <si>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</si>
  <si>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</si>
  <si>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</si>
  <si>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</si>
  <si>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</si>
  <si>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</si>
  <si>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</si>
  <si>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</si>
  <si>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</si>
  <si>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</si>
  <si>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</si>
  <si>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</si>
  <si>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</si>
  <si>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</si>
  <si>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</si>
  <si>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</si>
  <si>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</si>
  <si>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</si>
  <si>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</si>
  <si>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</si>
  <si>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</si>
  <si>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</si>
  <si>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</si>
  <si>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</si>
  <si>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</si>
  <si>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</si>
  <si>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</si>
  <si>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</si>
  <si>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</si>
  <si>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</si>
  <si>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</si>
  <si>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</si>
  <si>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</si>
  <si>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</si>
  <si>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</si>
  <si>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</si>
  <si>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</si>
  <si>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</si>
  <si>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</si>
  <si>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</si>
  <si>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</si>
  <si>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</si>
  <si>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</si>
  <si>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</si>
  <si>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</si>
  <si>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</si>
  <si>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</si>
  <si>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</si>
  <si>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</si>
  <si>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</si>
  <si>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</si>
  <si>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</si>
  <si>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</si>
  <si>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Flavius Üzletház Társasház - közös ktg.</t>
  </si>
  <si>
    <t>Maraton Lapcsoport - Hévíz Forrás időszaki lap előállítása</t>
  </si>
  <si>
    <t>BMA Tanácsadó és Szolg. Bt - pénzügyi-számviteli tanácsadás</t>
  </si>
  <si>
    <t>SZO/8/2011</t>
  </si>
  <si>
    <t>VFO/31-138/2015</t>
  </si>
  <si>
    <t>Vagyonvill Keszthely - jelzőrendszer jelzéseinek fogadása d.központban (ROMKERT)</t>
  </si>
  <si>
    <t>KGO/153-8/2015</t>
  </si>
  <si>
    <t>KGO/201-9/2015</t>
  </si>
  <si>
    <t>TDM Egyesület</t>
  </si>
  <si>
    <t>Generali Biztosító - Casco 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</si>
  <si>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</si>
  <si>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</si>
  <si>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</si>
  <si>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</si>
  <si>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</si>
  <si>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</si>
  <si>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</si>
  <si>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</si>
  <si>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</si>
  <si>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</si>
  <si>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</si>
  <si>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</si>
  <si>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</si>
  <si>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</si>
  <si>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</si>
  <si>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</si>
  <si>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</si>
  <si>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</si>
  <si>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</si>
  <si>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</si>
  <si>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</si>
  <si>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</si>
  <si>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</si>
  <si>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</si>
  <si>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</si>
  <si>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</si>
  <si>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</si>
  <si>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</si>
  <si>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</si>
  <si>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</si>
  <si>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</si>
  <si>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</si>
  <si>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</si>
  <si>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</si>
  <si>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</si>
  <si>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</si>
  <si>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</si>
  <si>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</si>
  <si>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</si>
  <si>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</si>
  <si>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</si>
  <si>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</si>
  <si>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</si>
  <si>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</si>
  <si>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</si>
  <si>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</si>
  <si>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</si>
  <si>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</si>
  <si>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</si>
  <si>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</si>
  <si>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</si>
  <si>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</si>
  <si>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</si>
  <si>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</si>
  <si>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</si>
  <si>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</si>
  <si>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</si>
  <si>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 xml:space="preserve">    I.1.e) - V. üdülőhelyi feladatok támogatás beszámítás után</t>
  </si>
  <si>
    <t xml:space="preserve">II.2. Óvodaműködtetési támogatás 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</si>
  <si>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</si>
  <si>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</si>
  <si>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</si>
  <si>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</si>
  <si>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</si>
  <si>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</si>
  <si>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</si>
  <si>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</si>
  <si>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</si>
  <si>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</si>
  <si>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</si>
  <si>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</si>
  <si>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Romkert gondnok</t>
  </si>
  <si>
    <t>I. összesen</t>
  </si>
  <si>
    <t>(I.1.e) sort terhelő összeg)</t>
  </si>
  <si>
    <t>III. összesen</t>
  </si>
  <si>
    <t>IV. összesen</t>
  </si>
  <si>
    <t>V. 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</si>
  <si>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</si>
  <si>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</si>
  <si>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</si>
  <si>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</si>
  <si>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</si>
  <si>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</si>
  <si>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</si>
  <si>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</si>
  <si>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</si>
  <si>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</si>
  <si>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</si>
  <si>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</si>
  <si>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</si>
  <si>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</si>
  <si>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</si>
  <si>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</si>
  <si>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</si>
  <si>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</si>
  <si>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</si>
  <si>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</si>
  <si>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</si>
  <si>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</si>
  <si>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TC Informatika Kft - közterületfigyelő rendszer üzemeltetése</t>
  </si>
  <si>
    <t>SZO/181-28/2016</t>
  </si>
  <si>
    <t>Gazdasági Ellátó Szervezet Keszthely - gyepmesteri és állatorvosi tev</t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</si>
  <si>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</si>
  <si>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</si>
  <si>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</si>
  <si>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</si>
  <si>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</si>
  <si>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</si>
  <si>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</si>
  <si>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</si>
  <si>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</si>
  <si>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</si>
  <si>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</si>
  <si>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</si>
  <si>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</si>
  <si>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</si>
  <si>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</si>
  <si>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</si>
  <si>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</si>
  <si>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</si>
  <si>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</si>
  <si>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</si>
  <si>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</si>
  <si>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</si>
  <si>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</si>
  <si>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</si>
  <si>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</si>
  <si>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</si>
  <si>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</si>
  <si>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</si>
  <si>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</si>
  <si>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</si>
  <si>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 xml:space="preserve">2018. évi előirányzat </t>
  </si>
  <si>
    <t>Közép-keleti város rész csapadékelvezetés tervezése és kivitelezése (Babocsay és Dombföldi utca)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</si>
  <si>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</si>
  <si>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</si>
  <si>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</si>
  <si>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</si>
  <si>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</si>
  <si>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</si>
  <si>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</si>
  <si>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</si>
  <si>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</si>
  <si>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</si>
  <si>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</si>
  <si>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</si>
  <si>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</si>
  <si>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 xml:space="preserve">              Bölcsődei dajkák, középfokú végzettségű kisgyermeknevelők, szaktanácsadók bértámogatása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</si>
  <si>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</si>
  <si>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</si>
  <si>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</si>
  <si>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</si>
  <si>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</si>
  <si>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</si>
  <si>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</si>
  <si>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Cserna-Szabó András - Hévíz Folyóirat főszerkesztői  feladatok ellátása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</si>
  <si>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</si>
  <si>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</si>
  <si>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</si>
  <si>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</si>
  <si>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</si>
  <si>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</si>
  <si>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</si>
  <si>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</si>
  <si>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</si>
  <si>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</si>
  <si>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</si>
  <si>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</si>
  <si>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</si>
  <si>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</si>
  <si>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</si>
  <si>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</si>
  <si>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</si>
  <si>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</si>
  <si>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</si>
  <si>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</si>
  <si>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</si>
  <si>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</si>
  <si>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</si>
  <si>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</si>
  <si>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</si>
  <si>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</si>
  <si>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</si>
  <si>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</si>
  <si>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</si>
  <si>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</si>
  <si>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</si>
  <si>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</si>
  <si>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</si>
  <si>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</si>
  <si>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</si>
  <si>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</si>
  <si>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</si>
  <si>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</si>
  <si>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</si>
  <si>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</si>
  <si>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</si>
  <si>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</si>
  <si>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</si>
  <si>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</si>
  <si>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</si>
  <si>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</si>
  <si>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</si>
  <si>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</si>
  <si>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</si>
  <si>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</si>
  <si>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</si>
  <si>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</si>
  <si>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</si>
  <si>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</si>
  <si>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</si>
  <si>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</si>
  <si>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</si>
  <si>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</si>
  <si>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</si>
  <si>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</si>
  <si>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</si>
  <si>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</si>
  <si>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HEBI állomás áthelyezése a helyi járati autóbusz pu-hoz</t>
  </si>
  <si>
    <t xml:space="preserve">  Keszthely adó- átadás</t>
  </si>
  <si>
    <t xml:space="preserve">  Alsópáhok adó-átadás</t>
  </si>
  <si>
    <t>HÉSZ módosítás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</si>
  <si>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</si>
  <si>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</si>
  <si>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</si>
  <si>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</si>
  <si>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</si>
  <si>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</si>
  <si>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</si>
  <si>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2020.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</si>
  <si>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</si>
  <si>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</si>
  <si>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</si>
  <si>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</si>
  <si>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</si>
  <si>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</si>
  <si>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</si>
  <si>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</si>
  <si>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</si>
  <si>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</si>
  <si>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</si>
  <si>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</si>
  <si>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</si>
  <si>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</si>
  <si>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</si>
  <si>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</si>
  <si>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</si>
  <si>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</si>
  <si>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</si>
  <si>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</si>
  <si>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</si>
  <si>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</si>
  <si>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</si>
  <si>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</si>
  <si>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</si>
  <si>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</si>
  <si>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</si>
  <si>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</si>
  <si>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</si>
  <si>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</si>
  <si>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</si>
  <si>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</si>
  <si>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</si>
  <si>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</si>
  <si>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</si>
  <si>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</si>
  <si>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</si>
  <si>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</si>
  <si>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</si>
  <si>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</si>
  <si>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</si>
  <si>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</si>
  <si>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</si>
  <si>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</si>
  <si>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</si>
  <si>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</si>
  <si>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</si>
  <si>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t>69.</t>
  </si>
  <si>
    <t>70.</t>
  </si>
  <si>
    <t>Szabó Lőrinc utcai új útszakasz telektulajd. fizetett önerő hozzájárulás</t>
  </si>
  <si>
    <t>Hévíz Sportkör támogatása felhalmozásra</t>
  </si>
  <si>
    <t>502232 Szabó Lőrinc utca új útszakasz beruházás</t>
  </si>
  <si>
    <t>502303 Informatikai rendszer szállítása, bevezetése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</si>
  <si>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</si>
  <si>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</si>
  <si>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</si>
  <si>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</si>
  <si>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</si>
  <si>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</si>
  <si>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</si>
  <si>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</si>
  <si>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</si>
  <si>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</si>
  <si>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</si>
  <si>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</si>
  <si>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</si>
  <si>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</si>
  <si>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</si>
  <si>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</si>
  <si>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</si>
  <si>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</si>
  <si>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</si>
  <si>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</si>
  <si>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</si>
  <si>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</si>
  <si>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</si>
  <si>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</si>
  <si>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</si>
  <si>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</si>
  <si>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</si>
  <si>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</si>
  <si>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</si>
  <si>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</si>
  <si>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</si>
  <si>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</si>
  <si>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</si>
  <si>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</si>
  <si>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</si>
  <si>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</si>
  <si>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</si>
  <si>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</si>
  <si>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</si>
  <si>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</si>
  <si>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</si>
  <si>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</si>
  <si>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</si>
  <si>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</si>
  <si>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 xml:space="preserve">Költségvetési  szerveknél foglalkoztatottak 2019. dec. bérkompenzációja </t>
  </si>
  <si>
    <t xml:space="preserve">                                                                        2020. évi bérkompenzáció</t>
  </si>
  <si>
    <t>Turisztikailag frekventált térségek integrált termék és szolgáltatás fejlesztése - gyógyhely GINOP-7.1.9-16-2017-00004</t>
  </si>
  <si>
    <t xml:space="preserve">2020. évi bevételi előirányzat </t>
  </si>
  <si>
    <t>Egyéb szálláshelyek 2020. évi minőségfejlesztési támogatása {192/2019. (VIII. 29.) Kt. hat.}</t>
  </si>
  <si>
    <t>2020. évi felhalmozási kiadásai</t>
  </si>
  <si>
    <t>PH felújítása (konferenciaterem + PM iroda)</t>
  </si>
  <si>
    <t>Kézilabda munkacsarnok csapadékvíz elvezetés kialakítása (1455/8 hrsz ingatlan közművesítése)</t>
  </si>
  <si>
    <t>Hévíz Város Térfigyelő kamerarendszerének  + Eon tápellátás kiépítése III. ütem (27 db kameraelhelyezése 21 helyszínen)</t>
  </si>
  <si>
    <t xml:space="preserve">Eszközbeszerzés </t>
  </si>
  <si>
    <t>Iroda felújítás</t>
  </si>
  <si>
    <t>IT eszközök közbeszerzése</t>
  </si>
  <si>
    <t>2020. évi költségvetési rendelet</t>
  </si>
  <si>
    <t>Hitelállomány 2020. 01. 01. napján</t>
  </si>
  <si>
    <t xml:space="preserve">Skoda Octavia </t>
  </si>
  <si>
    <t>Hévízi Futó és Fitnesz Egyesület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</si>
  <si>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2.287 adótárgy, 262.762 m2-re vonatkozóan.</t>
    </r>
  </si>
  <si>
    <t>2020. évi közhatalmi bevételek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</si>
  <si>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</si>
  <si>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</si>
  <si>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</si>
  <si>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</si>
  <si>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</si>
  <si>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</si>
  <si>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</si>
  <si>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</si>
  <si>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</si>
  <si>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</si>
  <si>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</si>
  <si>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</si>
  <si>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 xml:space="preserve">Hévíz 1089/1hrsz-ú ( iskolaudvar)  kisméretű 20X 40 rekortán borítású pálya kiépítése </t>
  </si>
  <si>
    <t>Hévíz Széchenyi u. 54. és 56. házszámok közötti jelenleg útként és parkolóként használt kb.530m2 terület megvásárlása</t>
  </si>
  <si>
    <t>Szántó András ev. (Dr. Szántó Endre: "Hévíz története" V-VI. kötet)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</si>
  <si>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</si>
  <si>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</si>
  <si>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Aquamarin Szállodaüzemeltető Kft. üzletrész értékesítés </t>
  </si>
  <si>
    <t>.../2020. (... ...) önkormányzati rendelet 2/4. melléklete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</si>
  <si>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</si>
  <si>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</si>
  <si>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</si>
  <si>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</si>
  <si>
    <t>502206 Hévíz Város fenntartható közlekedése TOP-3.1.1-15ZA1-2016-00007</t>
  </si>
  <si>
    <t>2023.</t>
  </si>
  <si>
    <t xml:space="preserve"> </t>
  </si>
  <si>
    <t>HIV/198/2020.</t>
  </si>
  <si>
    <t>HIV/280-115/2018</t>
  </si>
  <si>
    <t xml:space="preserve">Karsádi György János EV 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</si>
  <si>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</si>
  <si>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</si>
  <si>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</si>
  <si>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</si>
  <si>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Fehér Renátó - Héviz Folyóirat főszerkesztő-helyettesi feladatok ellátása</t>
  </si>
  <si>
    <t>HIV/590-2/2018</t>
  </si>
  <si>
    <t>HIV/9327-2/2019</t>
  </si>
  <si>
    <t>HIV/4493-7/2019</t>
  </si>
  <si>
    <t>HOSER Ker. és Szolg. KFT    -      Bérleti szerződés  (Hévíz, 1627/1/A/33. hrsz és 1627/1/A/56. hrsz.)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</si>
  <si>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</si>
  <si>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</si>
  <si>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</si>
  <si>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</si>
  <si>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</si>
  <si>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>Pávai Bt. - Héviz Folyóirat szerkesztőségi feladatok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</si>
  <si>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</si>
  <si>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</si>
  <si>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</si>
  <si>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</si>
  <si>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</si>
  <si>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</si>
  <si>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</si>
  <si>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</si>
  <si>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</si>
  <si>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KGO/18-4/2013</t>
  </si>
  <si>
    <t>Irók Boltja Kft. - bizományosi keretszerződés Héviz folyóirat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</si>
  <si>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</si>
  <si>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</si>
  <si>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</si>
  <si>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</si>
  <si>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</si>
  <si>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</si>
  <si>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</si>
  <si>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</si>
  <si>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</si>
  <si>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</si>
  <si>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</si>
  <si>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</si>
  <si>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</si>
  <si>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</si>
  <si>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</si>
  <si>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</si>
  <si>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t>Informatikai eszközök beszerzése (Hévízaiport.com szerver cseréje 2.300 e Ft és önkormányzat.heviz.hu szerver cseréje 2.300 e Ft)</t>
  </si>
  <si>
    <t>(Aquamarin Kft értékesítés vételár foglaló nélkül 1.383.694 e Ft</t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</si>
  <si>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</si>
  <si>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</si>
  <si>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</si>
  <si>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</si>
  <si>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</si>
  <si>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</si>
  <si>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</si>
  <si>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</si>
  <si>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Ebböl: Kötelezettséggel terhelt egyéb felhalmozási tartalék: IT eszközök beszerzése</t>
  </si>
  <si>
    <r>
      <t>Le:</t>
    </r>
    <r>
      <rPr>
        <b/>
        <i/>
        <sz val="10"/>
        <color indexed="8"/>
        <rFont val="Times New Roman"/>
        <family val="1"/>
        <charset val="238"/>
      </rPr>
      <t xml:space="preserve"> Hitel törlesztés és kamat tárgy évi. évi összege 170.000 e Ft</t>
    </r>
  </si>
  <si>
    <t>Jogi viták miatti tartalék</t>
  </si>
  <si>
    <t>(g) teljesítési adatokhoz kapcsolódó korrekciós támogatás146.802.364-146.532.071=270.293 Ft)</t>
  </si>
  <si>
    <t>530,- Ft/fő/éjszaka</t>
  </si>
  <si>
    <t xml:space="preserve">2020. évi pénzügyi mérleg </t>
  </si>
  <si>
    <t xml:space="preserve">2020. évi működési pénzügyi mérleg </t>
  </si>
  <si>
    <t xml:space="preserve">2020. évi felhalmozási pénzügyi mérleg </t>
  </si>
  <si>
    <t>2020. évi egyéb működési célú támogatások ÁHT-én beülre és  és működési támogatások ÁHT-n kívülre</t>
  </si>
  <si>
    <t xml:space="preserve">2020. évi pénzügyi mérlege </t>
  </si>
  <si>
    <t xml:space="preserve">2020. évi Pénzügyi mérleg </t>
  </si>
  <si>
    <t xml:space="preserve">2020.  évi működési célú és egyéb kiadások feladatonként </t>
  </si>
  <si>
    <t>2020. évi pénzügyi mérleg</t>
  </si>
  <si>
    <t>Mérték  (2020. évi január 1. napjától)</t>
  </si>
  <si>
    <t>2020. évi terv</t>
  </si>
  <si>
    <t xml:space="preserve">2020.  évi előirányzat </t>
  </si>
  <si>
    <t xml:space="preserve">előirányzat felhasználási ütemterv a 2020. évi  költségvetési rendelethez </t>
  </si>
  <si>
    <t>Hévízi Televízió beruházási támogatás</t>
  </si>
  <si>
    <t>Termál Út Kis-Balaton Kerékpáros Egyesület működési támogatás</t>
  </si>
  <si>
    <t xml:space="preserve">505901 Egyéb ki nem emelt, éven túli kötelezettségvállalási lista 6.sz. melléklet alapján.Ebből a sorból éves lejárattal: nettó 14.500 ezer Ft támogatott beruházásokoz kapcsolódó szakmai, szakértői szolgáltatás, határon átnyúló pályázatok és nemzetközi kapcsolatok szakmai támogatása, ellátása nettó 12.800ezer Ft ) </t>
  </si>
  <si>
    <t xml:space="preserve">Működési hiány finanszírozása felhalmozási többlet terhére </t>
  </si>
  <si>
    <t>Felhalmozásii többlet felhasználása működési hiány fedezésére</t>
  </si>
  <si>
    <t xml:space="preserve">  5/2020 (II. 12.) önkormányzati rendelet 1/3 melléklete</t>
  </si>
  <si>
    <t xml:space="preserve"> 5/2020 (II. 12.) önkormányzati rendelet 4. melléklete</t>
  </si>
  <si>
    <t xml:space="preserve">            Szociális és gyermekjóléti támogatás</t>
  </si>
  <si>
    <t xml:space="preserve">            Gyermekétkeztetési támogatás</t>
  </si>
  <si>
    <t>"Gyógyhely fejlesztés" GINOP-7.1.9-17-2017-00003</t>
  </si>
  <si>
    <t>71.</t>
  </si>
  <si>
    <t>Szociális és Gyermekvédelmi Főigazgatóság</t>
  </si>
  <si>
    <t xml:space="preserve">Happy Dixieland Band Baráti Kör Egyesület </t>
  </si>
  <si>
    <t>Hévíz, Szabó Lőrinc utcai játszótér felújítás tervezése</t>
  </si>
  <si>
    <t>Nagyparkoló zöldterületének és közlekedési ter. megújítása (Zöldváros) TOP-2.1.2-15-ZA1-2016-00004 (+22Kv-os vill. vez. kiváltás)</t>
  </si>
  <si>
    <t>8/1.</t>
  </si>
  <si>
    <t>8/2.</t>
  </si>
  <si>
    <t>Hévíz Város Térfigyelő kamerarendszerének IV. ütem (7 db kamera+ villamos ellátásánaktervezése és kivitelezése)</t>
  </si>
  <si>
    <t xml:space="preserve">Hévízgyógyfürdő és Szent András Reumakórház kezelésében lévő Dr.Schulhoff sétány fejlesztése GINOP-7.1.9-17-2018-00015 pályázat </t>
  </si>
  <si>
    <t>Szabó Lőrinc u. új útszakasz víz- és szennyvíz közmű kiépítése (pótmunkák nettó10.593 eFt+tervezői díj Br 1.219 e Ft+műszaki ellenőr díja Br 1.551 e Ft) fordított Áfá-s</t>
  </si>
  <si>
    <t>Közvilágítás tervezés, engedélyezés és bővítés (Park utca és Strecker köz)</t>
  </si>
  <si>
    <t>Új parkolóhelyek és sétány kialakítása (Széchenyi utca Kölcsey és Ady utcák közötti szakaszán)</t>
  </si>
  <si>
    <t xml:space="preserve">Hévíz, 022/53 hrsz.hosszúföldek sportlétesítmény kialakítása </t>
  </si>
  <si>
    <t xml:space="preserve">Nagyparkoló zöldterületének és közlekedési ter. megújítása (Zöldváros) TOP-2.1.2-15-ZA1-2016-00004 </t>
  </si>
  <si>
    <t>3</t>
  </si>
  <si>
    <t>"Gyógyhely fejlesztés" GINOP-7.1.9-17-2017-00003 projekt</t>
  </si>
  <si>
    <t>Skoda Octavia személygépkocsi</t>
  </si>
  <si>
    <t>Váratlan kiadások tartaléka</t>
  </si>
  <si>
    <t>502220 "Kultúrbarangolás Hévízen"</t>
  </si>
  <si>
    <t>502207 "Gyógyhely fejlesztés" GINOP-7.1.9-17-2017-00003</t>
  </si>
  <si>
    <t>502211Nagyparkoló megújítás "Zöld város kialakítása" TOP-2.1.2-15 (+ előtető a 902/29 hrsz-on)</t>
  </si>
  <si>
    <t>502219 Termelői piac fejlesztés TOP-1.1.3-15-ZA1-2016-00005</t>
  </si>
  <si>
    <t>505603 Koronavírussal kapcsolatos veszélyhelyzet</t>
  </si>
  <si>
    <t>503107 Jelzőrendszeres Házi segítségnyújtás</t>
  </si>
  <si>
    <t>502217 Új parkoló helyek kialakítása</t>
  </si>
  <si>
    <t>502233 MLSZ pályaépítés rekortán pályaépítés</t>
  </si>
  <si>
    <t>"Kultúrbarangolás Hévízen" TOP-1.2.1-15 ZA-2016-00010</t>
  </si>
  <si>
    <t>Youth &amp; Spa Erasmus+ projekt</t>
  </si>
  <si>
    <t>"Kultúrbarangolás Hévízen" TOP-1.2.1-15-ZA1-2016-00010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</si>
  <si>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</si>
  <si>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</si>
  <si>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</si>
  <si>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</si>
  <si>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</si>
  <si>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Honvéd utcai lépcsősor melletti csapadékgerinc csere</t>
  </si>
  <si>
    <t>Nagyparkoló zöldterületének és közlekedési ter. megújítása (Zöldváros) TOP-2.1.2-15-ZA1-2016-00004 (gazdasági épület)</t>
  </si>
  <si>
    <t>Rekortánborításúsportpálya kialakítása a 1089/1 és 1089/2. hrsz-ú területen (Hévíz Széchenyi u.)</t>
  </si>
  <si>
    <t>7/1.</t>
  </si>
  <si>
    <t>7/2.</t>
  </si>
  <si>
    <t>Hévíz Ady u tó melletti sétány kiviteli fedvényterve</t>
  </si>
  <si>
    <t>HEBI rendszer 2. számú állomás áthelyezése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</si>
  <si>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</si>
  <si>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</si>
  <si>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</si>
  <si>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</si>
  <si>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Kötelezettséggel terhelt működési céltartalék: Jogi viták miatti tartalék (Alsópáhok: 10.721 e Ft; Keszthely : 12.920 e Ft)</t>
  </si>
  <si>
    <t>505804 You &amp; Spa Erasmus+ pályázat</t>
  </si>
  <si>
    <t>2020. évi  engedélyezett létszámkeret</t>
  </si>
  <si>
    <t>Polgármesteri Hivatal *</t>
  </si>
  <si>
    <t>GAMESZ összesen***:</t>
  </si>
  <si>
    <r>
      <t>Háziorvosi ügyeleti ellátás: ügyeleti koordinátor 1 fő,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takaritó 1 fő</t>
    </r>
  </si>
  <si>
    <t>Teréz A. Szoc. Integr. Int. össz.**</t>
  </si>
  <si>
    <t>Igazgató megbízott</t>
  </si>
  <si>
    <t>Közvetlenül az intézményvezető alá rendeltek:</t>
  </si>
  <si>
    <t>Gazdasági  ügyintéző</t>
  </si>
  <si>
    <t>Gazdasági  ügyintéző (üres)</t>
  </si>
  <si>
    <t>Ügyviteli alkalmazott</t>
  </si>
  <si>
    <t>Gondnok, kisegítő alkalmazott</t>
  </si>
  <si>
    <t>Múzeumi adatrögzítő</t>
  </si>
  <si>
    <t>Múzeumpedagógus</t>
  </si>
  <si>
    <t>Muzeológus</t>
  </si>
  <si>
    <t>Műszaki, fenntartási kisegítő alkalmazott</t>
  </si>
  <si>
    <t>Kisegítő alkalmazott (takarítók)</t>
  </si>
  <si>
    <t>Múzeumi adminisztrátor</t>
  </si>
  <si>
    <t>Közművelődés</t>
  </si>
  <si>
    <t>Közművelődési szakember</t>
  </si>
  <si>
    <t>Rendezvénytechnikus</t>
  </si>
  <si>
    <t>Média szerkesztő, szervező (üres)</t>
  </si>
  <si>
    <t>Ügyvitelei alkalmazott</t>
  </si>
  <si>
    <t>Könyvtár</t>
  </si>
  <si>
    <t xml:space="preserve">Könyvtáros </t>
  </si>
  <si>
    <t>Könyvtári adatrögzítő</t>
  </si>
  <si>
    <t>Művészeti vezető</t>
  </si>
  <si>
    <t>Filmszínház</t>
  </si>
  <si>
    <t>Mozgóképforgalm., vmint műszaki és kisegítő alk.</t>
  </si>
  <si>
    <t>Raktáros</t>
  </si>
  <si>
    <t>Brunszvik Teréz Napközi Otthonos Óvoda össz:</t>
  </si>
  <si>
    <t>*268/2019. (XI. 29.) Kt. határozat alapján a Polgármesteri Hivaral engedélyezett létszáma 2020. május 1-től szeptember 30-ig 2 fő adóellenőrrel egészül ki. 165/2020. (VIII. 27.) Kt. határozat, valamint a  166/2020. (VIII. 27.) Kt. határozat és a 171/2020. (IX. 14.) Kt határozat szerint módosítva.</t>
  </si>
  <si>
    <t>**164/2020. (VIII. 27.) Kt határozat szerint módosítva.</t>
  </si>
  <si>
    <t>***167/2020. (VIII. 27.) Kt határozat szerint módosítva. - 1 fő a konyha és étterem feladatellátásról átcsoportosítva a műszaki csoporthoz</t>
  </si>
  <si>
    <t>HUHR/1901/4.1.2/0068 RobotsConnecting nemzetközi projekt</t>
  </si>
  <si>
    <t>HUHR/1901/3.1.2/0053 Share Music nemzetközi projekt</t>
  </si>
  <si>
    <t>HUHR/1901/4.1.2/0116 Knowledge Well nemzetközi projekt</t>
  </si>
  <si>
    <t>Emberi Erőforrások Minisztériuma Kulturális feladatokra biztosított támogatása</t>
  </si>
  <si>
    <t>Nemzeti Egészségbiztosítási Alapkezelő</t>
  </si>
  <si>
    <t>Thermál Út Kis-Balaton Kerékpáros Egyesület támogatás visszatérítése</t>
  </si>
  <si>
    <t>72.</t>
  </si>
  <si>
    <t>73.</t>
  </si>
  <si>
    <t>74.</t>
  </si>
  <si>
    <t>75.</t>
  </si>
  <si>
    <t>76.</t>
  </si>
  <si>
    <t>77.</t>
  </si>
  <si>
    <t>Magyar Falu Program, Önkormányzati kerékpárút építése</t>
  </si>
  <si>
    <r>
      <t>Ingatlanértékesítés (1455/106. hrsz-u terület; 1455/108, 109, 110 hrsz-ú területek együtt: 87 m</t>
    </r>
    <r>
      <rPr>
        <vertAlign val="superscript"/>
        <sz val="8"/>
        <color rgb="FF000000"/>
        <rFont val="Times New Roman"/>
        <family val="1"/>
        <charset val="238"/>
      </rPr>
      <t>2</t>
    </r>
    <r>
      <rPr>
        <sz val="8"/>
        <color rgb="FF000000"/>
        <rFont val="Times New Roman"/>
        <family val="1"/>
        <charset val="238"/>
      </rPr>
      <t>;</t>
    </r>
    <r>
      <rPr>
        <sz val="8"/>
        <color indexed="8"/>
        <rFont val="Times New Roman"/>
        <family val="1"/>
        <charset val="238"/>
      </rPr>
      <t xml:space="preserve"> Kölcsey u-i nyilvános WC)</t>
    </r>
  </si>
  <si>
    <t>Hévíz Sportkör TAO támogatás önkormányzati önrész visszafizetése</t>
  </si>
  <si>
    <t>505809 RobotsConnecting</t>
  </si>
  <si>
    <t>505808 Share Music</t>
  </si>
  <si>
    <t>505807 Knowledge Well</t>
  </si>
  <si>
    <t>505810 KEHOP-4.1.0-15-2016-00050 Hévízi-tó átfogó tóvédelmi program</t>
  </si>
  <si>
    <t>Rákóczi Szövetség</t>
  </si>
  <si>
    <t xml:space="preserve">                   működési célú visszatérítendő támogatás államháztartáson kívülre (K508)</t>
  </si>
  <si>
    <t>Működési célú visszatérítendő támogatások államháztartáson kívülre összesen</t>
  </si>
  <si>
    <t>Thermál Út Kis-Balaton Kerékpáros Egyesület</t>
  </si>
  <si>
    <t>Magyar Falu Program keretében kerékpárút építés Hévíz Széchenyi u. 931/1 hrsz-on.</t>
  </si>
  <si>
    <t>HUHR/1901/4.1.2/0068 RobotsConnecting</t>
  </si>
  <si>
    <t>HUHR/1901/3.1.2/0053 Share Music</t>
  </si>
  <si>
    <t>HUHR/1901/4.1.2/0116 Knowledge Well</t>
  </si>
  <si>
    <t>7/3</t>
  </si>
  <si>
    <t>Hévíz Ady u. (Festetics fürdő előtt) közvilágításhoz védőcsövezés</t>
  </si>
  <si>
    <t>12/1</t>
  </si>
  <si>
    <t>12/2</t>
  </si>
  <si>
    <t>Szabó Lőrinc u. új útszakasz közvilágítás engedélyezési és kiviteli terv készítése</t>
  </si>
  <si>
    <t>Informatikai eszközbeszerzés (Parkolási tevékenység)</t>
  </si>
  <si>
    <t xml:space="preserve">Műszaki alkalmazott </t>
  </si>
  <si>
    <t xml:space="preserve">Gyermek könyvtáros </t>
  </si>
  <si>
    <t>Hévízi Polgármesteri hivatal</t>
  </si>
  <si>
    <t>2020. évi teljesítés</t>
  </si>
  <si>
    <t>Teljesítés összesen</t>
  </si>
  <si>
    <t>Teljesítés %</t>
  </si>
  <si>
    <t>Teljesítés    %</t>
  </si>
  <si>
    <t xml:space="preserve">Teljesítés összesen </t>
  </si>
  <si>
    <t>Teljesítés   %</t>
  </si>
  <si>
    <t xml:space="preserve">2020. évi teljesítés </t>
  </si>
  <si>
    <t>2020. évi előirányzat</t>
  </si>
  <si>
    <t>2020.  évi teljesítés</t>
  </si>
  <si>
    <t>2020. évi zárszámadási rendelet</t>
  </si>
  <si>
    <t>S.sz.</t>
  </si>
  <si>
    <t>2020. évi tény</t>
  </si>
  <si>
    <t>Hévíz Turizmus Marketing Egyesület [1/2016(I. 28.) Kt.hat.] (Hévízi Turisztikai Egyesület)</t>
  </si>
  <si>
    <t>tartós részesedések</t>
  </si>
  <si>
    <t>2020. december 31.</t>
  </si>
  <si>
    <t>Bekerülési érték (névérték) (Ft)</t>
  </si>
  <si>
    <t>Előző években elszámolt értékvesztés</t>
  </si>
  <si>
    <t>Állományváltozás (+/-)</t>
  </si>
  <si>
    <t>Tárgyévben kivezetett értékvesztés</t>
  </si>
  <si>
    <t>Könyvszerinti érték (Ft)</t>
  </si>
  <si>
    <t>Összeg (e Ft)</t>
  </si>
  <si>
    <t>NHSZ ZÖLDFOK Zrt.</t>
  </si>
  <si>
    <t>Aquamarin Szállodaipari Kft. üzletrész (100 %)</t>
  </si>
  <si>
    <t>Hévízi Televízió Nonprofit Kft. üzletrész (100 %)</t>
  </si>
  <si>
    <t>Hévízi Turisztikai Nonprofit Kft. üzletrész (43 %)</t>
  </si>
  <si>
    <t>Hévíz-Balaton Airport Kft. üzletrész (10 %)</t>
  </si>
  <si>
    <t>Hévízi Kulturális Központ Nonprofit Kft. üzletrész (100 %)</t>
  </si>
  <si>
    <t xml:space="preserve">2020. évi teljesítés összesen </t>
  </si>
  <si>
    <t>Háztartásoktól működési célú átvett pénzeszköz bevételei</t>
  </si>
  <si>
    <t>Beruházás ( Weidemann rakodógép 17.689 e Ft; informatikai eszközbeszerzés: 64 eFt, Egyéb eszközbeszerzés: 4.018 eFt)</t>
  </si>
  <si>
    <t xml:space="preserve"> Teljesítés %</t>
  </si>
  <si>
    <t xml:space="preserve">      8.1.1. Hitel-, kölcsön felvétel  pü-i vállalkozásoktól  </t>
  </si>
  <si>
    <t>78.</t>
  </si>
  <si>
    <t xml:space="preserve">      8.1.1. Hitel-, kölcsön felvétel pü-i vállalkozásoktól (B811) </t>
  </si>
  <si>
    <t xml:space="preserve">      9.1.1. Hitel-, kölcsön törlesztés államháztartáson kívülre (K911)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</si>
  <si>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</si>
  <si>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</si>
  <si>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</si>
  <si>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</si>
  <si>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</si>
  <si>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</si>
  <si>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</si>
  <si>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</si>
  <si>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</si>
  <si>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</si>
  <si>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</si>
  <si>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</si>
  <si>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</si>
  <si>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</si>
  <si>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08</t>
  </si>
  <si>
    <t>05        Vállalkozási tevékenység költségvetési bevételei</t>
  </si>
  <si>
    <t>09</t>
  </si>
  <si>
    <t>06        Vállalkozási tevékenység költségvetési kiadásai</t>
  </si>
  <si>
    <t>10</t>
  </si>
  <si>
    <t>III        Vállalkozási tevékenység költségvetési egyenlege (=05-06)</t>
  </si>
  <si>
    <t>11</t>
  </si>
  <si>
    <t>07        Vállalkozási tevékenység finanszírozási bevételei</t>
  </si>
  <si>
    <t>12</t>
  </si>
  <si>
    <t>08        Vállalkozási tevékenység finanszírozási kiadásai</t>
  </si>
  <si>
    <t>13</t>
  </si>
  <si>
    <t>IV        Vállalkozási tevékenység finanszírozási egyenlege (=07-08)</t>
  </si>
  <si>
    <t>14</t>
  </si>
  <si>
    <t>B)        Vállalkozási tevékenység maradványa (=±III±IV)</t>
  </si>
  <si>
    <t>15</t>
  </si>
  <si>
    <t>C)        Összes maradvány (=A+B)</t>
  </si>
  <si>
    <t>16</t>
  </si>
  <si>
    <t>D)        Alaptevékenység kötelezettségvállalással terhelt maradványa</t>
  </si>
  <si>
    <t>17</t>
  </si>
  <si>
    <t>E)        Alaptevékenység szabad maradványa (=A-D)</t>
  </si>
  <si>
    <t>18</t>
  </si>
  <si>
    <t>F)        Vállalkozási tevékenységet terhelő befizetési kötelezettség (=B*0,09)</t>
  </si>
  <si>
    <t>19</t>
  </si>
  <si>
    <t>G)        Vállalkozási tevékenység felhasználható maradványa (=B-F)</t>
  </si>
  <si>
    <t>Hévíz Polgármesteri Hivatal</t>
  </si>
  <si>
    <t>GAMESZ és int. Összesen</t>
  </si>
  <si>
    <t>Mindösszesen</t>
  </si>
  <si>
    <t>2020. évi Maradványkimutatás</t>
  </si>
  <si>
    <t>Előző időszak</t>
  </si>
  <si>
    <t>Tárgyi időszak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</si>
  <si>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</si>
  <si>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</si>
  <si>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</si>
  <si>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</si>
  <si>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</si>
  <si>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</si>
  <si>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</si>
  <si>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</si>
  <si>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</si>
  <si>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</si>
  <si>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</si>
  <si>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</si>
  <si>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</si>
  <si>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</si>
  <si>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</si>
  <si>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</si>
  <si>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</si>
  <si>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</si>
  <si>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</si>
  <si>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>20</t>
  </si>
  <si>
    <t>A/III/3 Befektetett pénzügyi eszközök értékhelyesbítése</t>
  </si>
  <si>
    <t>21</t>
  </si>
  <si>
    <t>A/III Befektetett pénzügyi eszközök (=A/III/1+A/III/2+A/III/3)</t>
  </si>
  <si>
    <t>22</t>
  </si>
  <si>
    <t>A/IV/1 Koncesszióba, vagyonkezelésbe adott eszközök (=A/IV/1a+A/IV/1b+A/IV/1c)</t>
  </si>
  <si>
    <t>23</t>
  </si>
  <si>
    <t>A/IV/1a - ebből: immateriális javak</t>
  </si>
  <si>
    <t>24</t>
  </si>
  <si>
    <t>A/IV/1b - ebből: tárgyi eszközök</t>
  </si>
  <si>
    <t>25</t>
  </si>
  <si>
    <t>A/IV/1c - ebből: tartós részesedések, tartós hitelviszonyt megtestesítő értékpapírok</t>
  </si>
  <si>
    <t>26</t>
  </si>
  <si>
    <t>A/IV/2 Koncesszióba, vagyonkezelésbe adott eszközök értékhelyesbítése</t>
  </si>
  <si>
    <t>27</t>
  </si>
  <si>
    <t>A/IV Koncesszióba, vagyonkezelésbe adott eszközök (=A/IV/1+A/IV/2)</t>
  </si>
  <si>
    <t>28</t>
  </si>
  <si>
    <t>A) NEMZETI VAGYONBA TARTOZÓ BEFEKTETETT ESZKÖZÖK (=A/I+A/II+A/III+A/IV)</t>
  </si>
  <si>
    <t>29</t>
  </si>
  <si>
    <t>B/I/1 Vásárolt készletek</t>
  </si>
  <si>
    <t>30</t>
  </si>
  <si>
    <t>B/I/2 Átsorolt, követelés fejében átvett készletek</t>
  </si>
  <si>
    <t>31</t>
  </si>
  <si>
    <t>B/I/3 Egyéb készletek</t>
  </si>
  <si>
    <t>32</t>
  </si>
  <si>
    <t>B/I/4  Befejezetlen termelés, félkész termékek, késztermékek</t>
  </si>
  <si>
    <t>33</t>
  </si>
  <si>
    <t>B/I/5 Növendék-, hízó és egyéb állatok</t>
  </si>
  <si>
    <t>34</t>
  </si>
  <si>
    <t>B/I Készletek (=B/I/1+…+B/I/5)</t>
  </si>
  <si>
    <t>35</t>
  </si>
  <si>
    <t>B/II/1 Nem tartós részesedések</t>
  </si>
  <si>
    <t>36</t>
  </si>
  <si>
    <t>B/II/2 Forgatási célú hitelviszonyt megtestesítő értékpapírok (&gt;=B/II/2a+…+B/II/2e)</t>
  </si>
  <si>
    <t>37</t>
  </si>
  <si>
    <t>B/II/2a - ebből: kárpótlási jegyek</t>
  </si>
  <si>
    <t>38</t>
  </si>
  <si>
    <t>B/II/2b - ebből: kincstárjegyek</t>
  </si>
  <si>
    <t>39</t>
  </si>
  <si>
    <t>B/II/2c - ebből: államkötvények</t>
  </si>
  <si>
    <t>40</t>
  </si>
  <si>
    <t>B/II/2d - ebből: helyi önkormányzatok kötvényei</t>
  </si>
  <si>
    <t>41</t>
  </si>
  <si>
    <t>B/II/2e - ebből: befektetési jegyek</t>
  </si>
  <si>
    <t>42</t>
  </si>
  <si>
    <t>B/II Értékpapírok (=B/II/1+B/II/2)</t>
  </si>
  <si>
    <t>43</t>
  </si>
  <si>
    <t>B) NEMZETI VAGYONBA TARTOZÓ FORGÓESZKÖZÖK (= B/I+B/II)</t>
  </si>
  <si>
    <t>44</t>
  </si>
  <si>
    <t>C/I/1 Éven túli lejáratú forint lekötött bankbetétek</t>
  </si>
  <si>
    <t>45</t>
  </si>
  <si>
    <t>C/I/2 Éven túli lejáratú deviza lekötött bankbetétek</t>
  </si>
  <si>
    <t>46</t>
  </si>
  <si>
    <t>C/I Lekötött bankbetétek (=C/I/1+…+C/I/2)</t>
  </si>
  <si>
    <t>47</t>
  </si>
  <si>
    <t>C/II/1 Forintpénztár</t>
  </si>
  <si>
    <t>48</t>
  </si>
  <si>
    <t>C/II/2 Valutapénztár</t>
  </si>
  <si>
    <t>49</t>
  </si>
  <si>
    <t>C/II/3 Betétkönyvek, csekkek, elektronikus pénzeszközök</t>
  </si>
  <si>
    <t>50</t>
  </si>
  <si>
    <t>C/II Pénztárak, csekkek, betétkönyvek (=C/II/1+C/II/2+C/II/3)</t>
  </si>
  <si>
    <t>51</t>
  </si>
  <si>
    <t>C/III/1 Kincstáron kívüli forintszámlák</t>
  </si>
  <si>
    <t>52</t>
  </si>
  <si>
    <t>C/III/2 Kincstárban vezetett forintszámlák</t>
  </si>
  <si>
    <t>53</t>
  </si>
  <si>
    <t>C/III Forintszámlák (=C/III/1+C/III/2)</t>
  </si>
  <si>
    <t>54</t>
  </si>
  <si>
    <t>C/IV/1 Kincstáron kívüli devizaszámlák</t>
  </si>
  <si>
    <t>55</t>
  </si>
  <si>
    <t>C/IV/2 Kincstárban vezetett devizaszámlák</t>
  </si>
  <si>
    <t>56</t>
  </si>
  <si>
    <t>C/IV Devizaszámlák (=CIV/1+C/IV/2)</t>
  </si>
  <si>
    <t>57</t>
  </si>
  <si>
    <t>C) PÉNZESZKÖZÖK (=C/I+…+C/IV)</t>
  </si>
  <si>
    <t>58</t>
  </si>
  <si>
    <t>D/I/1 Költségvetési évben esedékes követelések működési célú támogatások bevételeire államháztartáson belülről (&gt;=D/I/1a)</t>
  </si>
  <si>
    <t>59</t>
  </si>
  <si>
    <t>D/I/1a - ebből: költségvetési évben esedékes követelések működési célú visszatérítendő támogatások, kölcsönök visszatérülésére államháztartáson belülről</t>
  </si>
  <si>
    <t>60</t>
  </si>
  <si>
    <t>D/I/2 Költségvetési évben esedékes követelések felhalmozási célú támogatások bevételeire államháztartáson belülről (&gt;=D/I/2a)</t>
  </si>
  <si>
    <t>61</t>
  </si>
  <si>
    <t>D/I/2a - ebből: költségvetési évben esedékes követelések felhalmozási célú visszatérítendő támogatások, kölcsönök visszatérülésére államháztartáson belülről</t>
  </si>
  <si>
    <t>62</t>
  </si>
  <si>
    <t>D/I/3 Költségvetési évben esedékes követelések közhatalmi bevételre (=D/I/3a+…+D/I/3f)</t>
  </si>
  <si>
    <t>63</t>
  </si>
  <si>
    <t>D/I/3a  - ebből: költségvetési évben esedékes követelések jövedelemadókra</t>
  </si>
  <si>
    <t>64</t>
  </si>
  <si>
    <t>D/I/3b - ebből: költségvetési évben esedékes követelések szociális hozzájárulási adóra és járulékokra</t>
  </si>
  <si>
    <t>65</t>
  </si>
  <si>
    <t>D/I/3c - ebből: költségvetési évben esedékes követelések bérhez és foglalkoztatáshoz kapcsolódó adókra</t>
  </si>
  <si>
    <t>66</t>
  </si>
  <si>
    <t>D/I/3d - ebből: költségvetési évben esedékes követelések vagyoni típusú adókra</t>
  </si>
  <si>
    <t>67</t>
  </si>
  <si>
    <t>D/I/3e - ebből: költségvetési évben esedékes követelések termékek és szolgáltatások adóira</t>
  </si>
  <si>
    <t>68</t>
  </si>
  <si>
    <t>D/I/3f - ebből: költségvetési évben esedékes követelések egyéb közhatalmi bevételekre</t>
  </si>
  <si>
    <t>69</t>
  </si>
  <si>
    <t>D/I/4 Költségvetési évben esedékes követelések működési bevételre (=D/I/4a+…+D/I/4i)</t>
  </si>
  <si>
    <t>70</t>
  </si>
  <si>
    <t>D/I/4a - ebből: költségvetési évben esedékes követelések készletértékesítés ellenértékére, szolgáltatások ellenértékére, közvetített szolgáltatások ellenértékére</t>
  </si>
  <si>
    <t>71</t>
  </si>
  <si>
    <t>D/I/4b - ebből: költségvetési évben esedékes követelések tulajdonosi bevételekre</t>
  </si>
  <si>
    <t>72</t>
  </si>
  <si>
    <t>D/I/4c - ebből: költségvetési évben esedékes követelések ellátási díjakra</t>
  </si>
  <si>
    <t>73</t>
  </si>
  <si>
    <t>D/I/4d - ebből: költségvetési évben esedékes követelések kiszámlázott általános forgalmi adóra</t>
  </si>
  <si>
    <t>74</t>
  </si>
  <si>
    <t>D/I/4e - ebből: költségvetési évben esedékes követelések általános forgalmi adó visszatérítésére</t>
  </si>
  <si>
    <t>75</t>
  </si>
  <si>
    <t>D/I/4f - ebből: költségvetési évben esedékes követelések kamatbevételekre és más nyereségjellegű bevételekre</t>
  </si>
  <si>
    <t>76</t>
  </si>
  <si>
    <t>D/I/4g - ebből: költségvetési évben esedékes követelések egyéb pénzügyi műveletek bevételeire</t>
  </si>
  <si>
    <t>77</t>
  </si>
  <si>
    <t>D/I/4h - ebből: költségvetési évben esedékes követelések biztosító által fizetett kártérítésre</t>
  </si>
  <si>
    <t>78</t>
  </si>
  <si>
    <t>D/I/4i - ebből: költségvetési évben esedékes követelések egyéb működési bevételekre</t>
  </si>
  <si>
    <t>79</t>
  </si>
  <si>
    <t>D/I/5 Költségvetési évben esedékes követelések felhalmozási bevételre (=D/I/5a+…+D/I/5e)</t>
  </si>
  <si>
    <t>80</t>
  </si>
  <si>
    <t>D/I/5a - ebből: költségvetési évben esedékes követelések immateriális javak értékesítésére</t>
  </si>
  <si>
    <t>81</t>
  </si>
  <si>
    <t>D/I/5b - ebből: költségvetési évben esedékes követelések ingatlanok értékesítésére</t>
  </si>
  <si>
    <t>82</t>
  </si>
  <si>
    <t>D/I/5c - ebből: költségvetési évben esedékes követelések egyéb tárgyi eszközök értékesítésére</t>
  </si>
  <si>
    <t>83</t>
  </si>
  <si>
    <t>D/I/5d - ebből: költségvetési évben esedékes követelések részesedések értékesítésére</t>
  </si>
  <si>
    <t>84</t>
  </si>
  <si>
    <t>D/I/5e - ebből: költségvetési évben esedékes követelések részesedések megszűnéséhez kapcsolódó bevételekre</t>
  </si>
  <si>
    <t>85</t>
  </si>
  <si>
    <t>D/I/6 Költségvetési évben esedékes követelések működési célú átvett pénzeszközre (&gt;=D/I/6a+D/I/6b+D/I/6c)</t>
  </si>
  <si>
    <t>86</t>
  </si>
  <si>
    <t>D/I/6a - ebből: költségvetési évben esedékes követelések működési célú visszatérítendő támogatások, kölcsönök visszatérülése az Európai Uniótól</t>
  </si>
  <si>
    <t>87</t>
  </si>
  <si>
    <t>D/I/6b - ebből: költségvetési évben esedékes követelések működési célú visszatérítendő támogatások, kölcsönök visszatérülése kormányoktól és más nemzetközi szervezetektől</t>
  </si>
  <si>
    <t>88</t>
  </si>
  <si>
    <t>D/I/6c - ebből: költségvetési évben esedékes követelések működési célú visszatérítendő támogatások, kölcsönök visszatérülésére államháztartáson kívülről</t>
  </si>
  <si>
    <t>89</t>
  </si>
  <si>
    <t>D/I/7 Költségvetési évben esedékes követelések felhalmozási célú átvett pénzeszközre (&gt;=D/I/7a+D/I/7b+D/I/7c)</t>
  </si>
  <si>
    <t>90</t>
  </si>
  <si>
    <t>D/I/7a - ebből: költségvetési évben esedékes követelések felhalmozási célú visszatérítendő támogatások, kölcsönök visszatérülése az Európai Uniótól</t>
  </si>
  <si>
    <t>91</t>
  </si>
  <si>
    <t>D/I/7b - ebből: költségvetési évben esedékes követelések felhalmozási célú visszatérítendő támogatások, kölcsönök visszatérülése kormányoktól és más nemzetközi szervezetektől</t>
  </si>
  <si>
    <t>92</t>
  </si>
  <si>
    <t>D/I/7c - ebből: költségvetési évben esedékes követelések felhalmozási célú visszatérítendő támogatások, kölcsönök visszatérülésére államháztartáson kívülről</t>
  </si>
  <si>
    <t>93</t>
  </si>
  <si>
    <t>D/I/8 Költségvetési évben esedékes követelések finanszírozási bevételekre (&gt;=D/I/8a+…+D/I/8g)</t>
  </si>
  <si>
    <t>94</t>
  </si>
  <si>
    <t>D/I/8a - ebből: költségvetési évben esedékes követelések forgatási célú belföldi értékpapírok beváltásából, értékesítéséből</t>
  </si>
  <si>
    <t>95</t>
  </si>
  <si>
    <t>D/I/8b - ebből: költségvetési évben esedékes követelések befektetési célú belföldi értékpapírok beváltásából, értékesítéséből</t>
  </si>
  <si>
    <t>96</t>
  </si>
  <si>
    <t>D/I/8c - ebből: költségvetési évben esedékes követelések államháztartáson belüli megelőlegezések törlesztésére</t>
  </si>
  <si>
    <t>97</t>
  </si>
  <si>
    <t>D/I/8d - ebből: költségvetési évben esedékes követelések hosszú lejáratú tulajdonosi kölcsönök bevételeire</t>
  </si>
  <si>
    <t>98</t>
  </si>
  <si>
    <t>D/I/8e - ebből: költségvetési évben esedékes követelések rövid lejáratú tulajdonosi kölcsönök bevételeire</t>
  </si>
  <si>
    <t>99</t>
  </si>
  <si>
    <t>D/I/8f - ebből: költségvetési évben esedékes követelések forgatási célú külföldi értékpapírok beváltásából, értékesítéséből</t>
  </si>
  <si>
    <t>100</t>
  </si>
  <si>
    <t>D/I/8g - ebből: költségvetési évben esedékes követelések befektetési célú külföldi értékpapírok beváltásából, értékesítéséből</t>
  </si>
  <si>
    <t>101</t>
  </si>
  <si>
    <t>D/I Költségvetési évben esedékes követelések (=D/I/1+…+D/I/8)</t>
  </si>
  <si>
    <t>102</t>
  </si>
  <si>
    <t>D/II/1 Költségvetési évet követően esedékes követelések működési célú támogatások bevételeire államháztartáson belülről (&gt;=D/II/1a)</t>
  </si>
  <si>
    <t>103</t>
  </si>
  <si>
    <t>D/II/1a - ebből: költségvetési évet követően esedékes követelések működési célú visszatérítendő támogatások, kölcsönök visszatérülésére államháztartáson belülről</t>
  </si>
  <si>
    <t>104</t>
  </si>
  <si>
    <t>D/II/2 Költségvetési évet követően esedékes követelések felhalmozási célú támogatások bevételeire államháztartáson belülről (&gt;=D/II/2a)</t>
  </si>
  <si>
    <t>105</t>
  </si>
  <si>
    <t>D/II/2a - ebből: költségvetési évet követően esedékes követelések felhalmozási célú visszatérítendő támogatások, kölcsönök visszatérülésére államháztartáson belülről</t>
  </si>
  <si>
    <t>106</t>
  </si>
  <si>
    <t>D/II/3 Költségvetési évet követően esedékes követelések közhatalmi bevételre (=D/II/3a+…+D/II/3f)</t>
  </si>
  <si>
    <t>107</t>
  </si>
  <si>
    <t>D/II/3a - ebből: költségvetési évet követően esedékes követelések jövedelemadókra</t>
  </si>
  <si>
    <t>108</t>
  </si>
  <si>
    <t>D/II/3b - ebből: költségvetési évet követően esedékes követelések szociális hozzájárulási adóra és járulékokra</t>
  </si>
  <si>
    <t>109</t>
  </si>
  <si>
    <t>D/II/3c - ebből: költségvetési évet követően esedékes követelések bérhez és foglalkoztatáshoz kapcsolódó adókra</t>
  </si>
  <si>
    <t>110</t>
  </si>
  <si>
    <t>D/II/3d - ebből: költségvetési évet követően esedékes követelések vagyoni típusú adókra</t>
  </si>
  <si>
    <t>111</t>
  </si>
  <si>
    <t>D/II/3e - ebből: költségvetési évet követően esedékes követelések termékek és szolgáltatások adóira</t>
  </si>
  <si>
    <t>112</t>
  </si>
  <si>
    <t>D/II/3f - ebből: költségvetési évet követően esedékes követelések egyéb közhatalmi bevételekre</t>
  </si>
  <si>
    <t>113</t>
  </si>
  <si>
    <t>D/II/4 Költségvetési évet követően esedékes követelések működési bevételre (=D/II/4a+…+D/II/4i)</t>
  </si>
  <si>
    <t>114</t>
  </si>
  <si>
    <t>D/II/4a - ebből: költségvetési évet követően esedékes követelések készletértékesítés ellenértékére, szolgáltatások ellenértékére, közvetített szolgáltatások ellenértékére</t>
  </si>
  <si>
    <t>115</t>
  </si>
  <si>
    <t>D/II/4b - ebből: költségvetési évet követően esedékes követelések tulajdonosi bevételekre</t>
  </si>
  <si>
    <t>116</t>
  </si>
  <si>
    <t>D/II/4c - ebből: költségvetési évet követően esedékes követelések ellátási díjakra</t>
  </si>
  <si>
    <t>117</t>
  </si>
  <si>
    <t>D/II/4d - ebből: költségvetési évet követően esedékes követelések kiszámlázott általános forgalmi adóra</t>
  </si>
  <si>
    <t>118</t>
  </si>
  <si>
    <t>D/II/4e - ebből: költségvetési évet követően esedékes követelések általános forgalmi adó visszatérítésére</t>
  </si>
  <si>
    <t>119</t>
  </si>
  <si>
    <t>D/II/4f - ebből: költségvetési évet követően esedékes követelések kamatbevételekre és más nyereségjellegű bevételekre</t>
  </si>
  <si>
    <t>120</t>
  </si>
  <si>
    <t>D/II/4g - ebből: költségvetési évet követően esedékes követelések egyéb pénzügyi műveletek bevételeire</t>
  </si>
  <si>
    <t>121</t>
  </si>
  <si>
    <t>D/II/4h - ebből: költségvetési évet követően esedékes követelések biztosító által fizetett kártérítésre</t>
  </si>
  <si>
    <t>122</t>
  </si>
  <si>
    <t>D/II/4i - ebből: költségvetési évet követően esedékes követelések egyéb működési bevételekre</t>
  </si>
  <si>
    <t>123</t>
  </si>
  <si>
    <t>D/II/5 Költségvetési évet követően esedékes követelések felhalmozási bevételre (=D/II/5a+…+D/II/5e)</t>
  </si>
  <si>
    <t>124</t>
  </si>
  <si>
    <t>D/II/5a - ebből: költségvetési évet követően esedékes követelések immateriális javak értékesítésére</t>
  </si>
  <si>
    <t>125</t>
  </si>
  <si>
    <t>D/II/5b - ebből: költségvetési évet követően esedékes követelések ingatlanok értékesítésére</t>
  </si>
  <si>
    <t>126</t>
  </si>
  <si>
    <t>D/II/5c - ebből: költségvetési évet követően esedékes követelések egyéb tárgyi eszközök értékesítésére</t>
  </si>
  <si>
    <t>127</t>
  </si>
  <si>
    <t>D/II/5d - ebből: költségvetési évet követően esedékes követelések részesedések értékesítésére</t>
  </si>
  <si>
    <t>128</t>
  </si>
  <si>
    <t>D/II/5e - ebből: költségvetési évet követően esedékes követelések részesedések megszűnéséhez kapcsolódó bevételekre</t>
  </si>
  <si>
    <t>129</t>
  </si>
  <si>
    <t>D/II/6 Költségvetési évet követően esedékes követelések működési célú átvett pénzeszközre (&gt;=D/II/6a+D/II/6b+D/II/6c)</t>
  </si>
  <si>
    <t>130</t>
  </si>
  <si>
    <t>D/II/6a - ebből: költségvetési évet követően esedékes követelések működési célú visszatérítendő támogatások, kölcsönök visszatérülése az Európai Uniótól</t>
  </si>
  <si>
    <t>131</t>
  </si>
  <si>
    <t>D/II/6b - ebből: költségvetési évet követően esedékes követelések működési célú visszatérítendő támogatások, kölcsönök visszatérülése kormányoktól és más nemzetközi szervezetektől</t>
  </si>
  <si>
    <t>132</t>
  </si>
  <si>
    <t>D/II/6c - ebből: költségvetési évet követően esedékes követelések működési célú visszatérítendő támogatások, kölcsönök visszatérülésére államháztartáson kívülről</t>
  </si>
  <si>
    <t>133</t>
  </si>
  <si>
    <t>D/II/7 Költségvetési évet követően esedékes követelések felhalmozási célú átvett pénzeszközre (&gt;=D/II/7a+D/II/7b+D/II/7c)</t>
  </si>
  <si>
    <t>134</t>
  </si>
  <si>
    <t>D/II/7a - ebből: költségvetési évet követően esedékes követelések felhalmozási célú visszatérítendő támogatások, kölcsönök visszatérülése az Európai Uniótól</t>
  </si>
  <si>
    <t>135</t>
  </si>
  <si>
    <t>D/II/7b - ebből: költségvetési évet követően esedékes követelések felhalmozási célú visszatérítendő támogatások, kölcsönök visszatérülése kormányoktól és más nemzetközi szervezetektől</t>
  </si>
  <si>
    <t>136</t>
  </si>
  <si>
    <t>D/II/7c - ebből: költségvetési évet követően esedékes követelések felhalmozási célú visszatérítendő támogatások, kölcsönök visszatérülésére államháztartáson kívülről</t>
  </si>
  <si>
    <t>137</t>
  </si>
  <si>
    <t>D/II/8 Költségvetési évet követően esedékes követelések finanszírozási bevételekre (=D/II/8a+D/II/8b+D/II/8c+D/II/8d)</t>
  </si>
  <si>
    <t>138</t>
  </si>
  <si>
    <t>D/II8a - ebből: költségvetési évet követően esedékes követelések befektetési célú belföldi értékpapírok beváltásából, értékesítéséből</t>
  </si>
  <si>
    <t>139</t>
  </si>
  <si>
    <t>D/II8b - ebből: költségvetési évet követően esedékes követelések államháztartáson belüli megelőlegezések törlesztésére</t>
  </si>
  <si>
    <t>140</t>
  </si>
  <si>
    <t>D/II8c - ebből: költségvetési évet követően esedékes követelések hosszú lejáratú tulajdonosi kölcsönök bevételeire</t>
  </si>
  <si>
    <t>141</t>
  </si>
  <si>
    <t>D/II8d - ebből: költségvetési évet követően esedékes követelések befektetési célú külföldi értékpapírok beváltásából, értékesítéséből</t>
  </si>
  <si>
    <t>142</t>
  </si>
  <si>
    <t>D/II Költségvetési évet követően esedékes követelések (=D/II/1+…+D/II/8)</t>
  </si>
  <si>
    <t>143</t>
  </si>
  <si>
    <t>D/III/1 Adott előlegek (=D/III/1a+…+D/III/1f)</t>
  </si>
  <si>
    <t>144</t>
  </si>
  <si>
    <t>D/III/1a - ebből: immateriális javakra adott előlegek</t>
  </si>
  <si>
    <t>145</t>
  </si>
  <si>
    <t>D/III/1b - ebből: beruházásokra, felújításokra adott előlegek</t>
  </si>
  <si>
    <t>146</t>
  </si>
  <si>
    <t>D/III/1c - ebből: készletekre adott előlegek</t>
  </si>
  <si>
    <t>147</t>
  </si>
  <si>
    <t>D/III/1d - ebből: igénybe vett szolgáltatásra adott előlegek</t>
  </si>
  <si>
    <t>148</t>
  </si>
  <si>
    <t>D/III/1e - ebből: foglalkoztatottaknak adott előlegek</t>
  </si>
  <si>
    <t>149</t>
  </si>
  <si>
    <t>D/III/1f - ebből: túlfizetések, téves és visszajáró kifizetések</t>
  </si>
  <si>
    <t>150</t>
  </si>
  <si>
    <t>D/III/2 Továbbadási célból folyósított támogatások, ellátások elszámolása</t>
  </si>
  <si>
    <t>151</t>
  </si>
  <si>
    <t>D/III/3 Más által beszedett bevételek elszámolása</t>
  </si>
  <si>
    <t>152</t>
  </si>
  <si>
    <t>D/III/4 Forgótőke elszámolása</t>
  </si>
  <si>
    <t>153</t>
  </si>
  <si>
    <t>D/III/5 Vagyonkezelésbe adott eszközökkel kapcsolatos visszapótlási követelés elszámolása</t>
  </si>
  <si>
    <t>154</t>
  </si>
  <si>
    <t>D/III/6 Nem társadalombiztosítás pénzügyi alapjait terhelő kifizetett ellátások megtérítésének elszámolása</t>
  </si>
  <si>
    <t>155</t>
  </si>
  <si>
    <t>D/III/7 Folyósított, megelőlegezett társadalombiztosítási és családtámogatási ellátások elszámolása</t>
  </si>
  <si>
    <t>156</t>
  </si>
  <si>
    <t>D/III/8 Részesedésszerzés esetén átadott eszközök</t>
  </si>
  <si>
    <t>157</t>
  </si>
  <si>
    <t>D/III/9 Letétre, megőrzésre, fedezetkezelésre átadott pénzeszközök, biztosítékok</t>
  </si>
  <si>
    <t>158</t>
  </si>
  <si>
    <t>D/III Követelés jellegű sajátos elszámolások (=D/III/1+…+D/III/9)</t>
  </si>
  <si>
    <t>159</t>
  </si>
  <si>
    <t>D) KÖVETELÉSEK  (=D/I+D/II+D/III)</t>
  </si>
  <si>
    <t>160</t>
  </si>
  <si>
    <t>E/I/1 Adott előleghez kapcsolódó előzetesen felszámított levonható általános forgalmi adó</t>
  </si>
  <si>
    <t>161</t>
  </si>
  <si>
    <t>E/I/2 Más előzetesen felszámított levonható általános forgalmi adó</t>
  </si>
  <si>
    <t>162</t>
  </si>
  <si>
    <t>E/I/3 Adott előleghez kapcsolódó előzetesen felszámított nem levonható általános forgalmi adó</t>
  </si>
  <si>
    <t>163</t>
  </si>
  <si>
    <t>E/I/4 Más előzetesen felszámított nem levonható általános forgalmi adó</t>
  </si>
  <si>
    <t>164</t>
  </si>
  <si>
    <t>E/I Előzetesen felszámított általános forgalmi adó elszámolása (=E/I/1+…+E/I/4)</t>
  </si>
  <si>
    <t>165</t>
  </si>
  <si>
    <t>E/II/1 Kapott előleghez kapcsolódó fizetendő általános forgalmi adó</t>
  </si>
  <si>
    <t>166</t>
  </si>
  <si>
    <t>E/II/2 Más fizetendő általános forgalmi adó</t>
  </si>
  <si>
    <t>167</t>
  </si>
  <si>
    <t>E/II Fizetendő általános forgalmi adó elszámolása (=E/II/1+E/II/2)</t>
  </si>
  <si>
    <t>168</t>
  </si>
  <si>
    <t>E/III/1 December havi illetmények, munkabérek elszámolása</t>
  </si>
  <si>
    <t>169</t>
  </si>
  <si>
    <t>E/III/2 Utalványok, bérletek és más hasonló, készpénz-helyettesítő fizetési eszköznek nem minősülő eszközök elszámolásai</t>
  </si>
  <si>
    <t>170</t>
  </si>
  <si>
    <t>E/III Egyéb sajátos eszközoldali elszámolások (=E/III/1+E/III/2)</t>
  </si>
  <si>
    <t>171</t>
  </si>
  <si>
    <t>E) EGYÉB SAJÁTOS ELSZÁMOLÁSOK (=E/I+E/II+E/III)</t>
  </si>
  <si>
    <t>172</t>
  </si>
  <si>
    <t>F/1  Eredményszemléletű bevételek aktív időbeli elhatárolása</t>
  </si>
  <si>
    <t>173</t>
  </si>
  <si>
    <t>F/2 Költségek, ráfordítások aktív időbeli elhatárolása</t>
  </si>
  <si>
    <t>174</t>
  </si>
  <si>
    <t>F/3 Halasztott ráfordítások</t>
  </si>
  <si>
    <t>175</t>
  </si>
  <si>
    <t>F) AKTÍV IDŐBELI  ELHATÁROLÁSOK  (=F/1+F/2+F/3)</t>
  </si>
  <si>
    <t>176</t>
  </si>
  <si>
    <t>ESZKÖZÖK ÖSSZESEN (=A+B+C+D+E+F)</t>
  </si>
  <si>
    <t>177</t>
  </si>
  <si>
    <t>G/I  Nemzeti vagyon induláskori értéke</t>
  </si>
  <si>
    <t>178</t>
  </si>
  <si>
    <t>G/II Nemzeti vagyon változásai</t>
  </si>
  <si>
    <t>179</t>
  </si>
  <si>
    <t>G/III Egyéb eszközök induláskori értéke és változásai</t>
  </si>
  <si>
    <t>180</t>
  </si>
  <si>
    <t>G/IV Felhalmozott eredmény</t>
  </si>
  <si>
    <t>181</t>
  </si>
  <si>
    <t>G/V Eszközök értékhelyesbítésének forrása</t>
  </si>
  <si>
    <t>182</t>
  </si>
  <si>
    <t>G/VI Mérleg szerinti eredmény</t>
  </si>
  <si>
    <t>183</t>
  </si>
  <si>
    <t>G/ SAJÁT TŐKE  (= G/I+…+G/VI)</t>
  </si>
  <si>
    <t>184</t>
  </si>
  <si>
    <t>H/I/1 Költségvetési évben esedékes kötelezettségek személyi juttatásokra</t>
  </si>
  <si>
    <t>185</t>
  </si>
  <si>
    <t>H/I/2 Költségvetési évben esedékes kötelezettségek munkaadókat terhelő járulékokra és szociális hozzájárulási adóra</t>
  </si>
  <si>
    <t>186</t>
  </si>
  <si>
    <t>H/I/3 Költségvetési évben esedékes kötelezettségek dologi kiadásokra</t>
  </si>
  <si>
    <t>187</t>
  </si>
  <si>
    <t>H/I/4 Költségvetési évben esedékes kötelezettségek ellátottak pénzbeli juttatásaira</t>
  </si>
  <si>
    <t>188</t>
  </si>
  <si>
    <t>H/I/5 Költségvetési évben esedékes kötelezettségek egyéb működési célú kiadásokra (&gt;=H/I/5a+H/I/5b)</t>
  </si>
  <si>
    <t>189</t>
  </si>
  <si>
    <t>H/I/5a - ebből: költségvetési évben esedékes kötelezettségek működési célú visszatérítendő támogatások, kölcsönök törlesztésére államháztartáson belülre</t>
  </si>
  <si>
    <t>190</t>
  </si>
  <si>
    <t>H/I/5b - ebből: költségvetési évben esedékes kötelezettségek működési célú támogatásokra az Európai Uniónak</t>
  </si>
  <si>
    <t>191</t>
  </si>
  <si>
    <t>H/I/6 Költségvetési évben esedékes kötelezettségek beruházásokra</t>
  </si>
  <si>
    <t>192</t>
  </si>
  <si>
    <t>H/I/7 Költségvetési évben esedékes kötelezettségek felújításokra</t>
  </si>
  <si>
    <t>193</t>
  </si>
  <si>
    <t>H/I/8 Költségvetési évben esedékes kötelezettségek egyéb felhalmozási célú kiadásokra (&gt;=H/I/8a+H/I/8b)</t>
  </si>
  <si>
    <t>194</t>
  </si>
  <si>
    <t>H/I/8a - ebből: költségvetési évben esedékes kötelezettségek felhalmozási célú visszatérítendő támogatások, kölcsönök törlesztésére államháztartáson belülre</t>
  </si>
  <si>
    <t>195</t>
  </si>
  <si>
    <t>H/I/8b - ebből: költségvetési évben esedékes kötelezettségek felhalmozási célú támogatásokra az Európai Uniónak</t>
  </si>
  <si>
    <t>196</t>
  </si>
  <si>
    <t>H/I/9 Költségvetési évben esedékes kötelezettségek finanszírozási kiadásokra (&gt;=H/I/9a+…+H/I/9l)</t>
  </si>
  <si>
    <t>197</t>
  </si>
  <si>
    <t>H/I/9a - ebből: költségvetési évben esedékes kötelezettségek hosszú lejáratú hitelek, kölcsönök törlesztésére pénzügyi vállalkozásnak</t>
  </si>
  <si>
    <t>198</t>
  </si>
  <si>
    <t>H/I/9b - ebből: költségvetési évben esedékes kötelezettségek rövid lejáratú hitelek, kölcsönök törlesztésére pénzügyi vállalkozásnak</t>
  </si>
  <si>
    <t>199</t>
  </si>
  <si>
    <t>H/I/9c - ebből: költségvetési évben esedékes kötelezettségek kincstárjegyek beváltására</t>
  </si>
  <si>
    <t>200</t>
  </si>
  <si>
    <t>H/I/9d - ebből: költségvetési évben esedékes kötelezettségek éven belüli lejáratú belföldi értékpapírok beváltására</t>
  </si>
  <si>
    <t>201</t>
  </si>
  <si>
    <t>H/I/9e - ebből: költségvetési évben esedékes kötelezettségek belföldi kötvények beváltására</t>
  </si>
  <si>
    <t>202</t>
  </si>
  <si>
    <t>H/I/9f - ebből: költségvetési évben esedékes kötelezettségek éven túli lejáratú belföldi értékpapírok beváltására</t>
  </si>
  <si>
    <t>203</t>
  </si>
  <si>
    <t>H/I/9g - ebből: költségvetési évben esedékes kötelezettségek államháztartáson belüli megelőlegezések visszafizetésére</t>
  </si>
  <si>
    <t>204</t>
  </si>
  <si>
    <t>H/I/9h - ebből: költségvetési évben esedékes kötelezettségek pénzügyi lízing kiadásaira</t>
  </si>
  <si>
    <t>205</t>
  </si>
  <si>
    <t>H/I/9i - ebből: költségvetési évben esedékes kötelezettségek külföldi értékpapírok beváltására</t>
  </si>
  <si>
    <t>206</t>
  </si>
  <si>
    <t>H/I/9j - ebből: költségvetési évben esedékes kötelezettségek hitelek, kölcsönök törlesztésére külföldi kormányoknak és nemzetközi szervezeteknek</t>
  </si>
  <si>
    <t>207</t>
  </si>
  <si>
    <t>H/I/9k - ebből: költségvetési évben esedékes kötelezettségek hitelek, kölcsönök törlesztésére külföldi pénzintézeteknek</t>
  </si>
  <si>
    <t>208</t>
  </si>
  <si>
    <t>H/I/9l - ebből: költségvetési évben esedékes kötelezettségek váltókiadásokra</t>
  </si>
  <si>
    <t>209</t>
  </si>
  <si>
    <t>H/I Költségvetési évben esedékes kötelezettségek (=H/I/1+…+H/I/9)</t>
  </si>
  <si>
    <t>210</t>
  </si>
  <si>
    <t>H/II/1 Költségvetési évet követően esedékes kötelezettségek személyi juttatásokra</t>
  </si>
  <si>
    <t>211</t>
  </si>
  <si>
    <t>H/II/2 Költségvetési évet követően esedékes kötelezettségek munkaadókat terhelő járulékokra és szociális hozzájárulási adóra</t>
  </si>
  <si>
    <t>212</t>
  </si>
  <si>
    <t>H/II/3 Költségvetési évet követően esedékes kötelezettségek dologi kiadásokra</t>
  </si>
  <si>
    <t>213</t>
  </si>
  <si>
    <t>H/II/4 Költségvetési évet követően esedékes kötelezettségek ellátottak pénzbeli juttatásaira</t>
  </si>
  <si>
    <t>214</t>
  </si>
  <si>
    <t>H/II/5 Költségvetési évet követően esedékes kötelezettségek egyéb működési célú kiadásokra (&gt;=H/II/5a+H/II/5b)</t>
  </si>
  <si>
    <t>215</t>
  </si>
  <si>
    <t>H/II/5a - ebből: költségvetési évet követően esedékes kötelezettségek működési célú visszatérítendő támogatások, kölcsönök törlesztésére államháztartáson belülre</t>
  </si>
  <si>
    <t>216</t>
  </si>
  <si>
    <t>H/II/5b - ebből: költségvetési évet követően esedékes kötelezettségek működési célú támogatásokra az Európai Uniónak</t>
  </si>
  <si>
    <t>217</t>
  </si>
  <si>
    <t>H/II/6 Költségvetési évet követően esedékes kötelezettségek beruházásokra</t>
  </si>
  <si>
    <t>218</t>
  </si>
  <si>
    <t>H/II/7 Költségvetési évet követően esedékes kötelezettségek felújításokra</t>
  </si>
  <si>
    <t>219</t>
  </si>
  <si>
    <t>H/II/8 Költségvetési évet követően esedékes kötelezettségek egyéb felhalmozási célú kiadásokra (&gt;=H/II/8a+H/II/8b)</t>
  </si>
  <si>
    <t>220</t>
  </si>
  <si>
    <t>H/II/8a - ebből: költségvetési évet követően esedékes kötelezettségek felhalmozási célú visszatérítendő támogatások, kölcsönök törlesztésére államháztartáson belülre</t>
  </si>
  <si>
    <t>221</t>
  </si>
  <si>
    <t>H/II/8b - ebből: költségvetési évet követően esedékes kötelezettségek felhalmozási célú támogatásokra az Európai Uniónak</t>
  </si>
  <si>
    <t>222</t>
  </si>
  <si>
    <t>H/II/9 Költségvetési évet követően esedékes kötelezettségek finanszírozási kiadásokra (&gt;=H/II/9a+…+H/II/9j)</t>
  </si>
  <si>
    <t>223</t>
  </si>
  <si>
    <t>H/II/9a - ebből: költségvetési évet követően esedékes kötelezettségek hosszú lejáratú hitelek, kölcsönök törlesztésére pénzügyi vállalkozásnak</t>
  </si>
  <si>
    <t>224</t>
  </si>
  <si>
    <t>H/II/9b - ebből: költségvetési évet követően esedékes kötelezettségek kincstárjegyek beváltására</t>
  </si>
  <si>
    <t>225</t>
  </si>
  <si>
    <t>H/II/9c - ebből: költségvetési évet követően esedékes kötelezettségek belföldi kötvények beváltására</t>
  </si>
  <si>
    <t>226</t>
  </si>
  <si>
    <t>H/II/9d - ebből: költségvetési évet követően esedékes kötelezettségek éven túli lejáratú belföldi értékpapírok beváltására</t>
  </si>
  <si>
    <t>227</t>
  </si>
  <si>
    <t>H/II/9e - ebből: költségvetési évet követően esedékes kötelezettségek államháztartáson belüli megelőlegezések visszafizetésére</t>
  </si>
  <si>
    <t>228</t>
  </si>
  <si>
    <t>H/II/9f - ebből: költségvetési évet követően esedékes kötelezettségek pénzügyi lízing kiadásaira</t>
  </si>
  <si>
    <t>229</t>
  </si>
  <si>
    <t>H/II/9g - ebből: költségvetési évet követően esedékes kötelezettségek külföldi értékpapírok beváltására</t>
  </si>
  <si>
    <t>230</t>
  </si>
  <si>
    <t>H/II/9h - ebből: költségvetési évet követően esedékes kötelezettségek hitelek, kölcsönök törlesztésére külföldi kormányoknak és nemzetközi szervezeteknek</t>
  </si>
  <si>
    <t>231</t>
  </si>
  <si>
    <t>H/II/9i - ebből: költségvetési évet követően esedékes kötelezettségek külföldi hitelek, kölcsönök törlesztésére külföldi pénzintézeteknek</t>
  </si>
  <si>
    <t>232</t>
  </si>
  <si>
    <t>H/II/9j - ebből: költségvetési évet követően esedékes kötelezettségek váltókiadásokra</t>
  </si>
  <si>
    <t>233</t>
  </si>
  <si>
    <t>H/II Költségvetési évet követően esedékes kötelezettségek (=H/II/1+…+H/II/9)</t>
  </si>
  <si>
    <t>234</t>
  </si>
  <si>
    <t>H/III/1 Kapott előlegek</t>
  </si>
  <si>
    <t>235</t>
  </si>
  <si>
    <t>H/III/2 Továbbadási célból folyósított támogatások, ellátások elszámolása</t>
  </si>
  <si>
    <t>236</t>
  </si>
  <si>
    <t>H/III/3 Más szervezetet megillető bevételek elszámolása</t>
  </si>
  <si>
    <t>237</t>
  </si>
  <si>
    <t>H/III/4 Forgótőke elszámolása (Kincstár)</t>
  </si>
  <si>
    <t>238</t>
  </si>
  <si>
    <t>H/III/5 Nemzeti vagyonba tartozó befektetett eszközökkel kapcsolatos egyes kötelezettség jellegű sajátos elszámolások</t>
  </si>
  <si>
    <t>239</t>
  </si>
  <si>
    <t>H/III/6 Nem társadalombiztosítás pénzügyi alapjait terhelő kifizetett ellátások megtérítésének elszámolása</t>
  </si>
  <si>
    <t>240</t>
  </si>
  <si>
    <t>H/III/8 Letétre, megőrzésre, fedezetkezelésre átvett pénzeszközök, biztosítékok</t>
  </si>
  <si>
    <t>241</t>
  </si>
  <si>
    <t>H/III/9 Nemzetközi támogatási programok pénzeszközei</t>
  </si>
  <si>
    <t>242</t>
  </si>
  <si>
    <t>H/III/10 Államadósság Kezelő Központ Zrt.-nél elhelyezett fedezeti betétek</t>
  </si>
  <si>
    <t>243</t>
  </si>
  <si>
    <t>H/III Kötelezettség jellegű sajátos elszámolások (=H/III/1+…+H/III/10)</t>
  </si>
  <si>
    <t>244</t>
  </si>
  <si>
    <t>H) KÖTELEZETTSÉGEK (=H/I+H/II+H/III)</t>
  </si>
  <si>
    <t>245</t>
  </si>
  <si>
    <t>I) KINCSTÁRI SZÁMLAVEZETÉSSEL KAPCSOLATOS ELSZÁMOLÁSOK</t>
  </si>
  <si>
    <t>246</t>
  </si>
  <si>
    <t>J/1 Eredményszemléletű bevételek passzív időbeli elhatárolása</t>
  </si>
  <si>
    <t>247</t>
  </si>
  <si>
    <t>J/2 Költségek, ráfordítások passzív időbeli elhatárolása</t>
  </si>
  <si>
    <t>248</t>
  </si>
  <si>
    <t>J/3 Halasztott eredményszemléletű bevételek</t>
  </si>
  <si>
    <t>249</t>
  </si>
  <si>
    <t>J) PASSZÍV IDŐBELI ELHATÁROLÁSOK (=J/1+J/2+J/3)</t>
  </si>
  <si>
    <t>250</t>
  </si>
  <si>
    <t>FORRÁSOK ÖSSZESEN (=G+H+I+J)</t>
  </si>
  <si>
    <t>GAMESZ és int összesen</t>
  </si>
  <si>
    <t>Változás</t>
  </si>
  <si>
    <t>eFt</t>
  </si>
  <si>
    <t>%</t>
  </si>
  <si>
    <t xml:space="preserve">2020. évi  Mérleg 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</si>
  <si>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</si>
  <si>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</si>
  <si>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</si>
  <si>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</si>
  <si>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</si>
  <si>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</si>
  <si>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</si>
  <si>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</si>
  <si>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</si>
  <si>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</si>
  <si>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</si>
  <si>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</si>
  <si>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</si>
  <si>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</si>
  <si>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</si>
  <si>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</si>
  <si>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</si>
  <si>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</si>
  <si>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</si>
  <si>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</si>
  <si>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</si>
  <si>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</si>
  <si>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</si>
  <si>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</si>
  <si>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</si>
  <si>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</si>
  <si>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</si>
  <si>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</si>
  <si>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</si>
  <si>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</si>
  <si>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</si>
  <si>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</si>
  <si>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</si>
  <si>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</si>
  <si>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</si>
  <si>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</si>
  <si>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</si>
  <si>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</si>
  <si>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</si>
  <si>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</si>
  <si>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</si>
  <si>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</si>
  <si>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</si>
  <si>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</si>
  <si>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>2020. évi Eredménykimutatás</t>
  </si>
  <si>
    <t>Főkönyvi
szla.
szám</t>
  </si>
  <si>
    <t>Leírási
kulcs
(%)</t>
  </si>
  <si>
    <t>12114811</t>
  </si>
  <si>
    <t>Ady utca (Festetics fürdő előtt, 933/3 hrsz) közvilágításhoz védőcsövezés kialakítása</t>
  </si>
  <si>
    <t>3.00</t>
  </si>
  <si>
    <t>1211483</t>
  </si>
  <si>
    <t>Helyi autóbuszpályaudvar (Nagyparkoló tér) (118/9 hrsz)</t>
  </si>
  <si>
    <t>Északi bekötőút (118/10 hrsz)</t>
  </si>
  <si>
    <t>1211223</t>
  </si>
  <si>
    <t>Helyi autóbuszpályaudvar földje (118/9 hrsz)</t>
  </si>
  <si>
    <t>0.00</t>
  </si>
  <si>
    <t>12112211</t>
  </si>
  <si>
    <t>É-i bekötőút földje (118/10 hrsz)</t>
  </si>
  <si>
    <t>12213</t>
  </si>
  <si>
    <t>Földgázelosztó vezeték Alpályaudvar (Nagyparkoló tér) (118/9 hrsz)</t>
  </si>
  <si>
    <t>Búza köz földje (391/5 hrsz)</t>
  </si>
  <si>
    <t>Honvéd utca lépcsősor mellett csapadékvíz gerinc 8 m  (1049 hrsz)</t>
  </si>
  <si>
    <t>Kivett közút (64/3 hrsz) Zrínyi Miklós utca</t>
  </si>
  <si>
    <t>Kivett saját használatú út (013/15 hrsz) külterület</t>
  </si>
  <si>
    <t>Kivett közút (09/246 hrsz) külterület</t>
  </si>
  <si>
    <t>Kivett közút (09/233 hrsz) Dr. Stecker Ottó köz</t>
  </si>
  <si>
    <t>Kivett saját használatú út (1624/2 hrsz)</t>
  </si>
  <si>
    <t>Kivett közút (1612/8 hrsz) Dr. Babocsay utca</t>
  </si>
  <si>
    <t>Kivett közút (1612/1 hrsz) Búzakalász utca</t>
  </si>
  <si>
    <t>Kivett közút (1565/1 hrsz) Fecske utca</t>
  </si>
  <si>
    <t>Kivett közút (1556/7 hrsz) Fecske utca</t>
  </si>
  <si>
    <t>Kivett közforgalom elől el nem zárt magánút (1552/10 hrsz) dr. Babocsay utca</t>
  </si>
  <si>
    <t>Kivett közút (1511/3 hrsz) ifj. Reischl Vencel utca</t>
  </si>
  <si>
    <t>Kivett közút (1298/2 hrsz) Park utca</t>
  </si>
  <si>
    <t>1211333</t>
  </si>
  <si>
    <t>Hévízi televízió épülete -egyéb helység (Széchenyi u. 29.) (1093/A/8 hrsz)</t>
  </si>
  <si>
    <t>2.00</t>
  </si>
  <si>
    <t>Hévízi televízió épülete -egyéb helység (Széchenyi u. 29.) (1093/A/6 hrsz)</t>
  </si>
  <si>
    <t>Hévízi televízió épülete -egyéb helység (Széchenyi u. 29.) (1093/A/1 hrsz)</t>
  </si>
  <si>
    <t>Ady utca járda (1394 hrsz) + (933/5 hrsz) Festetics sétány GINOP beruházás</t>
  </si>
  <si>
    <t>Ady utca csapadékcsatorna(1500/1 hrsz)</t>
  </si>
  <si>
    <t>Ady utca buszváró, buszöböl (1500/1 hrsz)</t>
  </si>
  <si>
    <t>Ady utca járda (1500/1 hrsz)</t>
  </si>
  <si>
    <t>Ady utca járda földje (1394 hrsz)</t>
  </si>
  <si>
    <t>Ady utca járda földje (1500/1 hrsz)</t>
  </si>
  <si>
    <t>Büki utca járda  (1221/3 hrsz)</t>
  </si>
  <si>
    <t>Büki utca járda földje (1221/3 hrsz)</t>
  </si>
  <si>
    <t>Közút földterülete (2077/2 hrsz) (Külterület - Hévíz)</t>
  </si>
  <si>
    <t>Közút földterülete (2081/2 hrsz) (Külterület - Hévíz)</t>
  </si>
  <si>
    <t>Búzakalász utca földje (1564/7 hrsz)</t>
  </si>
  <si>
    <t>Búzakalász utca földje (1565/7 hrsz)</t>
  </si>
  <si>
    <t>Búzakalász utca földje (1566/7 hrsz)</t>
  </si>
  <si>
    <t>Búzakalász utca földje (1567/6 hrsz)</t>
  </si>
  <si>
    <t>Búzakalász utca földje (1575/2 hrsz)</t>
  </si>
  <si>
    <t>Búzakalász utca földje (1578/5 hrsz)</t>
  </si>
  <si>
    <t>Búzakalász utca földje (1578/6 hrsz)</t>
  </si>
  <si>
    <t>Búzakalász utca földje (1579/4 hrsz)</t>
  </si>
  <si>
    <t>Búzakalász utca földje (1580/3 hrsz)</t>
  </si>
  <si>
    <t>Búzakalász utca földje (1576/4 hrsz)</t>
  </si>
  <si>
    <t>Mikes Kelemen utca földje (1531/2 hrsz)</t>
  </si>
  <si>
    <t>ifj. Reischl Vendel utca (1510/3 hrsz)</t>
  </si>
  <si>
    <t>garázssor aszfaltozása (dr. Semmelweis Ignác utca) 1441/64 hrsz</t>
  </si>
  <si>
    <t>Árpád utca (1231/2 hrsz)</t>
  </si>
  <si>
    <t>Árpád utca földje (1231/2 hrsz)</t>
  </si>
  <si>
    <t>Névtelen utca földje (1146/3 hrsz)</t>
  </si>
  <si>
    <t>Névtelen utca földje (1141/3 hrsz)</t>
  </si>
  <si>
    <t>Honvéd utca csapadékcsatorna (1082 hrsz)</t>
  </si>
  <si>
    <t>Honvéd utca közvilágítás (1082 hrsz)</t>
  </si>
  <si>
    <t>Honvéd utca közvilágítás (1118 hrsz)</t>
  </si>
  <si>
    <t>Honvéd utca járda (1082 hrsz)</t>
  </si>
  <si>
    <t>Honvéd utca járda (1118 hrsz)</t>
  </si>
  <si>
    <t>Honvéd utca földje (1118 hrsz)</t>
  </si>
  <si>
    <t>Honvéd utca földje (1082 hrsz)</t>
  </si>
  <si>
    <t>Park utca csapadékcsatorna (1401 hrsz)</t>
  </si>
  <si>
    <t>Park utca utca (1294 hrsz)</t>
  </si>
  <si>
    <t>Park utca utca (967 hrsz)</t>
  </si>
  <si>
    <t>Park utca utca (966 hrsz)</t>
  </si>
  <si>
    <t>Park utca utca (1401 hrsz)</t>
  </si>
  <si>
    <t>Park utca földje (1294 hrsz)</t>
  </si>
  <si>
    <t>Park utca földje (967 hrsz)</t>
  </si>
  <si>
    <t>Park utca földje (966 hrsz)</t>
  </si>
  <si>
    <t>Park utca földje (1401 hrsz)</t>
  </si>
  <si>
    <t>Széchenyi u. járda (932/4 hrsz)</t>
  </si>
  <si>
    <t>Széchenyi u. csapadékcsatorna (932/4 hrsz)</t>
  </si>
  <si>
    <t>Széchenyi u. zárt árok (932/4 hrsz)</t>
  </si>
  <si>
    <t>Sárga villógó jelzőlámpa (Széchenyi - Kossuth L utca kereszteződés)Széchenyi u. járda (932/4 hrsz)</t>
  </si>
  <si>
    <t>Széchenyi u. járda földje (932/4 hrsz)</t>
  </si>
  <si>
    <t>Balassi Bálint utca  (733/3 hrsz)</t>
  </si>
  <si>
    <t>Balassi Bálint utca  (732/1 hrsz)</t>
  </si>
  <si>
    <t>Balassi Bálint utca  (730/4 hrsz)</t>
  </si>
  <si>
    <t>Balassi Bálint utca  (729/5 hrsz)</t>
  </si>
  <si>
    <t>Balassi Bálint utca  (728/3 hrsz)</t>
  </si>
  <si>
    <t>Balassi Bálint utca  (727/3 hrsz)</t>
  </si>
  <si>
    <t>Balassi Bálint utca  (725/3 hrsz)</t>
  </si>
  <si>
    <t>Balassi Bálint utca  (722/5 hrsz)</t>
  </si>
  <si>
    <t>Balassi Bálint utca  (723/4 hrsz)</t>
  </si>
  <si>
    <t>Balassi Bálint utca földje (733/3 hrsz)</t>
  </si>
  <si>
    <t>Balassi Bálint utca földje (732/1 hrsz)</t>
  </si>
  <si>
    <t>Balassi Bálint utca földje (730/4 hrsz)</t>
  </si>
  <si>
    <t>Balassi Bálint utca földje (729/5 hrsz)</t>
  </si>
  <si>
    <t>Balassi Bálint utca földje (728/3 hrsz)</t>
  </si>
  <si>
    <t>Balassi Bálint utca földje (727/3 hrsz)</t>
  </si>
  <si>
    <t>Balassi Bálint utca földje (725/3 hrsz)</t>
  </si>
  <si>
    <t>Balassi Bálint utca földje (722/5 hrsz)</t>
  </si>
  <si>
    <t>Balassi Bálint utca földje (723/4 hrsz)</t>
  </si>
  <si>
    <t>Balassi Bálint utca földje (719/2 hrsz)</t>
  </si>
  <si>
    <t>Berzsenyi Dániel sétány (698 hrsz)</t>
  </si>
  <si>
    <t>Berzsenyi Dániel sétány (650 hrsz)</t>
  </si>
  <si>
    <t>Berzsenyi Dániel sétány földje (698 hrsz)</t>
  </si>
  <si>
    <t>Berzsenyi Dániel sétány földje (650 hrsz)</t>
  </si>
  <si>
    <t>Veres Péter utca csapadékcsatorna (635 hrsz)</t>
  </si>
  <si>
    <t>Veres Péter utca (635 hrsz)</t>
  </si>
  <si>
    <t>Madách I. utca földje (740/2 hrsz)</t>
  </si>
  <si>
    <t>Tölgyfa utca  (531 hrsz)</t>
  </si>
  <si>
    <t>Tölgyfa utca földje (531 hrsz)</t>
  </si>
  <si>
    <t>Csapadékvíz elvezetés Szabó Lőrinc utca 438/3 hrsz</t>
  </si>
  <si>
    <t>Csapadékvíz elvezetés Dr. Babocsay u. 1550/6 hrsz</t>
  </si>
  <si>
    <t>Csapadékvíz elvezetés Dr. Babocsay u. 1550/5 hrsz</t>
  </si>
  <si>
    <t>Csapadékvíz elvezetés Dr. Babocsay u. 1550/4 hrsz</t>
  </si>
  <si>
    <t>Azonnali</t>
  </si>
  <si>
    <t>Effinger Károly utca csapadékcsatorna (493/2 hrsz)</t>
  </si>
  <si>
    <t>Effinger Károly utca  (493/2 hrsz)</t>
  </si>
  <si>
    <t>Effinger Károly utca földje (493/2 hrsz)</t>
  </si>
  <si>
    <t>Effinger Károly utca földje (542 hrsz)</t>
  </si>
  <si>
    <t>Fecske utca földje (1578/1 hrsz)</t>
  </si>
  <si>
    <t>Fecske utca földje (1552/1 hrsz)</t>
  </si>
  <si>
    <t>Fecske utca földje (1551/1 hrsz)</t>
  </si>
  <si>
    <t>Fecske utca földje (1579/1 hrsz)</t>
  </si>
  <si>
    <t>Fecske utca földje (1576/1 hrsz)</t>
  </si>
  <si>
    <t>Fecske utca földje (1575/3 hrsz)</t>
  </si>
  <si>
    <t>Fecske utca földje (1567/1 hrsz)</t>
  </si>
  <si>
    <t>Fecske utca földje (1566/1 hrsz)</t>
  </si>
  <si>
    <t>Fecske utca földje (1564/1 hrsz)</t>
  </si>
  <si>
    <t>Fecske utca földje (1562/1 hrsz)</t>
  </si>
  <si>
    <t>Fecske utca földje (495/2 hrsz)</t>
  </si>
  <si>
    <t>Dombi sétány földje (413/2 hrsz)</t>
  </si>
  <si>
    <t>Dombi sétány  (413/2 hrsz)</t>
  </si>
  <si>
    <t>Dombi sétány földút (413/2 hrsz)</t>
  </si>
  <si>
    <t>Dombi sétány közvilágítás (413/2 hrsz)</t>
  </si>
  <si>
    <t>Dombi sétány csapadékcsatorna (413/2 hrsz)</t>
  </si>
  <si>
    <t>Dombi sétány csapadékcsatorna (429/1 hrsz)</t>
  </si>
  <si>
    <t>Dombi sétány földút (429/1 hrsz)</t>
  </si>
  <si>
    <t>Dombi sétány (429/1 hrsz)</t>
  </si>
  <si>
    <t>Dombi sétány földje (429/1 hrsz)</t>
  </si>
  <si>
    <t>Zrínyi utca (301/2 hrsz)</t>
  </si>
  <si>
    <t>Bartók Béla utca  (286 hrsz)</t>
  </si>
  <si>
    <t>Bartók Béla utca csapadékcsatorna (286 hrsz)</t>
  </si>
  <si>
    <t>Bartók Béla utca földje (286 hrsz)</t>
  </si>
  <si>
    <t>Kodály Zoltán utca földje (209 hrsz)</t>
  </si>
  <si>
    <t>Beépítetlen terület (118/8 hrsz)</t>
  </si>
  <si>
    <t>Beépítetlen terület (118/7 hrsz)</t>
  </si>
  <si>
    <t>Attila utca (67/13 hrsz)</t>
  </si>
  <si>
    <t>Attila utca  (földút) (65/3 hrsz)</t>
  </si>
  <si>
    <t>Attila utca (134/2 hrsz)</t>
  </si>
  <si>
    <t>Attila utca (65/3 hrsz)</t>
  </si>
  <si>
    <t>Attila utca (134/1 hrsz)</t>
  </si>
  <si>
    <t>Attila utca (899 hrsz)</t>
  </si>
  <si>
    <t>Attila utca járda (899 hrsz)</t>
  </si>
  <si>
    <t>Attila utca földje (899 hrsz)</t>
  </si>
  <si>
    <t>Attila utca földje (134/1 hrsz)</t>
  </si>
  <si>
    <t>Attila utca földje (65/3 hrsz)</t>
  </si>
  <si>
    <t>Attila utca földje (134/2 hrsz)</t>
  </si>
  <si>
    <t>Attila utca csapadékcsatorna (899 hrsz)</t>
  </si>
  <si>
    <t>Dr. Babocsay utca (370/1 hrsz)</t>
  </si>
  <si>
    <t>Dr. Babocsay utca (432 hrsz)</t>
  </si>
  <si>
    <t>Dr. Babocsay utca (834 hrsz)</t>
  </si>
  <si>
    <t>Dr. Babocsay utca földje (1551/7hrsz)</t>
  </si>
  <si>
    <t>Dr. Babocsay utca földje (1552/7hrsz)</t>
  </si>
  <si>
    <t>Dr. Babocsay utca földje (1556/6 hrsz)</t>
  </si>
  <si>
    <t>Dr. Babocsay utca földje (345 hrsz)</t>
  </si>
  <si>
    <t>Dr. Babocsay utca földje (1562/7 hrsz)</t>
  </si>
  <si>
    <t>Dr. Babocsay utca földje (370/1 hrsz)</t>
  </si>
  <si>
    <t>Dr. Babocsay utca földje (432 hrsz)</t>
  </si>
  <si>
    <t>Dr. Babocsay utca földje (834 hrsz)</t>
  </si>
  <si>
    <t>122111</t>
  </si>
  <si>
    <t>Hozzájárulás (Erőátviteli hálózat) (Dr. Babocsay u. 432 hrsz)</t>
  </si>
  <si>
    <t>Hozzájárulás (Erőátviteli hálózat) (Dr. Babocsay u. 834 hrsz)</t>
  </si>
  <si>
    <t>Móricz Zsigmond utca földje (492/2 hrsz)</t>
  </si>
  <si>
    <t>Szabó Lőrinc utca földje (436/1 hrsz)</t>
  </si>
  <si>
    <t>Szabó Lőrinc utca földje (438/3 hrsz)</t>
  </si>
  <si>
    <t>Dombföldi út földje (33/2 hrsz)</t>
  </si>
  <si>
    <t>Dombföldi út földje (32/3 hrsz)</t>
  </si>
  <si>
    <t>Dombföldi út földje (31/2 hrsz)</t>
  </si>
  <si>
    <t>122912</t>
  </si>
  <si>
    <t>Gazdasági épületben áttérés 1 f-ról 3 f-ra csatl.nél (902/32 hrsz)</t>
  </si>
  <si>
    <t>12212</t>
  </si>
  <si>
    <t>Villamosenergia hálózati csatlakozás - Széchenyi utca hrsz 1621</t>
  </si>
  <si>
    <t>1211482</t>
  </si>
  <si>
    <t>Térfigyelő kamerarendszer</t>
  </si>
  <si>
    <t>1211332</t>
  </si>
  <si>
    <t>NAGYPARKOLÓ ZÖLDTERÜLETI REKONSTRUKCIÓ TOP-2.1.2-15 (902/32 hrsz)</t>
  </si>
  <si>
    <t>Hévíz kis műfüves pálya felújítása (Tavirózsa utca)</t>
  </si>
  <si>
    <t>Hévíz nagy műfüves pálya felújítása (Sport utca)</t>
  </si>
  <si>
    <t>Nagyparkoló tér fejlesztés/útépítés 902/32 hrsz TOP-2.1.2-15 projektelem</t>
  </si>
  <si>
    <t>Nagyparkoló / parkolóhelyek (902/32 hrsz)</t>
  </si>
  <si>
    <t>118/3 hrsz ivóvíz bekötés (Rudifürdő-köz)</t>
  </si>
  <si>
    <t>902/32 hrsz ivóvíz bekötés (Nagyparkoló tér)</t>
  </si>
  <si>
    <t>TÉRFIGYELŐ KAMERARENDSZER</t>
  </si>
  <si>
    <t>1558/11. hrsz. ingatlan</t>
  </si>
  <si>
    <t>1211222</t>
  </si>
  <si>
    <t>1088/6 hrsz-ú ingatlan (Széchenyi utca)</t>
  </si>
  <si>
    <t>Ívóvíz bekötés geodéziai beméréssel (Széchenyi utca) 932/1 hrsz</t>
  </si>
  <si>
    <t>Széchenyi utcai zárt árok (932/1 hrsz)</t>
  </si>
  <si>
    <t>Földterület (042/28 HRSZ)  (Külterület-Hévíz)</t>
  </si>
  <si>
    <t>Nagyparkoló T1-jelű út (902/32 hrsz)</t>
  </si>
  <si>
    <t>58 férőhelyes parkoló (Széchenyi utca) (1088/6 hrsz)</t>
  </si>
  <si>
    <t>2102 hrsz ingatlan (Dombföldi út)</t>
  </si>
  <si>
    <t>12114411</t>
  </si>
  <si>
    <t>ÁRPÁDKOR TEMPLOM (Temető, Egregy) (023 HRSZ)</t>
  </si>
  <si>
    <t>1211423</t>
  </si>
  <si>
    <t>ERDŐ FÖLDTERÜLETE (07/2 HRSZ)  (Külterület-Hévíz)</t>
  </si>
  <si>
    <t>ERDŐ FÖLDTERÜLETE (062/1 HRSZ)  (Külterület-Hévíz)</t>
  </si>
  <si>
    <t>DERŰS UTCA (FÖLDÚT) (1550/1 HRSZ)</t>
  </si>
  <si>
    <t>DERŰS UTCA FÖLDJE (1550/1 HRSZ)</t>
  </si>
  <si>
    <t>FÖLDKÁBELES CSATLAKOZÁS DOMBFÖLDI U. 30/4 hrsz</t>
  </si>
  <si>
    <t>KIF CSATLAKOZÁS ORVOSI ÜGYELET (1074 hrsz)</t>
  </si>
  <si>
    <t>KIF CSATLAKOZÁS EGREGYI PROJEKT (67/15 HRSZ) (Zrínyi utca)</t>
  </si>
  <si>
    <t>KIF Csatlakozás alpályaudvar (Nagyparkoló tér) 902/32 hrsz</t>
  </si>
  <si>
    <t>KIF CSATLAKOZÁS BÜKI U. KÖZVILÁGÍTÁS/FELSŐPÁHOK 1221/1 hrsz</t>
  </si>
  <si>
    <t>KIF CSATLAKOZÁS EGREGYI PROJEKT (304 HRSZ) Egregyi utca</t>
  </si>
  <si>
    <t>12192482</t>
  </si>
  <si>
    <t>FAHÁZ (ÁRPÁD U. TEMETÖ) (1223 HRSZ)</t>
  </si>
  <si>
    <t>COLOMBÁRIUM (ÁRPÁD U. TEMETÖ) (1223 HRSZ)</t>
  </si>
  <si>
    <t>NYILVÁNOS WC (KÖLCSEY U.)(AUTÓBUSZPÁLYUDVARRAL SZEMBEN) 964/9 hrsz</t>
  </si>
  <si>
    <t>KESZTHELY-HÉVÍZ KERÉKPÁRÚT (934/3 HRSZ)  (Külterület-Hévíz)</t>
  </si>
  <si>
    <t>RENDÖRÖRS (H, ERZSÉBET KNÉ U. 5.) (999 HRSZ)</t>
  </si>
  <si>
    <t>ADY U. JÁRDA CSAPADÉKCSATORNA (1394 HRSZ)</t>
  </si>
  <si>
    <t>GYÖNGYVIRÁG-KÖZ (JÁRDA) (989 HRSZ)</t>
  </si>
  <si>
    <t>ADY UTCAI GYALOGOS ÁTKELŐHELY hrsz: 1500/1</t>
  </si>
  <si>
    <t>AUTÓBUSZVÁRÓ (ADY U.) (1394 HRSZ)</t>
  </si>
  <si>
    <t>ADY U. GYALOGOS ÁTKELÖHELY (TÓ D-I BEJÁRATA) hrsz: 933/3</t>
  </si>
  <si>
    <t>SZÉCHENYI U. JÁRDA (932/4 HRSZ)</t>
  </si>
  <si>
    <t>GYÖNGYVIRÁG-KÖZ FÖLDJE (989 HRSZ)</t>
  </si>
  <si>
    <t>SZÉCHENYI U. JÁRDA CSAPADÉKCSATORNA (932/1 HRSZ)</t>
  </si>
  <si>
    <t>AUTÓBUSZVÁRÓ (SZÉCHENYI U.) (932/4 HRSZ)</t>
  </si>
  <si>
    <t>AUTÓBUSZVÁRÓ (SZÉCHENYI U.) (932/1 HRSZ)</t>
  </si>
  <si>
    <t>SÁRGA VILLOGÓ JELZŐLÁMPA (SZÉCHENYI-KOSSUTH L. U.) (932/1 HRSZ)</t>
  </si>
  <si>
    <t>JÓKAI U. CSAPADÉKCSATORNA (904/5 HRSZ)</t>
  </si>
  <si>
    <t>KÖLCSEY F. U. JÁRDA (986 HRSZ)</t>
  </si>
  <si>
    <t>KÖLCSEY FERENC UTCA (986 HRSZ)</t>
  </si>
  <si>
    <t>KÖLCSEY FERENC UTCA FÖLDJE (986 HRSZ)</t>
  </si>
  <si>
    <t>DEÁK F. TÉR (984 HRSZ)</t>
  </si>
  <si>
    <t>NAGYPARKOLÓ CSAPADÉKCSATORNÁJA (902/32 HSZ)</t>
  </si>
  <si>
    <t>NAGYPARKOLÓ SÉTÁNY CSAPADÉKCSATORNÁJA (902/32 HSZ)</t>
  </si>
  <si>
    <t>DEÁK TÉRI GALÉRIA ÉPÜLETE (MÜV.KP.) (H, DEÁK TÉR 1.) (984 HRSZ)</t>
  </si>
  <si>
    <t>DEÁK TÉRI GALÉRIA FÖLDJE (984 HRSZ)</t>
  </si>
  <si>
    <t>Gazdasági épület (TDM) (Nagyparkoló) (902/32 hrsz)</t>
  </si>
  <si>
    <t>KERÉKPÁROS DOKKOLÓ RENDSZER</t>
  </si>
  <si>
    <t>SOROMPÓ 2,5 M-ES KARRAL (902/32 HRSZ) (Nagyparkoló tér)</t>
  </si>
  <si>
    <t>NAGYPARKOLÓ SÉTÁNY TÉRVILÁGÍTÁSA (902/32 HRSZ)</t>
  </si>
  <si>
    <t>LÖPAVILON (H, SZÉCHENYI U. ) (902/32 HRSZ) (Nagyparkoló tér)</t>
  </si>
  <si>
    <t>NYILVÁNOS WC (AUTÓPARKOLÓ) (902/32 HRSZ) (Nagyparkoló tér)</t>
  </si>
  <si>
    <t>868/3 HRSZ-Ú INGATLAN KISAJÁTÍTÁSA (Martinovics utca)</t>
  </si>
  <si>
    <t>12114812</t>
  </si>
  <si>
    <t>ERZSÉBET KIRÁLYNÉ U. JÁRDA (979 HRSZ)</t>
  </si>
  <si>
    <t>VAJDA Á. U. CSAPADÉKCSATORNA (812/18 HRSZ)</t>
  </si>
  <si>
    <t>ERZSÉBET KIRÁLYNÉ UTCA (979 HRSZ)</t>
  </si>
  <si>
    <t>MADÁCH KÖZ (740/2 HRSZ)</t>
  </si>
  <si>
    <t>12112212</t>
  </si>
  <si>
    <t>ERZSÉBET KIRÁNYNÉ UTCA FÖLDJE (979 HRSZ)</t>
  </si>
  <si>
    <t>12113311</t>
  </si>
  <si>
    <t>RÓZSAKERT ÉPÜLETE (H, RÁKÓCZI U. 1.) (978 HRSZ)</t>
  </si>
  <si>
    <t>67/16. HRSZ-Ú EGYÉB ÉPÍTMÉNY Egregyi utca</t>
  </si>
  <si>
    <t>DÍSZTÉR EGREGY (Zrínyi utca) hrsz: 67/15</t>
  </si>
  <si>
    <t>67/15 HRSZ-Ú EGYÉP ÉPÍTMÉNY Egregyi utca</t>
  </si>
  <si>
    <t>I. VILÁGHÁBORÚS SÍRKERT (67/14 HRSZ) (Temető, Egregy)</t>
  </si>
  <si>
    <t>RÓZSAKERT FÖLDJE (H, RÁKÓCZI U. 17.) (978 HRSZ)</t>
  </si>
  <si>
    <t>MOZI KÖZÖS UDVARA (H, ERZSÉBET KNÉ U. 4.) (973 HRSZ)</t>
  </si>
  <si>
    <t>FONTANA FILMSZÍNHÁZ + MÚZEUM FÖLDJE (H, RÁKÓCZI U. 9.) (971/A/1 HRSZ)</t>
  </si>
  <si>
    <t>EFFINGER KÁROLY U. CSAPADÉKCSATORNA (542 HRSZ)</t>
  </si>
  <si>
    <t>AUTÓBUSZVÁRÓ (EFFINGER K. U.) 492/6 hrsz</t>
  </si>
  <si>
    <t>FONTANA FILMSZÍNHÁZ ÉPÜLETE (MOZI+MÚZEUM) (H, RÁKÓCZI U. 9.) (971/A HRSZ)</t>
  </si>
  <si>
    <t>KOPJAFA 1956 EMLÉKÉRE (ARATÓ IMRE) (492/10 HRSZ) (Október 23. Emlékpark)</t>
  </si>
  <si>
    <t>GYÖNGYVIRÁG-KÖZ (JÁRDA) (970 HRSZ)</t>
  </si>
  <si>
    <t>NAGY I. U. CSAPADÉKCSATORNA (492/1 HRSZ)</t>
  </si>
  <si>
    <t>GYÖNGYVIRÁG-KÖZ FÖLDJE (RÁKÓCZI-ERZSÉBET KNÉ U. KÖZÖTT) (970 HRSZ)</t>
  </si>
  <si>
    <t>RÁKÓCZI F. UTCA (SÉTÁLÓ UTCA) (969 HRSZ)</t>
  </si>
  <si>
    <t>RÁKÓCZI F. U. JÁRDA (969 HRSZ)</t>
  </si>
  <si>
    <t>RÁKÓCZI FERENC UTCA FÖLDJE (969 HRSZ)</t>
  </si>
  <si>
    <t>GRÓF FESTETICS GY. TÉR (968 HRSZ)</t>
  </si>
  <si>
    <t>DOMBI SÉTÁNY CSAPADÉKCSATORNÁJA (413/1 HRSZ)</t>
  </si>
  <si>
    <t>GRÓF FESTETICS GYÖRGY TÉR FÖLDJE (968 HRSZ)</t>
  </si>
  <si>
    <t>DOMBI SÉTÁNY KÖZVILÁGÍTÁSA (413/1 HRSZ)</t>
  </si>
  <si>
    <t>PARK UTCA (FÖLDÚT) (965 HRSZ)</t>
  </si>
  <si>
    <t>PARK UTCA (965 HRSZ)</t>
  </si>
  <si>
    <t>PARK U. JÁRDA - LÉPCSÖ (966 HRSZ)</t>
  </si>
  <si>
    <t>FORTUNA U. CSAPADÉKCSATORNA (405/11 HRSZ)</t>
  </si>
  <si>
    <t>PARK UTCA FÖLDJE (965 HRSZ)</t>
  </si>
  <si>
    <t>LABDARÚGÓPÁLYA (SPORTTELEP) (H, KOSSUTH L. U. 9/A) (963 HRSZ) (Sportpálya)</t>
  </si>
  <si>
    <t>TENISZPÁLYA (SPORTTELEP) (H, KOSSUTH L. U. 9/A) (963 HRSZ) (Sportpálya)</t>
  </si>
  <si>
    <t>BARTÓK BÉLA U. CSAPADÉKCSATORNA (265/5 HRSZ)</t>
  </si>
  <si>
    <t>SPORTÖLTÖZŐ (SPORTPÁLYA-H, KOSSUTH L. U. 9/A) (963 Hrsz)</t>
  </si>
  <si>
    <t>EDZŐTEREM (SPORTPÁLYA-H, KOSSUTH L. U. 9/A) (963 Hrsz)</t>
  </si>
  <si>
    <t>PERGOLA (FA) (JÁTSZÓTÉR-ZRÍNYI U.) (265/2 HRSZ)</t>
  </si>
  <si>
    <t>AXOR KERÍTÉS (JÁTSZÓTÉR-ZRÍNYI U.) (265/2 HRSZ)</t>
  </si>
  <si>
    <t>KERÉKPÁRTÁROLÓ (JÁTSZÓTÉR-ZRÍNYI U.) (265/2 HRSZ)</t>
  </si>
  <si>
    <t>IVÓKÚT (MÉSZKÖ) ((JÁTSZÓTÉR-ZRÍNYI U.) (265/2 HRSZ)</t>
  </si>
  <si>
    <t>1624/3. HRSZ-Ú INGATLAN BALÁZS I. (Piac, rendezvénytér)</t>
  </si>
  <si>
    <t>SPORTPÁLYA (H, KOSSUTH L. U. 9/A) (963 HRSZ)</t>
  </si>
  <si>
    <t>KOSSUTH LAJOS UTCA (962 HRSZ)</t>
  </si>
  <si>
    <t>KOSSUTH L. U. JÁRDA (962 HRSZ)</t>
  </si>
  <si>
    <t>KOSSUTH L. UTCA FÖLDJE (962 HRSZ)</t>
  </si>
  <si>
    <t>NÉVTELEN UTCA (FÖLDÚT) (ADY U. KISPARKOLÓ SAROK) (946 HRSZ)</t>
  </si>
  <si>
    <t>ADY U. KISPARKOLÓ SAROK FÖLDJE (946 HRSZ)</t>
  </si>
  <si>
    <t>AUTÓPARKOLÓ (ADY U.) (934/1 HRSZ)</t>
  </si>
  <si>
    <t>MIKES KELEMEN UTCA (FÖLDÚT) (1531/2 HRSZ)</t>
  </si>
  <si>
    <t>ADY E. U. JÁRDA (933/3 HRSZ) (Festetics sétány)</t>
  </si>
  <si>
    <t>ADY U. JÁRDA FÖLDJE (933/3 HRSZ)</t>
  </si>
  <si>
    <t>SZÉCHENYI U. JÁRDA (932/1 HRSZ)</t>
  </si>
  <si>
    <t>SZÉCHENYI U. JÁRDA FÖLDJE (932/1 HRSZ)</t>
  </si>
  <si>
    <t>IFJ. REISCHL VENCEL UTCÁBAN SZENNYVÍZ ELVEZETÉS KIÉPÍTÉSE (1506/4 hrsz)</t>
  </si>
  <si>
    <t>AUTÓPARKOLÓ (ADY U.) (1500/1 HRSZ)</t>
  </si>
  <si>
    <t>BEÉPÍTETLEN TERÜLET (H, JÓKAI U. 1.) (904/3 HRSZ)</t>
  </si>
  <si>
    <t>KIS MŰFÜVES PÁLYA MELLETTI TERÜLET KERT 1455/98 (Tavirózsa utca)</t>
  </si>
  <si>
    <t>KIS MŰFÜVES PÁLYA MELLETTI TERÜLET JÁRDA 1455/98 (Tavirózsa utca)</t>
  </si>
  <si>
    <t>KIS MŰFÜVES PÁLYA MELLETTI TERÜLET KERT 1455/97 (Tavirózsa utca)</t>
  </si>
  <si>
    <t>KIS MŰFÜVES PÁLYA MELLETTI TERÜLET JÁRDA 1455/97 (Tavirózsa utca)</t>
  </si>
  <si>
    <t>MLSZ SPORTPÁLYA TAVIRÓZSA U. (20x40) (Tavirózsa utca) 1455/97 hrsz</t>
  </si>
  <si>
    <t>SKATE PÁLYA (1455/97 HRSZ) (Tavirózsa utca)</t>
  </si>
  <si>
    <t>BEÉPÍTETLEN TERÜLET (H, ATTILA U. 8.) (904/2 HRSZ)</t>
  </si>
  <si>
    <t>PARKOLÓ (JÓKAI U.) (904/5 HRSZ)</t>
  </si>
  <si>
    <t>JÓKAI U. JÁRDA (904/5 HRSZ)</t>
  </si>
  <si>
    <t>TAVIRÓZSA U. CSAPADÉKCSATORNA (1455/96 HRSZ)</t>
  </si>
  <si>
    <t>JÓKAI UTCA (904/5 HRSZ)</t>
  </si>
  <si>
    <t>JÓKAI UTCA FÖLDJE (904/5 HRSZ)</t>
  </si>
  <si>
    <t>PIAC KIALAKÍTÁSÁHOZ ÚT (NAGYPARKOLÓ) (902/32 HRSZ)</t>
  </si>
  <si>
    <t>NAGYPARKOLÓ (AUTÓPARKOLÓ, SZÉCHENYI U.) (902/32 HRSZ)</t>
  </si>
  <si>
    <t>MLSZ SPORTPÁLYA SPORT U. (68x105) (1455/83 hrsz)</t>
  </si>
  <si>
    <t>NAGYPARKOLÓ SÉTÁNY (JÁRDA) (902/32 HRSZ)</t>
  </si>
  <si>
    <t>MULTIFUNKCIÓS SPORTPÁLYA (dr. Semmelweis Ignác utca) 1455/79 hrsz</t>
  </si>
  <si>
    <t>NAGYPARKOLÓ FÖLDJE (902/32 HRSZ)</t>
  </si>
  <si>
    <t>SZENT ERZSÉBET TÉR (ÁRPÁD-HÁZI) (865 HRSZ)</t>
  </si>
  <si>
    <t>SZENT ERZSÉBET TÉR FÖLDJE (ÁRPÁDHÁZI) (H, SZÉCHENYI U. 40.) (865 HRSZ)</t>
  </si>
  <si>
    <t>SPORT U. KÖZVILÁGÍTÁS (1455/2 hrsz)</t>
  </si>
  <si>
    <t>MARTINOVICS UTCA (FÖLDÚT) (862 HRSZ)</t>
  </si>
  <si>
    <t>SPORTPÁLYA LELÁTÓHOZ TÁMFAL (Tavirózsa utca) 1455/106 hrsz</t>
  </si>
  <si>
    <t>ÍVÓVÍZ BEKÖTÉS SPORTPÁLYA LELÁTÓ (Tavirózsa utca) 1455/106 hrsz</t>
  </si>
  <si>
    <t>MARTINOVICS UTCA (862 HRSZ)</t>
  </si>
  <si>
    <t>MARTINOVICS UTCA FÖLDJE (862 HRSZ)</t>
  </si>
  <si>
    <t>VAJDA ÁKOS U. JÁRDA (812/18 HRSZ)</t>
  </si>
  <si>
    <t>VAJDA ÁKOS UTCA (812/18 HRSZ)</t>
  </si>
  <si>
    <t>VAJDA ÁKOS UTCA FÖLDJE (812/18 HRSZ)</t>
  </si>
  <si>
    <t>1211111</t>
  </si>
  <si>
    <t>ÁROK FÖLDTERÜLETE (08 HRSZ)  (Külterület-Hévíz)</t>
  </si>
  <si>
    <t>BALASSI BÁLINT UTCA (720/2 HRSZ)</t>
  </si>
  <si>
    <t>SUGÁR UTCAI JÁTSZÓTÉR VILÁGÍTÁS (Hévíz, Sugár utca) (1424/1 hrsz)</t>
  </si>
  <si>
    <t>SUGÁR UTCAI JÁTSZÓTÉR IVÓKÚT (Hévíz, Sugár utca) (1424/1 hrsz)</t>
  </si>
  <si>
    <t>SUGÁR UTCAI JÁTSZÓTÉR KERÍTÉSE (Hévíz, Sugár utca) (1424/1 hrsz)</t>
  </si>
  <si>
    <t>SUGÁR UTCAI JÁTSZÓTÉR IVÓVÍZ (Hévíz, Sugár utca) (1424/1 hrsz)</t>
  </si>
  <si>
    <t>BALASSI BÁLINT UTCA (FÖLDÚT) (719/2 HRSZ)</t>
  </si>
  <si>
    <t>SUGÁR-KÖZ SZENNYVÍZE (1410/2 HRSZ)</t>
  </si>
  <si>
    <t>BALASSI BÁLINT UTCA FÖLDJE (720/2 HRSZ)</t>
  </si>
  <si>
    <t>KISFALUDY S. UTCA (718 HRSZ)</t>
  </si>
  <si>
    <t>PARK U. - VÖRÖSMARTY U. SAROK ING. (1295/4 HRSZ.)</t>
  </si>
  <si>
    <t>PARK UTCA (FÖLDÚT) (1249/45 HRSZ)</t>
  </si>
  <si>
    <t>KISFALUDY S. UTCA (FÖLDÚT) (718 HRSZ)</t>
  </si>
  <si>
    <t>KISFALUDY S. U. JÁRDA (718 HRSZ)</t>
  </si>
  <si>
    <t>KISFALUDY SÁNDOR UTCA FÖLDJE (718 HRSZ)</t>
  </si>
  <si>
    <t>KÖZÚT (FÖLDÚT) (071 HRSZ)  (Külterület-Hévíz)</t>
  </si>
  <si>
    <t>BÜKI U. JÁRDA CSAPADÉKCSATORNA (1221/3 HRSZ)</t>
  </si>
  <si>
    <t>BÜKI UTCAI PARKOLÓHELYEK (8DB) (1221/3 hrsz)</t>
  </si>
  <si>
    <t>KÖZÚT FÖLDTERÜLETE (071 HRSZ)  (Külterület-Hévíz)</t>
  </si>
  <si>
    <t>MAGYAR PÁL UTCA (677 HRSZ)</t>
  </si>
  <si>
    <t>MAGYAR PÁL UTCA FÖLDJE (677 HRSZ)</t>
  </si>
  <si>
    <t>BEÉPÍTETLEN TERÜLET FÖLDJE (67/4 HRSZ) (Attila utca)</t>
  </si>
  <si>
    <t>TASZII MELLETTI KERT SZT. ANDRÁS U. 1174 hrsz (Szent András utca)</t>
  </si>
  <si>
    <t>RÓMAI KORI ROMKERT (ATTILA U.) (67/13 HRSZ)</t>
  </si>
  <si>
    <t>BEÉPÍTETLEN TERÜLET (67/13 HRSZ) (Attila utca)</t>
  </si>
  <si>
    <t>GAMESZ TELEPHELYI MÜHELY (H, ZRÍNYI U. 131.) (67/11 HRSZ)</t>
  </si>
  <si>
    <t>ISKOLAUDVAR (FŰ ÉS TÉRBURKOLÁS) Kossuth Lajos utca 1089/2/A/1 hrsz</t>
  </si>
  <si>
    <t>GAMESZ TELEPHELYI MÜHELY (FAZEKAS) (H, ZRÍNYI U. 131.) (67/11 HRSZ)</t>
  </si>
  <si>
    <t>SPORTCSARNOK VILLAMOS BEKÖTÉS KIALAKÍTÁSA (Széchenyi utca) (1089/1 hrsz)</t>
  </si>
  <si>
    <t>GAMESZ TELEPHELYI MÜHELY FÖLDJE (H, ZRÍNYI U. 130/B.) (67/11 HRSZ)</t>
  </si>
  <si>
    <t>DÓZSA GYÖRGY UTCA (668 HRSZ)</t>
  </si>
  <si>
    <t>DÓZSA GYÖRGY UTCA FÖLDJE (668 HRSZ)</t>
  </si>
  <si>
    <t>ÁROK (09/79 HRSZ)  (Külterület-Hévíz)</t>
  </si>
  <si>
    <t>ÁROK (EGREGYI PATAK) (09/38 HRSZ)</t>
  </si>
  <si>
    <t>ÁROK FÖLDJE (EGREGYI PATAK) (66 HRSZ)</t>
  </si>
  <si>
    <t>ÁROK (09/199 HRSZ)  (Külterület-Hévíz)</t>
  </si>
  <si>
    <t>ÁROK (09/163 HRSZ)  (Külterület-Hévíz)</t>
  </si>
  <si>
    <t>ÁROK (09/122 HRSZ)  (Külterület-Hévíz)</t>
  </si>
  <si>
    <t>BERZSENYI DÁNIEL SÉTÁNY (625 HRSZ)</t>
  </si>
  <si>
    <t>BERZSENYI D. SÉTÁNYFÖLDJE (625 HRSZ)</t>
  </si>
  <si>
    <t>GERSEI-PETHÖ UTCA (617 HRSZ)</t>
  </si>
  <si>
    <t>GERSEI-PETHÖ UTCA FÖLDJE (617 HRSZ)</t>
  </si>
  <si>
    <t>ATTILA UTCA (FÖLDÚT) (134/2 HRSZ)</t>
  </si>
  <si>
    <t>ATTILA UTCA (60 HRSZ)</t>
  </si>
  <si>
    <t>ATTILA U. JÁRDA (134/1 HRSZ)</t>
  </si>
  <si>
    <t>ATTILA UTCA FÖLDJE (60 HRSZ)</t>
  </si>
  <si>
    <t>VERES PÉTER UTCA (599 HRSZ)</t>
  </si>
  <si>
    <t>VERES PÉTER UTCA FÖLDJE (599 HRSZ)</t>
  </si>
  <si>
    <t>ÁROK (064/8 HRSZ)  (Külterület-Hévíz)</t>
  </si>
  <si>
    <t>AKÁC UTCA (593 HRSZ)</t>
  </si>
  <si>
    <t>ÁROK (064/3 HRSZ)  (Külterület-Hévíz)</t>
  </si>
  <si>
    <t>AKÁC UTCA FÖLDJE (593 HRSZ)</t>
  </si>
  <si>
    <t>KÖZÚT (FÖLDÚT) (059 HRSZ)  (Külterület-Hévíz)</t>
  </si>
  <si>
    <t>KÖZÚT FÖLDTERÜLETE (059 HRSZ)  (Külterület-Hévíz)</t>
  </si>
  <si>
    <t>MAJOR-KÖZ (FÖLDÚT) (588 HRSZ)</t>
  </si>
  <si>
    <t>MAJOR-KÖZ FÖLDJE (588 HRSZ)</t>
  </si>
  <si>
    <t>KÖZÚT (FÖLDÚT) (058 HRSZ)  (Külterület-Hévíz)</t>
  </si>
  <si>
    <t>KÖZÚT FÖLDTERÜLETE (058 HRSZ)  (Külterület-Hévíz)</t>
  </si>
  <si>
    <t>MADÁCH I. U. JÁRDA (578 HRSZ)</t>
  </si>
  <si>
    <t>MADÁCH I. UTCA (578 HRSZ)</t>
  </si>
  <si>
    <t>MADÁCH I. UTCA FÖLDJE (578 HRSZ)</t>
  </si>
  <si>
    <t>BEÉPÍTETLEN TERÜLET (H, ZRÍNYI U. 148.) (57/2 HRSZ)</t>
  </si>
  <si>
    <t>KÖZÚT (FÖLDÚT) (057 HRSZ)  (Külterület-Hévíz)</t>
  </si>
  <si>
    <t>KÖZÚT FÖLDTERÜLETE (057 HRSZ)  (Külterület-Hévíz)</t>
  </si>
  <si>
    <t>NÉVTELEN UTCA (BUDAI N.A.-MÓRICZ ZS. U. KÖZÖTT) (565 HRSZ)</t>
  </si>
  <si>
    <t>NÉVTELEN UTCA FÖLDJE (BUDAI N.A.-MÓRICZ ZS. U. KÖZÖTT)(565 HRSZ)</t>
  </si>
  <si>
    <t>BUDAI NAGY ANTALUTCA (532 HRSZ)</t>
  </si>
  <si>
    <t>BUDAI N. A. UTCA FÖLDJE (532 HRSZ)</t>
  </si>
  <si>
    <t>FENYÖ UTCA (530 HRSZ)</t>
  </si>
  <si>
    <t>FENYÖ UTCA JÁRDA (530 HRSZ)</t>
  </si>
  <si>
    <t>FENYÖ UTCA FÖLDJE (530 HRSZ)</t>
  </si>
  <si>
    <t>KÖZÚT (FÖLDÚT) (052 HRSZ)  (Külterület-Hévíz)</t>
  </si>
  <si>
    <t>KÖZÚT FÖLDTERÜLETE (052 HRSZ)  (Külterület-Hévíz)</t>
  </si>
  <si>
    <t>TÖLGYFA UTCA (507 HRSZ)</t>
  </si>
  <si>
    <t>TÖLGYFA UTCA FÖLDJE (507 HRSZ)</t>
  </si>
  <si>
    <t>BEÉPÍTETLEN TERÜLET (495/4 HRSZ) (Fecske utca)</t>
  </si>
  <si>
    <t>EFFINGER KÁROLY UTCA (542 HRSZ)</t>
  </si>
  <si>
    <t>EFFINGER KÁROLY UTCA (FÖLDÚT) (493/1 HRSZ)</t>
  </si>
  <si>
    <t>EFFINGER KÁROLY UTCA FÖLDJE (493/1 HRSZ)</t>
  </si>
  <si>
    <t>BEÉPÍTETLEN TERÜLET (492/6 HRSZ)</t>
  </si>
  <si>
    <t>EGREGYI TEMETŐKERT ÁTÉPÍTÉSE (Temető, Egregy) 023 hrsz</t>
  </si>
  <si>
    <t>FORTUNA U. IVÓVÍZ 11 DB ING. (405/11)</t>
  </si>
  <si>
    <t>PIAC JÁRDABURKOLAT (Piac, rendezvénytér)</t>
  </si>
  <si>
    <t>PIAC FŐKAPU (Piac, rendezvénytér)</t>
  </si>
  <si>
    <t>ALSÓPÁHOK-HÉVÍZ KERÉKPÁRÚT (Ady u.)</t>
  </si>
  <si>
    <t>SZENNYVÍZ (PIAC- ÉS RENDEZVÉNYTÉR)</t>
  </si>
  <si>
    <t>IVÓVÍZ (PIAC ÉS RENDEZVÉNYTÉR)</t>
  </si>
  <si>
    <t>ELEKTROMOS ÁRAM (PIAC- ÉS RENDEZVÉNYTÉR)</t>
  </si>
  <si>
    <t>TOLÓKAPU (PIAC NY-I OLDALA) (Piac, rendezvénytér)</t>
  </si>
  <si>
    <t>IFJÚSÁGI LAKÓTELEP CSAPADÉKCSATORNÁJA (Névtelen utca)</t>
  </si>
  <si>
    <t>GÁZVEZETÉK RENDSZER (HÉVÍZ VÁROS)</t>
  </si>
  <si>
    <t>KÖZVILÁGÍTÁS (HÉVÍZ VÁROS)</t>
  </si>
  <si>
    <t>OKTÓBER 23. EMLÉKPARK (492/10 HRSZ)</t>
  </si>
  <si>
    <t>OKTÓBER 23 EMLÉKPARK FÖLDJE (492/10 HRSZ)</t>
  </si>
  <si>
    <t>NAGY IMRE U. JÁRDA (492/1 HRSZ)</t>
  </si>
  <si>
    <t>NAGY IMRE UTCA (492/1 HRSZ)</t>
  </si>
  <si>
    <t>NAGY IMRE UTCA FÖLDJE (492/1 HRSZ)</t>
  </si>
  <si>
    <t>MÓRICZ ZS. U. PARKOLÓ (492/2 HRSZ)</t>
  </si>
  <si>
    <t>KÖZÚT (FÖLDÚT) (048 HRSZ)  (Külterület-Hévíz)</t>
  </si>
  <si>
    <t>KÖZÚT FÖLDTERÜLETE (048 HRSZ)  (Külterület-Hévíz)</t>
  </si>
  <si>
    <t>BEM JÓZSEF UTCA (462 HRSZ)</t>
  </si>
  <si>
    <t>KÖZÚT CSAPADÉKCSATORNÁJA (2062 HRSZ)  (Külterület-Hévíz)</t>
  </si>
  <si>
    <t>BEM JÓZSEF UTCA FÖLDJE (462 HRSZ)</t>
  </si>
  <si>
    <t>KÖZÚT (FÖLDÚT) (045 HRSZ)  (Külterület-Hévíz)</t>
  </si>
  <si>
    <t>KÖZÚT FÖLDTERÜLETE (045 HRSZ)  (Külterület-Hévíz)</t>
  </si>
  <si>
    <t>FECSKE UTCA (446 HRSZ)</t>
  </si>
  <si>
    <t>RÓMAI U. KÖZVILÁGÍTÁS (1505 HRSZ)</t>
  </si>
  <si>
    <t>FECSKE UTCA FÖLDJE (446 HRSZ)</t>
  </si>
  <si>
    <t>RÓMAI UTCÁBAN SZENNYVÍZ ELVEZETÉS KIÉPÍTÉSE (1505 hrsz)</t>
  </si>
  <si>
    <t>MÓRICZ ZS. UTCA (445 HRSZ)</t>
  </si>
  <si>
    <t>MÓRICZ ZS. U. JÁRDA (445 HRSZ)</t>
  </si>
  <si>
    <t>HELIKON U. CSAPADÉKCSATORNA (1493 HRSZ)</t>
  </si>
  <si>
    <t>MÓRICZ ZS. UTCA FÖLDJE (445 HRSZ)</t>
  </si>
  <si>
    <t>Dr. Semmelweis és Dr. Korányi utcák közötti garázssor aszfaltozása (dr. Semmelweis Ignác utca) 1455/107 hrsz</t>
  </si>
  <si>
    <t>SZABÓ LÖRINC U. JÁRDA (433/3 HRSZ)</t>
  </si>
  <si>
    <t>DR. KORÁNYI F. U. CSAPADÉKCSATORNA (1442 HRSZ)</t>
  </si>
  <si>
    <t>SZABÓ LÖRINC UTCA (FÖLDÚT) (438/3 HRSZ)</t>
  </si>
  <si>
    <t>SZABÓ LÖRINC UTCA (433/3 HRSZ)</t>
  </si>
  <si>
    <t>(dr. Semmelweis Ignác utca) CSAPADÉKCSATORNA (1440 HRSZ)</t>
  </si>
  <si>
    <t>SZABÓ L. U. PARKOLÓ (433/3 HRSZ)</t>
  </si>
  <si>
    <t>(dr. Semmelweis Ignác utca) GÉPJÁRMŰ VÁRAKOZÓHELYEK 1440 hrsz</t>
  </si>
  <si>
    <t>SUGÁR U. CSAPADÉKCSATORNA (1425 HRSZ)</t>
  </si>
  <si>
    <t>SZABÓ LÖRINC UTCA FÖLDJE (433/3 HRSZ)</t>
  </si>
  <si>
    <t>HUNYADI U. JÁRDA (422 HRSZ)</t>
  </si>
  <si>
    <t>KERÉKPÁRTÁROLÓ SUGÁR UTCA 1425 hrsz</t>
  </si>
  <si>
    <t>SZIRÁKY-HÁZ GARÁZSA (1300 HRSZ) (H, VÖRÖSMARTY U. 38.)</t>
  </si>
  <si>
    <t>HUNYADI UTCA (422 HRSZ)</t>
  </si>
  <si>
    <t>HUNYADI UTCA FÖLDJE (422 HRSZ)</t>
  </si>
  <si>
    <t>KERÍTÉS (ÁRPÁD U. TEMETÖ) (1223 HRSZ)</t>
  </si>
  <si>
    <t>DOMBI SÉTÁNY (FÖLDÚT) (413/1 HRSZ)</t>
  </si>
  <si>
    <t>GRÁNIT SÍREMLÉK (1223 HRSZ) Árpád u. Temető</t>
  </si>
  <si>
    <t>DOMBI SÉTÁNY (413/1 HRSZ)</t>
  </si>
  <si>
    <t>SZENT ANDRÁS U. CSAPADÉKCSATORNA (1204 HRSZ)</t>
  </si>
  <si>
    <t>DOMBI SÉTÁNY FÖLDJE (413/1 HRSZ)</t>
  </si>
  <si>
    <t>FISLI-KÖZ (FÖLDÚT) (410/9 HRSZ)</t>
  </si>
  <si>
    <t>FISLI JÓZSEF-KÖZ FÖLDJE (410/9 HRSZ) (Fisli-köz)</t>
  </si>
  <si>
    <t>BÚZA-KÖZ UTCA (410/10 HRSZ)</t>
  </si>
  <si>
    <t>BÚZA-KÖZ FÖLDJE (410/10 HRSZ)</t>
  </si>
  <si>
    <t>VÖRÖSMARTY U. CSAPADÉKCSATORNA (1154 HRSZ)</t>
  </si>
  <si>
    <t>SZÁNTÓ (041 HRSZ) (KÖZÉP-DÜLÖ)  (Külterület-Hévíz)</t>
  </si>
  <si>
    <t>AUTÓBUSZVÁRÓ (VÖRÖSMARTY-SUGÁR U.) 1154 hrsz</t>
  </si>
  <si>
    <t>AUTÓBUSZVÁRÓ (VÖRÖSMARTY U.) (1154 HRSZ)</t>
  </si>
  <si>
    <t>FORTUNA UTCA (FÖLDÚT) (405/11 HRSZ)</t>
  </si>
  <si>
    <t>VÍZTORONY (1091 HRSZ) (H, SZÉCHENYI U. 27.)</t>
  </si>
  <si>
    <t>HONVÉD UTCA (1082 HRSZ)</t>
  </si>
  <si>
    <t>FORTUNA UTCA FÖLDJE (405/11 HRSZ)</t>
  </si>
  <si>
    <t>BIBÓ I. KOLLÉGIUMGARÁZSA (1070 HRSZ) (H, RÓZSA-KÖZ 7.)</t>
  </si>
  <si>
    <t>KERÍTÉS ÉS TÁMFAL (POLG.HIV. MELLETT) (H, KOSSUTH L. U. 1.) (1067 HRSZ)</t>
  </si>
  <si>
    <t>RÓMAI-KÖZ (ÚT) (40/2 HRSZ)</t>
  </si>
  <si>
    <t>Raktár (POLG.HIV.) (H, KOSSUTH L. U. 1.) (1067 HRSZ)</t>
  </si>
  <si>
    <t>PARKOLÓ (POLG.HIV. MELLETT) (2 DB) (H, KOSSUTH L. U. 1.) (1067 HRSZ)</t>
  </si>
  <si>
    <t>KANDELLÁBER KÖZVILÁGÍTÁS (1067 HRSZ) (Városháza tér)</t>
  </si>
  <si>
    <t>DÍSZVILÁGÍTÁS (400 W-OS REFLEKTOR) (1067 HRSZ) (Városháza tér)</t>
  </si>
  <si>
    <t>DÍSZVILÁGÍTÁS (250 W-OS REFLEKTOR) (1067 HRSZ) (Városháza tér)</t>
  </si>
  <si>
    <t>KÖZÚT FÖLDJE (RÓMAI KATONA SÍRJÁHOZ) (40/2 HRSZ) (Római-köz)</t>
  </si>
  <si>
    <t>JÓZSEF ATTILA U. CSAPADÉKCSATORNA (1063 HRSZ)</t>
  </si>
  <si>
    <t>DOMBFÖLDI ÚT (39 HRSZ)</t>
  </si>
  <si>
    <t>HONVÉD U. CSAPADÉKCSATORNA (1118 HRSZ)</t>
  </si>
  <si>
    <t>HONVÉD U. KÖZVILÁGÍTÁS (1049 HRSZ)</t>
  </si>
  <si>
    <t>DOMBFÖLDI ÚT FÖLDJE (39 HRSZ)</t>
  </si>
  <si>
    <t>NÉVTELEN UTCA (FÖLDÚT) (388/3 HRSZ)</t>
  </si>
  <si>
    <t>NÉVTELEN UTCA FÖLDJE (388/3 HRSZ)</t>
  </si>
  <si>
    <t>PETÖFI S. U. CSAPADÉKCSATORNA (1030 HRSZ)</t>
  </si>
  <si>
    <t>NÉVTELEN UTCA (FÖLDÚT) (ZRÍNYI-DR. BABÓCSAY U. KÖZÖTT) (370/4 HRSZ)</t>
  </si>
  <si>
    <t>DR. MOLL K. TÉR CSAPADÉKCSATORNA (1021 HRSZ)</t>
  </si>
  <si>
    <t>KÖZVILÁGÍTÁSI OSZLOP (2 LÁMPATESTES) (1021 HRSZ) (Dr. Moll K. tér)</t>
  </si>
  <si>
    <t>SZÖKÖKÚT (DR. MOLL K. TÉR) (1021 HRSZ)</t>
  </si>
  <si>
    <t>DR. MOLL K. TÉR (1021 HRSZ)</t>
  </si>
  <si>
    <t>NÉVTELEN UTCA FÖLDJE (ZRÍNYI-DR.BABÓCSAY U. KÖZÖTT)(370/4 HRSZ)</t>
  </si>
  <si>
    <t>PARKOLÓ (FÖLDÚT) (DOMBFÖLDI ÚT) (37/1 HRSZ)</t>
  </si>
  <si>
    <t>PARKOLÓ FÖLDJE (DOMBFÖLDI U.) (37/1 HRSZ)</t>
  </si>
  <si>
    <t>DEÁK TÉRI SZENNYVÍZ (984 HRSZ)</t>
  </si>
  <si>
    <t>DR. BABÓCSAY UTCA (345 HRSZ)</t>
  </si>
  <si>
    <t>IVÓKÚT (H, DEÁK TÉR) (984 HRSZ)</t>
  </si>
  <si>
    <t>KANDELLÁBER (H, DEÁK TÉR) (984 HRSZ)</t>
  </si>
  <si>
    <t>DR. BABÓCSAY U. JÁRDA (834 HRSZ)</t>
  </si>
  <si>
    <t>ERZSÉBET KNÉ U. CSAPADÉKCSATORNA (979 HRSZ)</t>
  </si>
  <si>
    <t>DR. BABÓCSAY UTCAFÖLDJE (345 HRSZ)</t>
  </si>
  <si>
    <t>HARANGLÁB-KÖZ (FÖLDÚT) (336 HRSZ)</t>
  </si>
  <si>
    <t>RÁKÓCZI F. U. CSAPADÉKCSATORNA (969 HRSZ)</t>
  </si>
  <si>
    <t>HARANGLÁB-KÖZ FÖLDJE (336 HRSZ)</t>
  </si>
  <si>
    <t>SZÁNTÓ (033 HRSZ)  (Külterület-Hévíz)</t>
  </si>
  <si>
    <t>VÁROSKÖZPONT MUNKA (Gróf Festetics Gy. tér) (hrsz: 969)</t>
  </si>
  <si>
    <t>ÉPÍTÉS VÁROSKÖZPONT (Gróf Festetics Gy. tér) (hrsz: 969)</t>
  </si>
  <si>
    <t>UTCA VÁROSKÖZPONT (Gróf Festetics Gy. tér) (hrsz: 969)</t>
  </si>
  <si>
    <t>VÁROSKÖZPONT GYALOGOS ÖVEZET (Gróf Festetics Gy. tér) (hrsz: 969)</t>
  </si>
  <si>
    <t>VÁROSKÖZPONT CSAPADÉKCSATORNA (Gróf Festetics Gy. tér) (hrsz: 969)</t>
  </si>
  <si>
    <t>GRÓF FESTETICS GY. TÉR SZENNYVÍZE (968 HRSZ)</t>
  </si>
  <si>
    <t>DÖGTÉR FÖLDTERÜLETE (031 HRSZ)  (Külterület-Hévíz)</t>
  </si>
  <si>
    <t>GR. FESTETICS GY. TÉRI SZÖKŐKÚT (968 hrsz)</t>
  </si>
  <si>
    <t>EGREGYI UTCA (305 HRSZ)</t>
  </si>
  <si>
    <t>EGREGYI U. JÁRDA (305 HRSZ)</t>
  </si>
  <si>
    <t>Arany János utca CSAPADÉKCSATORNA (ARANY-PARK U.) (1248 HRSZ)</t>
  </si>
  <si>
    <t>EGREGYI UTCA FÖLDJE (305 HRSZ)</t>
  </si>
  <si>
    <t>PARK U. CSAPADÉKCSATORNA (965 HRSZ)</t>
  </si>
  <si>
    <t>IPARKAMARA IRODA ÉPÜLETE (H, EGREGYI U. ) (304 HRSZ)</t>
  </si>
  <si>
    <t>IPARKAMARA IRODA FÖLDJE (304 HRSZ) Egregyi utca</t>
  </si>
  <si>
    <t>KOSSUTH L. U. CSAPADÉKCSATORNA (962 HRSZ)</t>
  </si>
  <si>
    <t>BRUNSZVIK T.N.O. ÓVODA TÉRBURKOLATA (H, EGREGYI U. 1.) (303 HRSZ)</t>
  </si>
  <si>
    <t>BRUNSZVIK T.N.O. ÓVODA ÉPÜLETE (H, EGREGYI U. 1.) (303 HRSZ)</t>
  </si>
  <si>
    <t>AUTÓBUSZVÁRÓ (KOSSUTH-HONVÉD U.) Kossuth Lajos utca 962 hrsz</t>
  </si>
  <si>
    <t>BRUNSZVIK T.N.O. ÓVODA FÖLDJE (H, EGREGYI U. 1.) (303 HRSZ)</t>
  </si>
  <si>
    <t>ZRíNYI UTCAI NYILVÁNOS WC (882 HRSZ)</t>
  </si>
  <si>
    <t>ZRÍNYI UTCAI PARKOLÓK VILÁGÍTÁSA hrsz: 882</t>
  </si>
  <si>
    <t>ZRÍNYI UTCAI GÉPKOCSI PARKOLÓ hrsz: 882</t>
  </si>
  <si>
    <t>ZRÍNYI UTCAI PARKOLÓK MELLETTI KERÍTÉS hrsz: 882</t>
  </si>
  <si>
    <t>BRUNSZVIK T.N.O. ÓVODA TÉRBURKOLATA (H, ZRÍNYI U. 151.) (302 HRSZ)</t>
  </si>
  <si>
    <t>ZRÍNYI U. ZÖLDFELÜLET TEMPLOMKERT (Széchenyi utca) (865 hrsz)</t>
  </si>
  <si>
    <t>BRUNSZVIK T.N.O. ÓVODA KERÍTÉSE (H, ZRÍNYI U. 151.) (302 HRSZ)</t>
  </si>
  <si>
    <t>MARTINOVICS U. KÖZVILÁGÍTÁS (862 HRSZ)</t>
  </si>
  <si>
    <t>MARTINOVICS U. CSAPADÉKCSATORNA (862 HRSZ)</t>
  </si>
  <si>
    <t>BRUNSZVIK T.N.O. ÓVODA ÉPÜLETE (H, ZRÍNYI U. 151.) (302 HRSZ)</t>
  </si>
  <si>
    <t>KISFALUDY S. U. CSAPADÉKCSATORNA (718 HRSZ)</t>
  </si>
  <si>
    <t>BRUNSZVIK T.N.O. ÓVODA FÖLDJE (H, ZRÍNYI U. 151.) (302 HRSZ)</t>
  </si>
  <si>
    <t>ZRÍNYI M. UTCA (300 HRSZ)</t>
  </si>
  <si>
    <t>ZRÍNYI UTCA (FÖLDÚT) (300 HRSZ)</t>
  </si>
  <si>
    <t>AUTÓBUSZVÁRÓ (KISFALUDY S. U.) 718 hrsz</t>
  </si>
  <si>
    <t>ZRÍNYI U. JÁRDA (300 HRSZ)</t>
  </si>
  <si>
    <t>DÓZSA GY. U. CSAPADÉKCSATORNA (668 HRSZ)</t>
  </si>
  <si>
    <t>ZRÍNYI UTCA FÖLDJE (300 HRSZ)</t>
  </si>
  <si>
    <t>DOMBFÖLDI ÚT (FÖLDÚT) (30/4 HRSZ)</t>
  </si>
  <si>
    <t>DOMBFÖLDI ÚT FÖLDJE (30/4 HRSZ)</t>
  </si>
  <si>
    <t>GERSEI-PETHÖ U. CSAPADÉKCSATORNA (617 HRSZ)</t>
  </si>
  <si>
    <t>VERES PÉTER. U. CSAPADÉKCSATORNA (599 HRSZ)</t>
  </si>
  <si>
    <t>HUNYADI-KÖZ (FÖLDÚT) (299 HRSZ)</t>
  </si>
  <si>
    <t>HUNYADI-KÖZ FÖLDJE (299 HRSZ)</t>
  </si>
  <si>
    <t>AKÁC U. CSAPADÉKCSATORNA (593 HRSZ)</t>
  </si>
  <si>
    <t>KÖZÚT (FÖLDÚT) (029 HRSZ)  (Külterület-Hévíz)</t>
  </si>
  <si>
    <t>KÖZÚT FÖLDTERÜLETE (029 HRSZ)  (Külterület-Hévíz)</t>
  </si>
  <si>
    <t>MADÁCH I. U. CSAPADÉKCSATORNA (578 HRSZ)</t>
  </si>
  <si>
    <t>NYÍRFA UTCA (285 HRSZ)</t>
  </si>
  <si>
    <t>NYÍRFA UTCA FÖLDJE (285 HRSZ)</t>
  </si>
  <si>
    <t>BUDAI N. A. U. CSAPADÉKCSATORNA (532 HRSZ)</t>
  </si>
  <si>
    <t>BARTÓK BÉLA UTCA (265/5 HRSZ)</t>
  </si>
  <si>
    <t>BUDAI N.A. U. KÖZVILÁGÍTÁS (532 HRSZ) (Móricz Zs. utca)</t>
  </si>
  <si>
    <t>BARTÓK B. UTCA FÖLDJE (265/5 HRSZ)</t>
  </si>
  <si>
    <t>BEÉPÍTETLEN TERÜLET (265/4 HRSZ) (Bartók Béla u)</t>
  </si>
  <si>
    <t>JÁTSZÓTÉR (ZRÍNYI U.) (265/2 HRSZ)</t>
  </si>
  <si>
    <t>JÁTSZÓTÉR FÖLDJE (ZRÍNYI U.) (265/2 HRSZ)</t>
  </si>
  <si>
    <t>DR. MIKOLICS FERENC UTCA (240 HRSZ)</t>
  </si>
  <si>
    <t>DR. MIKOLICS F. UTCA FÖLDJE (240 HRSZ)</t>
  </si>
  <si>
    <t>FECSKE U. 18. INGATLAN ELŐTTI JÁRDASZAKASZ TÉRKÖVEZÉSE (446 hrsz)</t>
  </si>
  <si>
    <t>ÚT (KAVICSBURKOLATOS) (Temető, Egregy) (023 HRSZ)</t>
  </si>
  <si>
    <t>TEMETÖ FÖLDTERÜLETE (H, EGREGYI U.) (023 HRSZ)  (Külterület-Hévíz)</t>
  </si>
  <si>
    <t>MÓRICZ ZS. U. CSAPADÉKCSATORNA (445 HRSZ)</t>
  </si>
  <si>
    <t>MÓRICZ ZS. U. KÖZVILÁGÍTÁS (445 HRSZ)</t>
  </si>
  <si>
    <t>AUTÓBUSZVÁRÓ (MÓRICZ ZS. U.) (492/2 HRSZ)</t>
  </si>
  <si>
    <t>121113</t>
  </si>
  <si>
    <t>GYEP (LEGELÖ) (2063 HRSZ)  (Külterület-Hévíz)</t>
  </si>
  <si>
    <t>HUNYADI U. CSAPADÉKCSATORNA (422 HRSZ)</t>
  </si>
  <si>
    <t>KÖZÚT (2062 HRSZ)  (Külterület-Hévíz)</t>
  </si>
  <si>
    <t>DR. BABÓCSAY U. CSAPADÉKCSATORNA (432 HRSZ)</t>
  </si>
  <si>
    <t>KÖZÚT (FÖLDÚT) (2062 HRSZ)  (Külterület-Hévíz)</t>
  </si>
  <si>
    <t>KÖZÚT FÖLDTERÜLETE (2062 HRSZ)  (Külterület-Hévíz)</t>
  </si>
  <si>
    <t>LÓCZY LAJOS-KÖZ (195 HRSZ)</t>
  </si>
  <si>
    <t>LÓCZY LAJOS KÖZ FÖLDJE (195 HRSZ)</t>
  </si>
  <si>
    <t>KÖZÚT (FÖLDÚT) (019 HRSZ)  (Külterület-Hévíz)</t>
  </si>
  <si>
    <t>EGREGYI U. CSAPADÉKCSATORNA (305 HRSZ)</t>
  </si>
  <si>
    <t>AUTÓBUSZVÁRÓ (H, EGREGYI U.) (304 HRSZ)</t>
  </si>
  <si>
    <t>KÖZÚT FÖLDTERÜLETE (019 HRSZ)  (Külterület-Hévíz)</t>
  </si>
  <si>
    <t>LÖTÉR DRÓTKERÍTÉSE (H, EGREGYI U.) (1701 HRSZ)</t>
  </si>
  <si>
    <t>LÖTÉR (H, EGREGYI U.) (1701 HRSZ)</t>
  </si>
  <si>
    <t>LÖTÉR FÖLDJE (1701 HRSZ) Egregyi utca</t>
  </si>
  <si>
    <t>KÖZÚT (FÖLDÚT) (017 HRSZ)  (Külterület-Hévíz)</t>
  </si>
  <si>
    <t>KÖZÚT FÖLDTERÜLETE (017 HRSZ)  (Külterület-Hévíz)</t>
  </si>
  <si>
    <t>ZRÍNYI U. CSAPADÉKCSATORNA + ÁROK (300 HRSZ)</t>
  </si>
  <si>
    <t>AUTÓBUSZVÁRÓ (ZRÍNYI U. 71.) hrsz: 300</t>
  </si>
  <si>
    <t>AUTÓBUSZVÁRÓ (ZRÍNYI U. 111.) hrsz: 300</t>
  </si>
  <si>
    <t>AUTÓBUSZVÁRÓ (ZRÍNYI U. SZENTLÉLEK TEMPLOM) hrsz: 300</t>
  </si>
  <si>
    <t>AUTÓBUSZVÁRÓ (ZRÍNYI U. DOMBI SÉTÁNY) (300 hrsz)</t>
  </si>
  <si>
    <t>EURO AQUA WC KABIN ALJZATA (ALÉPÍTMÉNY) (300 HRSZ) (Zrínyi utca)</t>
  </si>
  <si>
    <t>BEÉPÍTETLEN TERÜLET (1627/8 HRSZ) (É-i Szabadidőközpont)</t>
  </si>
  <si>
    <t>NYÍRFA U. CSAPADÉKCSATORNA (285 HRSZ)</t>
  </si>
  <si>
    <t>DR. MIKOLICS F. U. CSAPADÉKCSATORNA (240 HRSZ)</t>
  </si>
  <si>
    <t>LÓCZY LAJOS-KÖZ CSAPADÉKCSATORNA (195 HRSZ)</t>
  </si>
  <si>
    <t>BODZAVIRÁG UTCA (FÖLDÚT) (1619 HRSZ)</t>
  </si>
  <si>
    <t>KODÁLY Z. U. CSAPADÉKCSATORNA (209 HRSZ)</t>
  </si>
  <si>
    <t>BODZAVIRÁG UTCA FÖLDJE (1619 HRSZ)</t>
  </si>
  <si>
    <t>KATONA J. U. CSAPADÉKCSATORNA (140 HRSZ)</t>
  </si>
  <si>
    <t>KODÁLY ZOLTÁN UTCA (209 HRSZ)</t>
  </si>
  <si>
    <t>KODÁLY ZOLTÁN U. JÁRDA (209 HRSZ)</t>
  </si>
  <si>
    <t>ÁROK (EGREGYI PATAK) (66 HRSZ)</t>
  </si>
  <si>
    <t>KODÁLY Z. UTCA FÖLDJE (160 HRSZ)</t>
  </si>
  <si>
    <t>BÚZAKALÁSZ UTCA (FÖLDÚT) (1584 HRSZ)</t>
  </si>
  <si>
    <t>BÚZAKALÁSZ UTCA FÖLDJE (1584 HRSZ)</t>
  </si>
  <si>
    <t>ATTILA U. CSAPADÉKCSATORNA (134/1 HRSZ)</t>
  </si>
  <si>
    <t>ATTILA U. 79. INGATLAN ELŐTTI JÁRDASZAKASZ TÉRKÖVEZÉSE (134/1 hrsz)</t>
  </si>
  <si>
    <t>KÖZÚT (FÖLDÚT) (1550/6 HRSZ) (Dr. Babocsay utca)</t>
  </si>
  <si>
    <t>KÖZÚT FÖLDJE (1550/6 HRSZ) (Dr. Babocsay utca)</t>
  </si>
  <si>
    <t>KÖZÚT (FÖLDÚT) (1550/5 HRSZ) (Névtelen utca)</t>
  </si>
  <si>
    <t>KÖZÚT FÖLDJE (1550/5 HRSZ) (Névtelen utca)</t>
  </si>
  <si>
    <t>KÖZÚT (FÖLDÚT) (1550/4 HRSZ) (Névtelen utca)</t>
  </si>
  <si>
    <t>KÖZÚT FÖLDJE (1550/4 HRSZ) (Névtelen utca)</t>
  </si>
  <si>
    <t>KÖZÚT (FÖLDÚT) (1550/3 HRSZ) (Névtelen utca)</t>
  </si>
  <si>
    <t>EGREGYI SZENNYVÍZ (39 HRSZ) Egregyi utca</t>
  </si>
  <si>
    <t>KÖZÚT FÖLDJE (1550/3 HRSZ) (Névtelen utca)</t>
  </si>
  <si>
    <t>KÖZÚT (FÖLDÚT) (1550/2 HRSZ) (Névtelen utca)</t>
  </si>
  <si>
    <t>KERÍTÉS (Temető, Egregy) (023 HRSZ)</t>
  </si>
  <si>
    <t>EGREGYI TEMETŐ SÉTÁNYON TÉRBURKOLÁS (Temető, Egregy) 023 hrsz</t>
  </si>
  <si>
    <t>KÖZÚT FÖLDJE (1550/2 HRSZ) (Névtelen utca)</t>
  </si>
  <si>
    <t>GAMESZ KERTÉSZET SZENNYVÍZE (011 HRSZ) (Zrínyi utca)</t>
  </si>
  <si>
    <t>ÁROK (EGREGYI PATAK) (010 HRSZ)</t>
  </si>
  <si>
    <t>ÁROK (08 HRSZ)  (Külterület-Hévíz)</t>
  </si>
  <si>
    <t>1527/2 HRSZ MŰHELY (H, ÁRPÁD U. 2/B)</t>
  </si>
  <si>
    <t>SPORT UTCAI GÉPKOCSI PARKOLÓK ÉPÍTÉSE (1455/2 hrsz)</t>
  </si>
  <si>
    <t>JÁTSZÓTÉR FÖLDJE (MIKES K. U.) (1531/1 HRSZ)</t>
  </si>
  <si>
    <t>BÖLCSŐDE ÉPÜLET (1441/4 hrsz)</t>
  </si>
  <si>
    <t>MIKES KELEMEN UTCAFÖLDJE (1530/2 HRSZ)</t>
  </si>
  <si>
    <t>1174. HRSZ-Ú INGATLAN SZT. A. UTCA TASZII (Hévíz, Szent András utca 11/A)</t>
  </si>
  <si>
    <t>ZÖLDTERÜLET (BEÉPÍTETLEN T.) (1530/1 HRSZ) (Mikes Kelemen utca)</t>
  </si>
  <si>
    <t>BEÉPÍTETLEN TERÜLET FÖLDJE (1530/1 HRSZ)  (Mikes Kelemen utca)</t>
  </si>
  <si>
    <t>PARKOLÓ (ÁRPÁD U. TEMETÖ) (1527/3 HRSZ)</t>
  </si>
  <si>
    <t>SPORTCSARNOK ÚJ VÍZÓRA AKNA KIÉPÍTÉSE (Széchenyi utca) (1089/1 hrsz)</t>
  </si>
  <si>
    <t>PARKOLÓ FÖLDJE (ÁRPÁD U. TEMETÖ) (1527/3 HRSZ)</t>
  </si>
  <si>
    <t>BEÉPÍTETT TERÜLET (1527/2 HRSZ) (VOLT SÍRKŐÜZEM) Árpád utca</t>
  </si>
  <si>
    <t>IFJ. REISCHL VENCEL UTCA (FÖLDÚT) (1510/3 HRSZ)</t>
  </si>
  <si>
    <t>IFJ. REISCHL VENDEL UTCA FÖLDJE (1506/4 hrsz)</t>
  </si>
  <si>
    <t>PARKOLÓ IRODA (FLAVIUS ÜZLETHÁZ) (Nagyparkoló tér)</t>
  </si>
  <si>
    <t>TERMINÁL ÉPÜLETEN TAKARÓFAL</t>
  </si>
  <si>
    <t>PIAC ÉPÜLETE (Piac, rendezvénytér)</t>
  </si>
  <si>
    <t>RÓMAI UTCA (1505 HRSZ)</t>
  </si>
  <si>
    <t>RÓMA UTCA FÖLDJE (1505 HRSZ)</t>
  </si>
  <si>
    <t>EGREGYI MÚZEUM (BEMUTATÓ ÉPÜLET) hrsz: 67/11 (Zrínyi utca)</t>
  </si>
  <si>
    <t>LÓTUSZVIRÁG UTCA (1501 HRSZ)</t>
  </si>
  <si>
    <t>LÓTUSZVIRÁG UTCA FÖLDJE (1501 HRSZ)</t>
  </si>
  <si>
    <t>TRANSZFORMÁTORHÁZ FÖLDJE (1499 HRSZ) (Ady u.)</t>
  </si>
  <si>
    <t>KÁLVÁRIA (KÖKERESZT) FÖLDJE (1496/2 HRSZ) Vörösmarty utca</t>
  </si>
  <si>
    <t>HELIKON UTCA (1493 HRSZ)</t>
  </si>
  <si>
    <t>HELIKON U. JÁRDA (1493 HRSZ)</t>
  </si>
  <si>
    <t>HELIKON UTCA FÖLDJE (1493 HRSZ)</t>
  </si>
  <si>
    <t>NAPSUGÁR SÉTÁNY (JÁRDA) (1455/99 HRSZ)</t>
  </si>
  <si>
    <t>VÁROSHÁZA ALSÓ SZINTJÉN LÉVŐ Kormányablak (1067/A/1 hrsz)</t>
  </si>
  <si>
    <t>NAPSUGÁR SÉTÁNYFÖLDJE (1455/99 HRSZ)</t>
  </si>
  <si>
    <t>JÁRDA (SEMMELWEIS-TAVIRÓZSA U. KÖZÖTT) (1455/98 HRSZ) (Névtelen utca)</t>
  </si>
  <si>
    <t>JÁRDA FÖLDJE (SEMMELWEIS-TAVIRÓZSA U. KÖZÖTT) (1455/98 HRSZ) (Névtelen utca)</t>
  </si>
  <si>
    <t>BEÉPÍTETLEN TERÜLET (1455/97 HRSZ) (Tavirózsa utca)</t>
  </si>
  <si>
    <t>TAVIRÓZSA U. JÁRDA (1455/96 HRSZ) (Tavirózsa utca)</t>
  </si>
  <si>
    <t>TAVIRÓZSA U. PARKOLÓ (1455/96 HRSZ)</t>
  </si>
  <si>
    <t>ZRÍNYI UTCAI 1. INGATLAN (882 hrsz)</t>
  </si>
  <si>
    <t>TAVIRÓZSA UTCA (1455/96 HRSZ)</t>
  </si>
  <si>
    <t>TAVIRÓZSA U.FÖLDJE (1455/96 HRSZ)</t>
  </si>
  <si>
    <t>NAPSUGÁR SÉTÁNY (JÁRDA) (1455/95 HRSZ)</t>
  </si>
  <si>
    <t>RAVATALOZÓ (Temető, Egregy) (023 HRSZ)</t>
  </si>
  <si>
    <t>NAPSUGÁR SÉTÁNY FÖLDJE (1455/95 HRSZ)</t>
  </si>
  <si>
    <t>TAVIRÓZSA U. PARKOLÓ (1455/94 HRSZ)</t>
  </si>
  <si>
    <t>BEÉPÍTETLEN TERÜLET (KOSSUTH L. U. FOGHÍJ) (1455/94 HRSZ)</t>
  </si>
  <si>
    <t>SPORT SÉTÁNY (JÁRDA) (1455/93 HRSZ)</t>
  </si>
  <si>
    <t>SPORT SÉTÁNY FÖLDJE (1455/93 HRSZ)</t>
  </si>
  <si>
    <t>GYAKORLÓ SPORTPÁLYA FÖLDJE (1455/9 HRSZ) (Sport utca)</t>
  </si>
  <si>
    <t>KÖZTERÜLET FÖLDJE (1455/87 HRSZ) (Névtelen utca)</t>
  </si>
  <si>
    <t>GYAKORLÓ SPORTPÁLYA FÖLDJE (1455/83 HRSZ) (Sport utca)</t>
  </si>
  <si>
    <t>KÉZILABDAPÁLYA (dr. Semmelweis Ignác utca) (1455/79 HRSZ)</t>
  </si>
  <si>
    <t>KÉZILABDAPÁLYA FÖLDJE (1455/79 HRSZ) (dr. Semmelweis Ignác utca)</t>
  </si>
  <si>
    <t>67/16 HRSZ-Ú TELEK Egregyi utca</t>
  </si>
  <si>
    <t>67/15 HRSZ-Ú TELEK Egregyi utca</t>
  </si>
  <si>
    <t>BEÉPÍTETLEN TERÜLET (1455/52 HRSZ) (dr. Semmelweis Ignác utca)</t>
  </si>
  <si>
    <t>SPORT UTCA (1455/2 HRSZ)</t>
  </si>
  <si>
    <t>SPORT U. JÁRDA (1455/2 HRSZ)</t>
  </si>
  <si>
    <t>SPORT UTCA (FÖLDÚT) (1455/2 HRSZ)</t>
  </si>
  <si>
    <t>SPORT UTCA FÖLDJE (1455/2 HRSZ)</t>
  </si>
  <si>
    <t>TAVIRÓZSA U. JÁRDA (KÖZTERÜLET) (1455/106 HRSZ)</t>
  </si>
  <si>
    <t>KÖZTERÜLET FÖLDJE (TAVIRÓZSA U. ÜZLETEKNÉL) (1455/106 HRSZ)</t>
  </si>
  <si>
    <t>KÖZTERÜLET FÖLDJE (GARÁZSOKNÁL) (1455/107 HRSZ) (dr. Semmelweis Ignác utca)</t>
  </si>
  <si>
    <t>DR. KORÁNYI F. U. JÁRDA (1442 HRSZ)</t>
  </si>
  <si>
    <t>DR. KORÁNYI FRIGYES UTCA (1442 HRSZ)</t>
  </si>
  <si>
    <t>DR. KORÁNYI F. UTCA FÖLDJE (1442 HRSZ)</t>
  </si>
  <si>
    <t>KÖZTERÜLET FÖLDJE (KORÁNYI-SEMMELWEIS U. GARÁZSOKNÁL) (1441/64 HRSZ)</t>
  </si>
  <si>
    <t>BRUNSZVIK T.N.O. ÓVODA ZÖLDTERÜLETE (H, SUGÁR U. 7.) (1441/4 HRSZ)</t>
  </si>
  <si>
    <t>BRUNSZVIK T.N.O. ÓVODA KAZÁNHÁZA (H, SUGÁR U. 7.) (1441/4 HRSZ)</t>
  </si>
  <si>
    <t>BRUNSZVIK T.N.O. ÓVODA KERÍTÉSE (KÖLÁBAZATOS, VAS) (H, SUGÁR U. 7.) (1441/4 HRSZ)</t>
  </si>
  <si>
    <t>BRUNSZVIK T.N.O. ÓVODATÉRBURKOLATA (H, SUGÁR U. 7.) (1441/4 HRSZ)</t>
  </si>
  <si>
    <t>BRUNSZVIK T.N.O. ÓVODA ÉPÜLETE (H, SUGÁR U. 7.) (1441/4 HRSZ)</t>
  </si>
  <si>
    <t>BRUNSZVIK T.N.O. ÓVODA FÖLDJE (H, SUGÁR U. 7.) (1441/4 HRSZ)</t>
  </si>
  <si>
    <t>ZÖLDTERÜLET H, SUGÁR LAKÓTELEP 6-11 HÁZ MELLETT (1441/12 HRSZ) (Sugár utca)</t>
  </si>
  <si>
    <t>KÖZTERÜLET FÖLDJE (SUGÁR LAKÓTELEP 6-11 HÁZ MELLETT) (1441/12 HRSZ) (Sugár utca)</t>
  </si>
  <si>
    <t>(dr. Semmelweis Ignác utca) JÁRDA (1440 HRSZ)</t>
  </si>
  <si>
    <t>dr. Semmelweis Ignác utca (1440 HRSZ)</t>
  </si>
  <si>
    <t>dr. Semmelweis Ignác utca FÖLDJE (1440 HRSZ)</t>
  </si>
  <si>
    <t>ZÖLDTERÜLET H, SUGÁR U. LAKÓTELEP 8-9 HÁZ MELLETT (1439/10 HRSZ)</t>
  </si>
  <si>
    <t>KÖZTERÜLET FÖLDJE (SUGÁR LAKÓTELEP 8-9 HÁZ MELLETT) (1439/10 HRSZ) (Sugár utca)</t>
  </si>
  <si>
    <t>SUGÁR UTCA (1425 HRSZ)</t>
  </si>
  <si>
    <t>SUGÁR U. JÁRDA (1425 HRSZ)</t>
  </si>
  <si>
    <t>SUGÁR UTCA FÖLDJE (1425 HRSZ)</t>
  </si>
  <si>
    <t>JÁTSZÓTÉR (SUGÁR U.) (1424/1 HRSZ)</t>
  </si>
  <si>
    <t>JÁTSZÓTÉR FÖLDJE (VÖRÖSMARTY-SUGÁR U. SAROK) (1424/1 HRSZ)</t>
  </si>
  <si>
    <t>SUGÁR-KÖZ (1410/2 HRSZ)</t>
  </si>
  <si>
    <t>SUGÁR-KÖZ FÖLDJE (1410/2 HRSZ)</t>
  </si>
  <si>
    <t>TÜZOLTÓSZERTÁR ÉPÜLETE (H, SUGÁR-KÖZ) (1410/1 HRSZ)</t>
  </si>
  <si>
    <t>TŰZOLTÓSZERTÁR FÖLDJE (1410/1 HRSZ) (Sugár-köz)</t>
  </si>
  <si>
    <t>SPORTPÁLYA (KÉZI-RÖPLAPDA) (BIBÓ I. AGSZ-NÉL) (1403/2/A/2 HRSZ) (Park utca)</t>
  </si>
  <si>
    <t>BIBÓ I. AGSZ TORNACSARNOKA (H, PARK U. 9.) (1403/2/A/2 HRSZ)</t>
  </si>
  <si>
    <t>BIBÓ I. AGSZ FÖLDJE (H, PARK U. 9.) (1403/2/A/2 HRSZ)</t>
  </si>
  <si>
    <t>VÁCI M. UTCA(1403/2/A/2 HRSZ) (BIBÓ I. AGSZ MELLETT) (Névtelen utca)</t>
  </si>
  <si>
    <t>KATONA JÓZSEF UTCA (140 HRSZ)</t>
  </si>
  <si>
    <t>DR. KORÁNYI UTCA 1455/92 HRSZ TELEK</t>
  </si>
  <si>
    <t>KATONA JÓZSEF U. JÁRDA (140 HRSZ)</t>
  </si>
  <si>
    <t>KATONA J. UTCA FÖLDJE (140 HRSZ)</t>
  </si>
  <si>
    <t>BEÉPÍTETLEN TERÜLET (1391/1 HRSZ) (Ady u.)</t>
  </si>
  <si>
    <t>SZIRÁKY-HÁZ (H, VÖRÖSMARTY U. 38.) (1300 HRSZ)</t>
  </si>
  <si>
    <t>SZIRÁKY-HÁZ FÖLDJE (H, VÖRÖSMARTY U. 38.) (1300 HRSZ)</t>
  </si>
  <si>
    <t>KÖZÚT FÖLDJE (1295/4 HRSZ) (PARK U.-VÖRÖSMARTY U.)</t>
  </si>
  <si>
    <t>ARANY JÁNOS UTCA (FÖLDÚT) (1248 HRSZ)</t>
  </si>
  <si>
    <t>ARANY JÁNOS UTCA (1248 HRSZ)</t>
  </si>
  <si>
    <t>ARANY JÁNOS UTCA FÖLDJE (1248 HRSZ)</t>
  </si>
  <si>
    <t>NÉVTELEN UTCA (ÁRPÁD U-RÓL NY-RA ZSÁKUTCA) (1235/7 HRSZ)</t>
  </si>
  <si>
    <t>NÉVTELEN UTCA FÖLDJE (ÁRPÁD U-RÓL NY-RA) (1235/7 HRSZ)</t>
  </si>
  <si>
    <t>ÁRPÁD UTCA (1231/1 HRSZ)</t>
  </si>
  <si>
    <t>ÁRPÁD U. JÁRDA (1231/1 HRSZ)</t>
  </si>
  <si>
    <t>ÁRPÁD UTCA FÖLDJE (1231/1 HRSZ)</t>
  </si>
  <si>
    <t>JÁRDA (ÁRPÁD U. TEMETÖ) (1223 HRSZ)</t>
  </si>
  <si>
    <t>RAVATALOZÓ (ÁRPÁD U. TEMETÖ) (1223 HRSZ)</t>
  </si>
  <si>
    <t>TEMETÖ FÖLDJE (H, ÁRPÁD U.) (1223 HRSZ)</t>
  </si>
  <si>
    <t>BIBÓ I. AGSZ TORNACSARNOK FÖLDJE (H, PARK U. 9.) (1403/2/A/2 HRSZ)</t>
  </si>
  <si>
    <t>BEÉPÍTETLEN TERÜLET (ÁRPÁD U. TEMETÖNÉL) (1222 HRSZ)</t>
  </si>
  <si>
    <t>BÜKI U. JÁRDA (1221/1 HRSZ)</t>
  </si>
  <si>
    <t>BÜKI U. JÁRDA FÖLDJE (1221/1 HRSZ)</t>
  </si>
  <si>
    <t>SZENT ANDRÁS U. JÁRDA (1204 HRSZ)</t>
  </si>
  <si>
    <t>SZENT ANDRÁS UTCA (1204 HRSZ)</t>
  </si>
  <si>
    <t>SZENT ANDRÁS UTCA FÖLDJE (1204 HRSZ)</t>
  </si>
  <si>
    <t>ÁROK (RUDIFÜRDÖ-KÖZ) (118/3 HRSZ)</t>
  </si>
  <si>
    <t>RUDIFÜRDÖ-KÖZ (118/3 HRSZ)</t>
  </si>
  <si>
    <t>RUDIFÜRDÖ-KÖZ FÖLDJE (118/3 HRSZ)</t>
  </si>
  <si>
    <t>DR. STRECKER OTTÓ-KÖZ (118/1 HRSZ)</t>
  </si>
  <si>
    <t>DR. STRECKER OTTÓ-KÖZ FÖLDJE (118/1 HRSZ)</t>
  </si>
  <si>
    <t>TEMPLOM-KÖZ (1175 HRSZ)</t>
  </si>
  <si>
    <t>TEMPLOM-KÖZ CSAPADÉKCSATORNÁJA (1175 HRSZ)</t>
  </si>
  <si>
    <t>TEMPLOM-KÖZ FÖLDJE (1175 HRSZ)</t>
  </si>
  <si>
    <t>TERÉZ A. SZOC. INT. INT. TÉRBURKOLATA (Hévíz, SZENT András U. 11/A) (1174 HRSZ)</t>
  </si>
  <si>
    <t>TERÉZ A. SZOCIÁLIS INTEGRÁLT INTÉZMÉNY (Hévíz, SZENT András U. 11/A) (1174 HRSZ)</t>
  </si>
  <si>
    <t>TERÉZ A. SZOC.INT.INT. FÖLJDE (Hévíz, SZENT András U. 11/A) (1174 HRSZ)</t>
  </si>
  <si>
    <t>VÖRÖSMARTY M. UTCA (1154 HRSZ)</t>
  </si>
  <si>
    <t>VÖRÖSMARTY U. JÁRDA (1154 HRSZ)</t>
  </si>
  <si>
    <t>VÖRÖSMARTY M. UTCA FÖLDJE (1154 HRSZ)</t>
  </si>
  <si>
    <t>NÉVTELEN UTCA (FÖLDÚT) (1135/2 HRSZ)</t>
  </si>
  <si>
    <t>SZÁNTÓ 022/14 HRSZ  (Külterület-Hévíz)</t>
  </si>
  <si>
    <t>NÉVTELEN UTCA FÖLDJE (1135/2 HRSZ)</t>
  </si>
  <si>
    <t>NÉVTELEN UTCA (FÖLDÚT) (1127/ HRSZ)</t>
  </si>
  <si>
    <t>NÉVTELEN UTCA FÖLDJE (1127/1 HRSZ)</t>
  </si>
  <si>
    <t>CSOKONAI VITÉZ MIHÁLY UTCA (1112/2 HRSZ)</t>
  </si>
  <si>
    <t>1211213</t>
  </si>
  <si>
    <t>ILLYÉS GY. ÁLT. ISKOLA TÁRSASHÁZ FÖLDJE (H, KOSSUTH L. U. 2.) (1089/2/A/2 HRSZ)</t>
  </si>
  <si>
    <t>VÁROSI SPORTCSARNOK FÖLDJE (H, KOSSUTH L. U. 2.) (1089/1 HRSZ) (Széchenyi utca)</t>
  </si>
  <si>
    <t>CSOKONAI V.M. UTCA FÖLDJE (1112/2 HRSZ)</t>
  </si>
  <si>
    <t>BEÉPÍTETLEN TERÜLET (110/2 HRSZ) (Attila utca)</t>
  </si>
  <si>
    <t>GAMESZ KERTÉSZET - RAKTÁR (011 HRSZ) (Zrínyi utca)</t>
  </si>
  <si>
    <t>GAMESZ KERTÉSZET (011 HRSZ) (Zrínyi utca)</t>
  </si>
  <si>
    <t>GAMESZ KERTÉSZET FÖLDTERÜLETE (011 HRSZ) (Zrínyi utca)</t>
  </si>
  <si>
    <t>HÉVÍZI TELEVÍZIÓ FÖLDJE (H, SZÉCHENYI U. 29.) (1093/A HRSZ)</t>
  </si>
  <si>
    <t>2001 HRSZ INGATLAN (Dombföldi út)</t>
  </si>
  <si>
    <t>HÉVÍZI TELEVÍZIÓ ÉPÜLETE (H, SZÉCHENYI U. 9.) (1093/A/3 HRSZ) -lakás</t>
  </si>
  <si>
    <t>NÉVTELEN ÚT (FÖLDÚT) (1092 HRSZ)</t>
  </si>
  <si>
    <t>NÉVTELEN UTCA FÖLDJE (1092 HRSZ)</t>
  </si>
  <si>
    <t>VÍZTORONY FÖLDJE (H, SZÉCHENYI U. 27.) (1091 HRSZ)</t>
  </si>
  <si>
    <t>ILLYÉS GY. ÁLT.ISK. GONDNOKI LAKÁSA (H, KOSSUTH L. U. 2.) (1089/2/A/2 HRSZ)</t>
  </si>
  <si>
    <t>ILLYÉS GY. ÁLT. ISKOLA FÖLDJE (H, KOSSUTH L. U. 2.) (1089/2/A/1 HRSZ)</t>
  </si>
  <si>
    <t>20x40 m méretű rekortán pálya (1089/1 HRSZ) Kossuth Lajos utca</t>
  </si>
  <si>
    <t>ILLYÉS GY. ÁLTALÁNOS ISKOLA TORNACSARNOKA (H, KOSSUTH L. U. 2.) (1089/1 HRSZ) (Széchenyi utca)</t>
  </si>
  <si>
    <t>GAMESZ ÉPÜLETE (ÉTTEREM+IRODA) (H, KOSSUTH L. U. 4/A) (1085 HRSZ)</t>
  </si>
  <si>
    <t>GAMESZ FÖLDJE (H, KOSSUTH L. U. 4/A) (1085 HRSZ)</t>
  </si>
  <si>
    <t>TERÉZ A. SZOC. INT. INT. ÉPÜLETE (H, HONVÉD U. 2.) (1077 HRSZ)</t>
  </si>
  <si>
    <t>TERÉZ A. SZOC.INT.INT. FÖLDJE (H, HONVÉD U. 2.) (1077 HRSZ)</t>
  </si>
  <si>
    <t>ORVOSI RENDELÖ GARÁZSA (H, JÓZSEF A. U. 2.) (1074 HRSZ)</t>
  </si>
  <si>
    <t>ORVOSI RENDELÖ ÉPÜLETE (H, JÓZSEF A. U. 2.) (1074 HRSZ)</t>
  </si>
  <si>
    <t>ORVOSI RENDELÖ FÖLDJE (H, JÓZSEF A. U. 2.) (1074 HRSZ)</t>
  </si>
  <si>
    <t>BIBÓ I. AGSZ KOLLÉGIUMA (1070 HRSZ) (H, RÓZSA-KÖZ 7.)</t>
  </si>
  <si>
    <t>BIBÓ I.AGSZ KOLLÉGIUM FÖLDJE (H, RÓZSA-KÖZ 7.) (1070 HRSZ)</t>
  </si>
  <si>
    <t>RÓZSA-KÖZ (1069/6 HRSZ)</t>
  </si>
  <si>
    <t>RÓZSA-KÖZ (JÁRDA) (1069/6 HRSZ)</t>
  </si>
  <si>
    <t>RÓZSA-KÖZ FÖLDJE (1069/6 HRSZ)</t>
  </si>
  <si>
    <t>ÜZLET (KISTÉRSÉGI IRODA) (H, KOSSUTH L. U. 5.) (1069/5/A/3 HRSZ)</t>
  </si>
  <si>
    <t>ÜZLET-KISTÉRSÉGI IRODA FÖLDJE (H, KOSSUTH L. U. 5.) (1069/5/A/3 HRSZ)</t>
  </si>
  <si>
    <t>ÜZLET (CSALÁDSEGITÖ IRODA) (H, KOSSUTH L. U. 5.) (1069/5/A/2 HRSZ)</t>
  </si>
  <si>
    <t>ÜZLET-CSALÁDSEGÍTÖ IRODA FÖLDJE (H, KOSSUTH L. U. 5.) (1069/5/A/2 HRSZ)</t>
  </si>
  <si>
    <t>POLGÁRŐR EGYESÜLET KIRENDELTSÉG (H, KOSSSUTH L. U. 5.) (1069/5/A/1 HRSZ)</t>
  </si>
  <si>
    <t>POLGÁRŐR EGYESÜLET KIRENDELTSÉG FÖLDJE (H, KOSSUTH L. U. 5.) (1069/5/A/1 HRSZ)</t>
  </si>
  <si>
    <t>H, KOSSUTH L. U. 7. TÁRSASHÁZ FÖLDJE (1069/2/A HRSZ)</t>
  </si>
  <si>
    <t>LAKÁS (H, KOSSUTH L. U. 7. II.EM.2.AJTÓ) (1069/2/A/12 HRSZ)</t>
  </si>
  <si>
    <t>LAKÁS (H, KOSSUTH L. U. 7. FSZ.2.) (1069/2/A/4 HRSZ)</t>
  </si>
  <si>
    <t>VÁROSHÁZA ELÖTTI TÉR (H, KOSSUTH L. U. 1.) (1067 HRSZ)</t>
  </si>
  <si>
    <t>VÁROSHÁZA ÉPÜLETE (POLG.HIV.) (H, KOSSUTH L. U. 1.) (1067/A/2 HRSZ)</t>
  </si>
  <si>
    <t>VÁROSHÁZA FÖLDJE (H, KOSSUTH L. U. 1.) (1067 HRSZ)</t>
  </si>
  <si>
    <t>RÓZSA-KÖZ (1066/2 HRSZ)</t>
  </si>
  <si>
    <t>RÓZSA-KÖZ FÖLDJE (1066/2 HRSZ)</t>
  </si>
  <si>
    <t>JÓZSEF ATTILA U. JÁRDA (1063 HRSZ)</t>
  </si>
  <si>
    <t>JÓZSEF ATTILA UTCA (1063 HRSZ)</t>
  </si>
  <si>
    <t>JÓZSEF A. UTCA FÖLDJE (1063 HRSZ)</t>
  </si>
  <si>
    <t>HONVÉD UTCA (1118 HRSZ)</t>
  </si>
  <si>
    <t>HONVÉD U. JÁRDA (1049 HRSZ)</t>
  </si>
  <si>
    <t>HONVÉD UTCA FÖLDJE (1049 HRSZ)</t>
  </si>
  <si>
    <t>PETÖFI SÁNDOR U. JÁRDA (1030 HRSZ)</t>
  </si>
  <si>
    <t>PETÖFI S. UTCA (1030 HRSZ)</t>
  </si>
  <si>
    <t>PETÖFI S. UTCAFÖLDJE (1030 HRSZ)</t>
  </si>
  <si>
    <t>DR. MOLL KÁROLY TÉR FÖLDJE (1021 HRSZ)</t>
  </si>
  <si>
    <t>HÉVÍZ, RÁKÓCZI U. 2. ÉPÜLETE (1006 HRSZ)</t>
  </si>
  <si>
    <t>H, RÁKÓCZI U. 2. FÖLDJE (1006 HRSZ)</t>
  </si>
  <si>
    <t>ÁROK FÖLDTERÜLETE (EGREGYI PATAK) (010 HRSZ)  (Külterület-Hévíz)</t>
  </si>
  <si>
    <t>ÁROK FÖLDTERÜLETE (09/79 HRSZ)  (Külterület-Hévíz)</t>
  </si>
  <si>
    <t>BEKÖTÖÚT (KÖZÚT) (09/7 HRSZ)  (Külterület-Hévíz)</t>
  </si>
  <si>
    <t>KÖZÚT FÖLDTERÜLETE (É-I SZABADIDÖKÖZPONT BEKÖTÖÚT) (09/7 HRSZ)  (Külterület-Hévíz)</t>
  </si>
  <si>
    <t>ÁROK FÖLDTERÜLETE (EGREGYI PATAK) (09/38 HRSZ)  (Külterület-Hévíz)</t>
  </si>
  <si>
    <t>FÖLDÚT (09/24 HRSZ)  (Külterület-Hévíz)</t>
  </si>
  <si>
    <t>KÖZÚT FÖLDTERÜLETE (09/24 HRSZ)  (Külterület-Hévíz)</t>
  </si>
  <si>
    <t>KÖZÚT (FÖLDÚT) (09/230 HRSZ)  (Külterület-Hévíz)</t>
  </si>
  <si>
    <t>KÖZÚT FÖLDTERÜLETE (09/230 HRSZ)  (Külterület-Hévíz)</t>
  </si>
  <si>
    <t>FÖLDÚT (09/23 HRSZ)  (Külterület-Hévíz)</t>
  </si>
  <si>
    <t>KÖZÚT FÖLDTERÜLETE (09/23 HRSZ)  (Külterület-Hévíz)</t>
  </si>
  <si>
    <t>ÁROK FÖLDTERÜLETE (09/199 HRSZ)  (Külterület-Hévíz)</t>
  </si>
  <si>
    <t>ÁROK FÖLDTERÜLETE (09/163 HRSZ)  (Külterület-Hévíz)</t>
  </si>
  <si>
    <t>ÁROK FÖLDTERÜLETE (09/122 HRSZ)  (Külterület-Hévíz)</t>
  </si>
  <si>
    <t>SZÁNTÓ (072/3 HRSZ)  (Külterület-Hévíz)</t>
  </si>
  <si>
    <t>KÖZTERÜLET (FÖLDÚT) (072/205 HRSZ)  (Külterület-Hévíz)</t>
  </si>
  <si>
    <t>KÖZTERÜLET FÖLDTERÜLETE (072/205 HRSZ)  (Külterület-Hévíz)</t>
  </si>
  <si>
    <t>SZÁNTÓ (072/188 HRSZ)  (Külterület-Hévíz)</t>
  </si>
  <si>
    <t>KÖZÚT (FÖLDÚT) (072/186 HRSZ)  (Külterület-Hévíz)</t>
  </si>
  <si>
    <t>KÖZÚT FÖLDTERÜLETE (072/186 HRSZ)  (Külterület-Hévíz)</t>
  </si>
  <si>
    <t>KÖZÚT (FÖLDÚT) (070/99 HRSZ)  (Külterület-Hévíz)</t>
  </si>
  <si>
    <t>KÖZÚT FÖLDTERÜLETE (070/99 HRSZ)  (Külterület-Hévíz)</t>
  </si>
  <si>
    <t>KÖZÚT (FÖLDÚT) (070/98 HRSZ)  (Külterület-Hévíz)</t>
  </si>
  <si>
    <t>KÖZÚT FÖLDTERÜLETE (070/98 HRSZ)  (Külterület-Hévíz)</t>
  </si>
  <si>
    <t>121112</t>
  </si>
  <si>
    <t>SZENNYVÍZÁTEMELÖ FÖLDTERÜLETE (069/8 HRSZ)  (Külterület-Hévíz)</t>
  </si>
  <si>
    <t>KÖZÚT (FÖLDÚT) (070/139 HRSZ)  (Külterület-Hévíz)</t>
  </si>
  <si>
    <t>KÖZÚT FÖLDTERÜLETE (070/139 HRSZ)  (Külterület-Hévíz)</t>
  </si>
  <si>
    <t>KÖZÚT (FÖLDÚT) (070/133 HRSZ)  (Külterület-Hévíz)</t>
  </si>
  <si>
    <t>KÖZÚT FÖLDTERÜLETE (070/133 HRSZ)  (Külterület-Hévíz)</t>
  </si>
  <si>
    <t>KÖZÚT (FÖLDÚT) (070/131 HRSZ)  (Külterület-Hévíz)</t>
  </si>
  <si>
    <t>KÖZÚT FÖLDTERÜLETE (070/131 HRSZ)  (Külterület-Hévíz)</t>
  </si>
  <si>
    <t>KÖZÚT (FÖLDÚT) (070/122 HRSZ)  (Külterület-Hévíz)</t>
  </si>
  <si>
    <t>KÖZÚT FÖLDTERÜLETE (070/122 HRSZ)  (Külterület-Hévíz)</t>
  </si>
  <si>
    <t>KÖZÚT (FÖLDÚT) (070/120 HRSZ)  (Külterület-Hévíz)</t>
  </si>
  <si>
    <t>KÖZÚT FÖLDTERÜLETE (070/120 HRSZ)  (Külterület-Hévíz)</t>
  </si>
  <si>
    <t>HÉVÍZI GYEP (MOCSÁRI DÜLÖ) (070/112 HRSZ)  (Külterület-Hévíz)</t>
  </si>
  <si>
    <t>TEMETÖ FÖLDTERÜLETE (H, ÁRPÁD U.) (066/5 HRSZ)  (Külterület-Hévíz)</t>
  </si>
  <si>
    <t>KÖZÚT (FÖLDÚT) (066/43 HRSZ)  (Külterület-Hévíz)</t>
  </si>
  <si>
    <t>KÖZÚT FÖLDTERÜLETE (066/43 HRSZ)  (Külterület-Hévíz)</t>
  </si>
  <si>
    <t>ÁROK FÖLDTERÜLETE (064/8 HRSZ)  (Külterület-Hévíz)</t>
  </si>
  <si>
    <t>SZÁNTÓ (064/7 HRSZ)  (Külterület-Hévíz)</t>
  </si>
  <si>
    <t>KÖZÚT (FÖLDÚT) (064/30 HRSZ)  (Külterület-Hévíz)</t>
  </si>
  <si>
    <t>KÖZÚT FÖLDTERÜLETE (064/30 HRSZ)  (Külterület-Hévíz)</t>
  </si>
  <si>
    <t>ÁROK FÖLDTERÜLETE (064/3 HRSZ)  (Külterület-Hévíz)</t>
  </si>
  <si>
    <t>FÖLDÚT (060/1 HRSZ)  (Külterület-Hévíz)</t>
  </si>
  <si>
    <t>KÖZÚT FÖLDTERÜLETE (060/1 HRSZ)  (Külterület-Hévíz)</t>
  </si>
  <si>
    <t>FÖLDÚT (056/2 HRSZ)  (Külterület-Hévíz)</t>
  </si>
  <si>
    <t>KÖZÚT FÖLDTERÜLETE (056/2 HRSZ)  (Külterület-Hévíz)</t>
  </si>
  <si>
    <t>FÖLDÚT (047/13 HRSZ)  (Külterület-Hévíz)</t>
  </si>
  <si>
    <t>KÖZÚT FÖLDTERÜLETE (047/13 HRSZ)  (Külterület-Hévíz)</t>
  </si>
  <si>
    <t>KÖZÚT (FÖLDÚT) (046/93 HRSZ)   (Külterület-Hévíz)</t>
  </si>
  <si>
    <t>KÖZÚT FÖLDTERÜLETE (046/93 HRSZ)  (Külterület-Hévíz)</t>
  </si>
  <si>
    <t>KÖZÚT (FÖLDÚT) (046/71 HRSZ)  (Külterület-Hévíz)</t>
  </si>
  <si>
    <t>KÖZÚT FÖLDTERÜLETE (046/71 HRSZ)  (Külterület-Hévíz)</t>
  </si>
  <si>
    <t>KÖZÚT (FÖLDÚT) (046/44 HRSZ)  (Külterület-Hévíz)</t>
  </si>
  <si>
    <t>KÖZÚT FÖLDTERÜLETE (046/44 HRSZ)  (Külterület-Hévíz)</t>
  </si>
  <si>
    <t>KÖZÚT (FÖLDÚT) (046/128 HRSZ)  (Külterület-Hévíz)</t>
  </si>
  <si>
    <t>KÖZÚT FÖLDTERÜLETE (046/128 HRSZ)  (Külterület-Hévíz)</t>
  </si>
  <si>
    <t>KÖZÚT (FÖLDÚT) (046/109 HRSZ)  (Külterület-Hévíz)</t>
  </si>
  <si>
    <t>KÖZÚT FÖLDTERÜLETE (046/109 HRSZ)  (Külterület-Hévíz)</t>
  </si>
  <si>
    <t>FÖLDÚT (042/26 HRSZ)  (Külterület-Hévíz)</t>
  </si>
  <si>
    <t>KÖZÚT FÖLDTERÜLETE (042/26 HRSZ)  (Külterület-Hévíz)</t>
  </si>
  <si>
    <t>KÖZÚT (FÖLDÚT) (037/129 HRSZ)  (Külterület-Hévíz)</t>
  </si>
  <si>
    <t>KÖZÚT FÖLDTERÜLETE (037/129 HRSZ)  (Külterület-Hévíz)</t>
  </si>
  <si>
    <t>KÖZÚT (FÖLDÚT) (036/151 HRSZ)  (Külterület-Hévíz)</t>
  </si>
  <si>
    <t>KÖZÚT FÖLDTERÜLETE (036/151 HRSZ)  (Külterület-Hévíz)</t>
  </si>
  <si>
    <t>KÖZÚT (FÖLDÚT) (036/150 HRSZ)  (Külterület-Hévíz)</t>
  </si>
  <si>
    <t>KÖZÚT FÖLDTERÜLETE (036/150 HRSZ)  (Külterület-Hévíz)</t>
  </si>
  <si>
    <t>KÖZÚT (FÖLDÚT) (032/87 HRSZ)  (Külterület-Hévíz)</t>
  </si>
  <si>
    <t>KÖZÚT FÖLDTERÜLETE (032/87 HRSZ)  (Külterület-Hévíz)</t>
  </si>
  <si>
    <t>KÖZÚT (FÖLDÚT) (032/1 HRSZ)  (Külterület-Hévíz)</t>
  </si>
  <si>
    <t>KÖZÚT FÖLDTERÜLETE (032/1 HRSZ)  (Külterület-Hévíz)</t>
  </si>
  <si>
    <t>KÖZÚT (FÖLDÚT) (030/37 HRSZ)  (Külterület-Hévíz)</t>
  </si>
  <si>
    <t>KÖZÚT FÖLDTERÜLETE (030/37 HRSZ)  (Külterület-Hévíz)</t>
  </si>
  <si>
    <t>KÖZÚT (FÖLDÚT) (030/11 HRSZ)  (Külterület-Hévíz)</t>
  </si>
  <si>
    <t>KÖZÚT FÖLDTERÜLETE (030/11 HRSZ)  (Külterület-Hévíz)</t>
  </si>
  <si>
    <t>FÖLDÚT (027/14 HRSZ)  (Külterület-Hévíz)</t>
  </si>
  <si>
    <t>KÖZÚT FÖLDTERÜLETE (027/14 HRSZ)  (Külterület-Hévíz)</t>
  </si>
  <si>
    <t>SZÁNTÓ (022/9 HRSZ)  (Külterület-Hévíz)</t>
  </si>
  <si>
    <t>SZÁNTÓ TERÜLETE 022/53 HRSZ (Zrínyi utca)</t>
  </si>
  <si>
    <t>022/52 INGATLAN  (Külterület-Hévíz)</t>
  </si>
  <si>
    <t>FÖLDÚT (022/49 HRSZ)  (Külterület-Hévíz)</t>
  </si>
  <si>
    <t>KÖZÚT FÖLDTERÜLETE (022/49 HRSZ)  (Külterület-Hévíz)</t>
  </si>
  <si>
    <t>FÖLDÚT (022/48 HRSZ)  (Külterület-Hévíz)</t>
  </si>
  <si>
    <t>KÖZÚT FÖLDTERÜLETE (022/48 HRSZ)  (Külterület-Hévíz)</t>
  </si>
  <si>
    <t>KERÉKPÁRÚT FÖLDJE (Ady u.)</t>
  </si>
  <si>
    <t>SZÁNTÓ (022/4 HRSZ)  (Külterület-Hévíz)</t>
  </si>
  <si>
    <t>SZÁNTÓ (022/13 HRSZ)  (Külterület-Hévíz)</t>
  </si>
  <si>
    <t>KÖZÚT (FÖLDÚT) (021/2 HRSZ)  (Külterület-Hévíz)</t>
  </si>
  <si>
    <t>Hévíz Dombföldi u. 2065 hrsz</t>
  </si>
  <si>
    <t>KÖZÚT FÖLDTERÜLETE (021/2 HRSZ)  (Külterület-Hévíz)</t>
  </si>
  <si>
    <t>SZÁNTÓ (018/9 HRSZ)  (Külterület-Hévíz)</t>
  </si>
  <si>
    <t>SZÁNTÓ (018/10 HRSZ)  (Külterület-Hévíz)</t>
  </si>
  <si>
    <t>KÖZÚT (FÖLDÚT) (016/55 HRSZ)  (Külterület-Hévíz)</t>
  </si>
  <si>
    <t>KÖZÚT FÖLDTERÜLETE (016/55 HRSZ)  (Külterület-Hévíz)</t>
  </si>
  <si>
    <t>SZÁNTÓ (016/34 HRSZ)  (Külterület-Hévíz)</t>
  </si>
  <si>
    <t>FÖLDÚT (013/16 HRSZ)  (Külterület-Hévíz)</t>
  </si>
  <si>
    <t>KÖZÚT FÖLDTERÜLETE (013/16 HRSZ)  (Külterület-Hévíz)</t>
  </si>
  <si>
    <t>BEKÖTÖÚT (KÖZÚT) (CSERSZEGTOMAJ) (0102/8 HRSZ) (külterület)</t>
  </si>
  <si>
    <t>KÖZÚT FÖLDJE (CSERSZEGTOMAJ) (0102/8 HRSZ) (külterület)</t>
  </si>
  <si>
    <t>KÖZÚT (FÖLDÚT) (CSERSZEGTOMAJ) (0102/7 HRSZ) (külterület)</t>
  </si>
  <si>
    <t>KÖZÚT FÖLDJE (CSERSZEGTOMAJ) (0102/7 HRSZ) (külterület)</t>
  </si>
  <si>
    <t>BEKÖTÖÚT (KÖZÚT) (CSERSZEGTOMAJ) (0102/14 HRSZ) (külterület)</t>
  </si>
  <si>
    <t>KÖZÚT FÖLDJE (CSERSZEGTOMAJ) (0102/14 HRSZ) (külterület)</t>
  </si>
  <si>
    <t>KÖZÚT (FÖLDÚT) (CSERSZEGTOMAJ) (0102/11 HRSZ) (külterület)</t>
  </si>
  <si>
    <t>KÖZÚT FÖLDJE (CSERSZEGTOMAJ) (0102/11 HRSZ) (külterület)</t>
  </si>
  <si>
    <t>PIAC TÉRBURKOLATA (Piac, rendezvénytér)</t>
  </si>
  <si>
    <t>16.00</t>
  </si>
  <si>
    <t>ÍVÓVÍZ BEKÖTÉS RÓMAI KORI ROMKERTHEZ (Attila utca) (67/13 hrsz)</t>
  </si>
  <si>
    <t>VILLAMOSENERGIA KÖZMŰ ROMKERT (Attila utca) (67/13 hrsz)</t>
  </si>
  <si>
    <t>KIF CSATLAKOZÓ KISMLSZ PÁLYA (Tavirózsa utca) 1455/97 hrsz</t>
  </si>
  <si>
    <t>KIF CSATLAKOZÓ NAGY MLSZ PÁLYA (1455/83 hrsz) (Sport utca)</t>
  </si>
  <si>
    <t>KIF CSATALKOZÁS 2 NAGY MLSZ PÁLYA (1455/83 hrsz) (Sport utca)</t>
  </si>
  <si>
    <t>KIF csatlakozás Sport u. pályához (1455/83 hrsz) (Sport utca)</t>
  </si>
  <si>
    <t>MÉRŐHELY SZERELÉS MULTIFUNKCIÓS SPORTPÁLYÁHOZ (dr. Semmelweis Ignác utca) 1455/79 hrsz</t>
  </si>
  <si>
    <t>IVÓVíZ BEKÖTÉS BÖLCSŐDÉHEZ (1441/4 hrsz)</t>
  </si>
  <si>
    <t>VILLANY KÖZMŰ BÖLCSŐDÉHEZ (1441/4 hrsz)</t>
  </si>
  <si>
    <t>KIF csatlakozás Városi Sportcsarnok (1089/1 hrsz)</t>
  </si>
  <si>
    <t>FÖLDKÁBEL CSATLAKOZÁS 022/53 HRSZ</t>
  </si>
  <si>
    <t>KIF CSATLAKOZÁS ALPÁLYAUDVAR (Nagyparkoló tér) (902/32 hrsz)</t>
  </si>
  <si>
    <t>KORMÁNYABLAK KIF CSATLAKOZÁS (1067/A/1 hrsz)</t>
  </si>
  <si>
    <t>122112</t>
  </si>
  <si>
    <t>FÖLDKÁBELES HÁLÓZATI CSATLAKOZÁS (RÁKÓCZI U.) hrsz: 969</t>
  </si>
  <si>
    <t>KÖZMŰFEJLESZTÉS IVÓVÍZRE (GR.FESTETICS GY. TÉRI SZÖKŐKÚT) (Gróf Festetics Gy. tér) (968 hrsz)</t>
  </si>
  <si>
    <t>KIF CSATLAKOZÁS ZRÍNYI U. NYILVÁNOS WC (Zrínyi utca) hrsz: 882</t>
  </si>
  <si>
    <t>HÁLÓZATFEJLESZTÉSI HOZZÁJÁRULÁS (ERÖÁTVITELI HÁLÓZAT) (DR. BABÓCSAY U.) (345 hrsz)</t>
  </si>
  <si>
    <t>KÖZMÜFEJLESZTÉS SZENNYVÍZRE (KONTÉNER WC-EGREGYI U. 14.) 304 hrsz</t>
  </si>
  <si>
    <t>KÖZMÜFEJLESZTÉS IVÓVÍZRE (KONTÉNER WC-EGREGYI U. 14) 304 hrsz</t>
  </si>
  <si>
    <t>151114</t>
  </si>
  <si>
    <t>Szabó Lőrinc utca közvilágítás</t>
  </si>
  <si>
    <t>152114</t>
  </si>
  <si>
    <t>Szabó Lőrinc utcai játszótér felújítása 1531/1 hrsz</t>
  </si>
  <si>
    <t>Nagyparkoló tér ny-i üzletsor előtt kieg. terv</t>
  </si>
  <si>
    <t>GINOP-7.1.9-17-2017-00003 Hévíz Gyógyhely fejlesztése</t>
  </si>
  <si>
    <t>Széchenyi u. új gyalogos átkelőhely tervezés</t>
  </si>
  <si>
    <t>Széchenyi u. 6 db szennyvízakna átépítése</t>
  </si>
  <si>
    <t>GINOP-7.1.9-Dr. Schulhof sétány tervdok.</t>
  </si>
  <si>
    <t>termelői piac fejlesztés</t>
  </si>
  <si>
    <t>1511133</t>
  </si>
  <si>
    <t>Invitel hálózat kiváltás kiviteleli terve</t>
  </si>
  <si>
    <t>Zrínyi utca külterület 022/1. hrsz</t>
  </si>
  <si>
    <t>022/53 hrsz külterületi ingatlan tereprendezése</t>
  </si>
  <si>
    <t>Zrínyi utca 99-179. sz. (belterület 300. hrsz) felújítása</t>
  </si>
  <si>
    <t>Orvosi rendelő bővítése</t>
  </si>
  <si>
    <t>TOP pályázat buszpályaudvar fejlesztése</t>
  </si>
  <si>
    <t>Hévíz Város Bora
90db megrendelése</t>
  </si>
  <si>
    <t>nevezési díj
MAPEI Tour de Zalakaros 2020. kerékpárversenyre
Hévíz fürdőváros csapatának</t>
  </si>
  <si>
    <t>Félpanziós vendéglátás</t>
  </si>
  <si>
    <t>Támogatási szerződés
magyar iskola választási program keretében a felvidéki magyar iskolába beíratott gyerekek családjainak támogatására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</si>
  <si>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</si>
  <si>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</si>
  <si>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</si>
  <si>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</si>
  <si>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</si>
  <si>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</si>
  <si>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MINIFORM Kft - Minipark programcsomag karbantartása (parkolási iroda)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</si>
  <si>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</si>
  <si>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</si>
  <si>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</si>
  <si>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</si>
  <si>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Genertel Bizt. - Kötelező felelősségbiztosítás (BIT-869)</t>
  </si>
  <si>
    <t>Alianz Bizt. - Casco biztosítás (NKD-199)</t>
  </si>
  <si>
    <t>Alianz Bizt. - Casco biztosítás (BIT-869)</t>
  </si>
  <si>
    <t>Unica Bizt. - Kötelező felelősségbiztosítás (MRU-493)</t>
  </si>
  <si>
    <t>HIV/814-3/2020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</si>
  <si>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</si>
  <si>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</si>
  <si>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</si>
  <si>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</si>
  <si>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</si>
  <si>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</si>
  <si>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Creativon Kft. -Héviz Folyóirat nyomdai elők.munkái</t>
  </si>
  <si>
    <t>HIV/1732-1/2020</t>
  </si>
  <si>
    <t xml:space="preserve">                                                  b</t>
  </si>
  <si>
    <t>HIV/3392-1/2020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</si>
  <si>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</si>
  <si>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</si>
  <si>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</si>
  <si>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</si>
  <si>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</si>
  <si>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</si>
  <si>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</si>
  <si>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HIV/178-11/2020</t>
  </si>
  <si>
    <t>Webmark Europe Kft. - weboldal karbantartás</t>
  </si>
  <si>
    <t>HIV/178-34/2020</t>
  </si>
  <si>
    <t>Adatközpont Kft. - parkoló automaták bérbevétele</t>
  </si>
  <si>
    <t>HIV/4964-1/2020</t>
  </si>
  <si>
    <t>N3 PR-, Kft. - kommunikációs tanácsadás</t>
  </si>
  <si>
    <t>HIV/3369-1/2020</t>
  </si>
  <si>
    <t xml:space="preserve">Mediaworks Hungary Zrt. -  reklám közzététel </t>
  </si>
  <si>
    <t>HIV/178-35/2020</t>
  </si>
  <si>
    <t>Poli Computer PC Kft. - park.dijsz. ell.szoftver felhaszn.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</si>
  <si>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</si>
  <si>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</si>
  <si>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</si>
  <si>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</si>
  <si>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</si>
  <si>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</si>
  <si>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>HIV/118-27/2019</t>
  </si>
  <si>
    <t>Közbeszerzési és Beruh. Kft. Projekt eng.és kiv.terv.</t>
  </si>
  <si>
    <t>HIV/364-62/2019</t>
  </si>
  <si>
    <t>Lukácsné Gehér Zsuzsanna - bonbon szállitás keretszerz.</t>
  </si>
  <si>
    <t xml:space="preserve">Magyar Telecom </t>
  </si>
  <si>
    <t>Vizmü - vizdij</t>
  </si>
  <si>
    <t>E-on - áramdij</t>
  </si>
  <si>
    <t>HIV/4779-19/2020</t>
  </si>
  <si>
    <t>Szente Zoltán EV - HEBI kerékpárok javitása, karbantartása</t>
  </si>
  <si>
    <t>Bruttó
érték (Ft)</t>
  </si>
  <si>
    <t>Bruttó érték (eFt)</t>
  </si>
  <si>
    <t>2020. évi befejezetlen beruházások</t>
  </si>
  <si>
    <t xml:space="preserve">Megnevezés
</t>
  </si>
  <si>
    <t>Turizmus Fejlesztés TOP-1.2.1-15 pályázat keretében</t>
  </si>
  <si>
    <t>Egregyi lőtér fejlesztése TOP-2.1.1-15 pályázatkeretében</t>
  </si>
  <si>
    <t>Termelői piac fejlesztés TOP-1.1.3-15 pályázat keretében</t>
  </si>
  <si>
    <t>Csokonai utca csapadék-, szennyvíz-, út-, járda- és zöldfelület tervezés</t>
  </si>
  <si>
    <t>Tavirózsa u. sétány és lelátó tervezése</t>
  </si>
  <si>
    <t>Vörösmarty-csokonai utca sarokingatlanon parkoló kialakítása</t>
  </si>
  <si>
    <t>Hosszú földek 022/53 hrsz megvalósíthatósági tanulmány</t>
  </si>
  <si>
    <t>Kerékpár hálózat kialakítása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</si>
  <si>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</si>
  <si>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</si>
  <si>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</si>
  <si>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</si>
  <si>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</si>
  <si>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</si>
  <si>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</si>
  <si>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</si>
  <si>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</si>
  <si>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</si>
  <si>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</si>
  <si>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</si>
  <si>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</si>
  <si>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Maradvány:</t>
  </si>
  <si>
    <t>Reprezentációs kiadás</t>
  </si>
  <si>
    <t>100 fő Catering szolgáltatás
2020.08.20. ünnepség kitüntetettjei zártkörű rendezvénye</t>
  </si>
  <si>
    <t xml:space="preserve">
mosógép vásárlás
a szennyezett (COVID 19) szolgálati ruhák tisztítására</t>
  </si>
  <si>
    <t>Össszege (eFt)</t>
  </si>
  <si>
    <t xml:space="preserve">Olló, Hímzővászon, Festékpatron, Nyomtatvány, Irodaszer
</t>
  </si>
  <si>
    <t xml:space="preserve">
szárítógép vásárlás
a szennyezett (COVID 19) szolgálati ruhák szárítására</t>
  </si>
  <si>
    <t>Támogatott/Számla kibocsátó neve</t>
  </si>
  <si>
    <t>Előirányzat:</t>
  </si>
  <si>
    <t>Felhasználás összesen:</t>
  </si>
  <si>
    <t>Támogatás, felhasználás célja</t>
  </si>
  <si>
    <t>Polgármesteri keret terhére kifizetett összegekről 2020. évben</t>
  </si>
  <si>
    <t>ORSZÁGOS MENTŐSZOLGÁLAT Keszthelyi Mentő állomása</t>
  </si>
  <si>
    <t>Il Caffe Kft. Hévíz</t>
  </si>
  <si>
    <t>Kányaváry Borbirtok Kft.</t>
  </si>
  <si>
    <t xml:space="preserve">Teker Sportiroda Kft.
</t>
  </si>
  <si>
    <t xml:space="preserve">Kert Bisztró Kft.
</t>
  </si>
  <si>
    <t xml:space="preserve">Bonvital Managment Kft.
</t>
  </si>
  <si>
    <t xml:space="preserve">HOTEL CARBONA ZRT.
</t>
  </si>
  <si>
    <t xml:space="preserve">Rákóczi Szövetség
</t>
  </si>
  <si>
    <t xml:space="preserve">Páhy László őstermelő 
</t>
  </si>
  <si>
    <t xml:space="preserve">dr Tomonicskáné Kiss Andrea
</t>
  </si>
  <si>
    <t xml:space="preserve">Hévízi Díszítőművészeti Szakkör
</t>
  </si>
  <si>
    <t>FAIRTEAM 2000 KFT</t>
  </si>
  <si>
    <t>2020. évi  felhalmozási bevételek</t>
  </si>
  <si>
    <t>2020. évi zárszámadás</t>
  </si>
  <si>
    <t>Főkönyvi szám</t>
  </si>
  <si>
    <t>Forgalomképesség</t>
  </si>
  <si>
    <t>Immateriális javak</t>
  </si>
  <si>
    <t>Üzleti vagyon</t>
  </si>
  <si>
    <t>Immateriális javak összesen</t>
  </si>
  <si>
    <t>Ingatlanok és kapcsolódó vagyoni értékű jogok</t>
  </si>
  <si>
    <t>Nemzetgazdasági szempontból kiemelt jelentőségű nemzeti vagyon</t>
  </si>
  <si>
    <t>Kizárólagos nemzeti vagyon</t>
  </si>
  <si>
    <t>Korlátozottan forgalomképes nemzeti vagyon</t>
  </si>
  <si>
    <t>Ingatlanok és kapcsolódó vagyoni értékű jogok összesen</t>
  </si>
  <si>
    <t>Gépek, berendezések, felszerelések, járművek</t>
  </si>
  <si>
    <t>Gépek, berendezések, felszerelések, járművek összesen</t>
  </si>
  <si>
    <t>Bruttó érték (Ft)</t>
  </si>
  <si>
    <t>ÉCS (Ft)</t>
  </si>
  <si>
    <t>Nettó érték (Ft)</t>
  </si>
  <si>
    <t>Nettó érték (eFt)</t>
  </si>
  <si>
    <t>2020. évi vagyonkimutatás forgalomképesség szerint</t>
  </si>
  <si>
    <t>Korlátozottan forgalomképes vagyon</t>
  </si>
  <si>
    <t>Gróf. I. Festetics György Művelődési Központ, Városi Könyvtár és Muzeális Gyűjtemény</t>
  </si>
  <si>
    <t>Teréz Anya Szociális Integrált Intézmény</t>
  </si>
  <si>
    <t>Érték-
csökkenés (Ft)</t>
  </si>
  <si>
    <t>Nettó
érték (Ft)</t>
  </si>
  <si>
    <t>Nemzetgazdasági szempontból kiemelt jelentőségű nemzeti vagyon összesen</t>
  </si>
  <si>
    <t>Kizárólagos nemzeti vagyon összesen</t>
  </si>
  <si>
    <t>Korlátozottan forgalomképes nemzeti vagyon összesen</t>
  </si>
  <si>
    <t>Üzleti vagyon összsen</t>
  </si>
  <si>
    <t>Ingatlan vagyon mindösszesen</t>
  </si>
  <si>
    <t>Öntözőberendezés Moll tér (GAMESZ)</t>
  </si>
  <si>
    <t>2020. évi ingatlan vagyonkimutatás forgalomképesség szerint</t>
  </si>
  <si>
    <t>Főkönyvi
számlaszám</t>
  </si>
  <si>
    <t>Új parkolók és sétány kialakítása a Széchenyi utca Ady és Kölcsey utca közötti szakaszán</t>
  </si>
  <si>
    <t>Pócza villa fejlesztése</t>
  </si>
  <si>
    <t>Árpád, Móricz, Nagy I. és Vörösmarty utcák felújítása</t>
  </si>
  <si>
    <t>Felhalmozási célú támogatás Áht-n belülről:</t>
  </si>
  <si>
    <t xml:space="preserve">2020. évi eredeti előirányzat  </t>
  </si>
  <si>
    <t>2020. évi módosított előirányzat</t>
  </si>
  <si>
    <t xml:space="preserve">2020. évi  teljesítés  </t>
  </si>
  <si>
    <t>Teljesítés az eredeti előirányzathoz képest %</t>
  </si>
  <si>
    <t>Teljesítés módosított előirányzathoz képest %</t>
  </si>
  <si>
    <t xml:space="preserve">2020. évi módosított előirányzat </t>
  </si>
  <si>
    <t xml:space="preserve">2020. évi eredeti előirányzat </t>
  </si>
  <si>
    <t>Teljesítés módosított előirányzat-hoz képest   %</t>
  </si>
  <si>
    <t>Teljesítés eredeti előirányzat-hoz képest %</t>
  </si>
  <si>
    <t>Teljesítés módosított előirányzat-hoz képest %</t>
  </si>
  <si>
    <t xml:space="preserve">2020. évi  módosított előirányzat </t>
  </si>
  <si>
    <t>11. melléklet a …./2021 (……….) rendelethez</t>
  </si>
  <si>
    <t xml:space="preserve"> 10.  melléklet a …./2021 (……….) rendelethez</t>
  </si>
  <si>
    <t>9. melléklet a …./2021 (……….) rendelethez</t>
  </si>
  <si>
    <t>8.  melléklet a …./2021 (……….) rendelethez</t>
  </si>
  <si>
    <t xml:space="preserve">7. melléklet a …./2021 (……….) rendelethez </t>
  </si>
  <si>
    <t>6.  melléklet a …./2021 (……….) rendelethez</t>
  </si>
  <si>
    <t>5.  melléklet a …./2021 (……….) rendelethez</t>
  </si>
  <si>
    <t xml:space="preserve"> 4/4.  melléklet a …./2021 (……….) rendelethez</t>
  </si>
  <si>
    <t xml:space="preserve"> 4/3.  melléklet a …./2021 (……….) rendelethez</t>
  </si>
  <si>
    <t>4/2.  melléklet a …./2021 (……….) rendelethez</t>
  </si>
  <si>
    <t>4/1.  melléklet a …./2021 (……….) rendelethez</t>
  </si>
  <si>
    <t xml:space="preserve"> 4.  melléklet a …./2021 (……….) rendelethez</t>
  </si>
  <si>
    <t>3/4.  melléklet a …./2021 (……….) rendelethez</t>
  </si>
  <si>
    <t>3/3.  melléklet a …./2021 (……….) rendelethez</t>
  </si>
  <si>
    <t xml:space="preserve"> 3/2.  melléklet a …./2021 (……….) rendelethez</t>
  </si>
  <si>
    <t>3/1.  melléklet a …./2021 (……….) rendelethez</t>
  </si>
  <si>
    <t xml:space="preserve">   2/1/2. számú melléklet a …./2021 (……….) rendelethez</t>
  </si>
  <si>
    <t xml:space="preserve"> 2/1/1.  melléklet a …./2021 (……….) rendelethez</t>
  </si>
  <si>
    <t xml:space="preserve"> 2/2. melléklet a …./2021 (……….) rendelethez</t>
  </si>
  <si>
    <t>2/1. melléklet a …./2021 (……….) rendelethez</t>
  </si>
  <si>
    <t>1/8. melléklet a …./2021 (……….) rendelethez</t>
  </si>
  <si>
    <t>1/7.  melléklet a …./2021 (……….) rendelethez</t>
  </si>
  <si>
    <t>1/6. melléklet a …./2021 (……….) rendelethez</t>
  </si>
  <si>
    <t xml:space="preserve"> 1/5.  melléklet a …./2021 (……….) rendelethez</t>
  </si>
  <si>
    <t>1/4.  melléklet a …./2021 (……….) rendelethez</t>
  </si>
  <si>
    <t xml:space="preserve"> 1/3.  melléklet a …./2021 (……….) rendelethez</t>
  </si>
  <si>
    <t>1/2. melléklet a …./2021 (……….) rendelethez</t>
  </si>
  <si>
    <t>1/1. melléklet a …./2021 (……….) rendelethez</t>
  </si>
  <si>
    <t xml:space="preserve"> 1.  melléklet a …./2021 (……….)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</si>
</sst>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m\.\ d\.;@"/>
  </numFmts>
  <fonts count="17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rgb="FF00B0F0"/>
      <name val="Arial CE"/>
      <family val="2"/>
      <charset val="238"/>
    </font>
    <font>
      <sz val="11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b/>
      <i/>
      <sz val="11"/>
      <color rgb="FF0070C0"/>
      <name val="Times New Roman"/>
      <family val="1"/>
      <charset val="238"/>
    </font>
    <font>
      <vertAlign val="superscript"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name val="Calibri"/>
      <family val="2"/>
    </font>
    <font>
      <sz val="12"/>
      <color rgb="FF0070C0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indexed="12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2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6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6" fillId="0" borderId="0"/>
    <xf numFmtId="0" fontId="110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0" fillId="0" borderId="0"/>
    <xf numFmtId="0" fontId="20" fillId="0" borderId="0"/>
    <xf numFmtId="0" fontId="90" fillId="0" borderId="0"/>
    <xf numFmtId="0" fontId="19" fillId="0" borderId="0"/>
    <xf numFmtId="0" fontId="18" fillId="0" borderId="0"/>
    <xf numFmtId="0" fontId="66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71" fillId="0" borderId="0" applyNumberFormat="0" applyFill="0" applyBorder="0" applyAlignment="0" applyProtection="0">
      <alignment vertical="top"/>
      <protection locked="0"/>
    </xf>
  </cellStyleXfs>
  <cellXfs count="2617">
    <xf numFmtId="0" fontId="0" fillId="0" borderId="0" xfId="0"/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2" fillId="0" borderId="0" xfId="0" applyFont="1"/>
    <xf numFmtId="3" fontId="20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Border="1"/>
    <xf numFmtId="0" fontId="52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7" fillId="0" borderId="0" xfId="0" applyFont="1"/>
    <xf numFmtId="0" fontId="57" fillId="0" borderId="0" xfId="0" applyFont="1" applyBorder="1"/>
    <xf numFmtId="0" fontId="58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9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0" fillId="0" borderId="0" xfId="78" applyFont="1"/>
    <xf numFmtId="0" fontId="30" fillId="0" borderId="0" xfId="78" applyFont="1"/>
    <xf numFmtId="3" fontId="37" fillId="0" borderId="0" xfId="78" applyNumberFormat="1" applyFont="1"/>
    <xf numFmtId="3" fontId="59" fillId="0" borderId="0" xfId="78" applyNumberFormat="1" applyFont="1"/>
    <xf numFmtId="0" fontId="56" fillId="0" borderId="0" xfId="0" applyFont="1"/>
    <xf numFmtId="0" fontId="64" fillId="0" borderId="0" xfId="0" applyFont="1"/>
    <xf numFmtId="3" fontId="56" fillId="0" borderId="0" xfId="0" applyNumberFormat="1" applyFont="1"/>
    <xf numFmtId="3" fontId="56" fillId="0" borderId="0" xfId="0" applyNumberFormat="1" applyFont="1" applyBorder="1"/>
    <xf numFmtId="3" fontId="56" fillId="0" borderId="19" xfId="0" applyNumberFormat="1" applyFont="1" applyBorder="1"/>
    <xf numFmtId="0" fontId="63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5" fillId="0" borderId="0" xfId="0" applyFont="1"/>
    <xf numFmtId="3" fontId="34" fillId="0" borderId="0" xfId="0" applyNumberFormat="1" applyFont="1" applyBorder="1"/>
    <xf numFmtId="3" fontId="63" fillId="0" borderId="0" xfId="0" applyNumberFormat="1" applyFont="1" applyBorder="1"/>
    <xf numFmtId="3" fontId="35" fillId="0" borderId="0" xfId="78" applyNumberFormat="1" applyFont="1" applyBorder="1"/>
    <xf numFmtId="3" fontId="67" fillId="0" borderId="0" xfId="0" applyNumberFormat="1" applyFont="1" applyBorder="1"/>
    <xf numFmtId="3" fontId="56" fillId="0" borderId="0" xfId="0" applyNumberFormat="1" applyFont="1" applyBorder="1" applyAlignment="1">
      <alignment wrapText="1"/>
    </xf>
    <xf numFmtId="3" fontId="56" fillId="0" borderId="21" xfId="0" applyNumberFormat="1" applyFont="1" applyBorder="1"/>
    <xf numFmtId="3" fontId="63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5" fillId="0" borderId="0" xfId="0" applyNumberFormat="1" applyFont="1"/>
    <xf numFmtId="0" fontId="55" fillId="0" borderId="0" xfId="0" applyFont="1" applyAlignment="1">
      <alignment wrapText="1"/>
    </xf>
    <xf numFmtId="0" fontId="55" fillId="0" borderId="0" xfId="0" applyFont="1"/>
    <xf numFmtId="3" fontId="60" fillId="0" borderId="0" xfId="78" applyNumberFormat="1" applyFont="1"/>
    <xf numFmtId="3" fontId="25" fillId="0" borderId="26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6" fillId="0" borderId="0" xfId="0" applyFont="1" applyBorder="1"/>
    <xf numFmtId="3" fontId="56" fillId="0" borderId="0" xfId="74" applyNumberFormat="1" applyFont="1" applyBorder="1"/>
    <xf numFmtId="3" fontId="28" fillId="0" borderId="0" xfId="0" applyNumberFormat="1" applyFont="1" applyBorder="1"/>
    <xf numFmtId="0" fontId="62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7" fillId="0" borderId="0" xfId="0" applyFont="1" applyBorder="1"/>
    <xf numFmtId="3" fontId="67" fillId="0" borderId="21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6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3" fillId="0" borderId="0" xfId="0" applyNumberFormat="1" applyFont="1" applyBorder="1" applyAlignment="1">
      <alignment wrapText="1"/>
    </xf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5" fillId="0" borderId="0" xfId="71" applyFont="1" applyAlignment="1">
      <alignment vertical="center"/>
    </xf>
    <xf numFmtId="3" fontId="55" fillId="0" borderId="0" xfId="71" applyNumberFormat="1" applyFont="1" applyAlignment="1">
      <alignment vertical="center"/>
    </xf>
    <xf numFmtId="0" fontId="28" fillId="0" borderId="0" xfId="0" applyFont="1" applyAlignment="1">
      <alignment horizontal="right"/>
    </xf>
    <xf numFmtId="0" fontId="75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8" fillId="0" borderId="0" xfId="0" applyFont="1" applyBorder="1" applyAlignment="1">
      <alignment wrapText="1"/>
    </xf>
    <xf numFmtId="0" fontId="56" fillId="0" borderId="0" xfId="0" applyFont="1" applyAlignment="1">
      <alignment horizontal="right"/>
    </xf>
    <xf numFmtId="0" fontId="63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3" fontId="63" fillId="0" borderId="0" xfId="0" applyNumberFormat="1" applyFont="1" applyAlignment="1">
      <alignment horizontal="center"/>
    </xf>
    <xf numFmtId="3" fontId="63" fillId="0" borderId="34" xfId="0" applyNumberFormat="1" applyFont="1" applyBorder="1" applyAlignment="1">
      <alignment horizontal="center" vertical="center"/>
    </xf>
    <xf numFmtId="3" fontId="63" fillId="0" borderId="35" xfId="0" applyNumberFormat="1" applyFont="1" applyBorder="1" applyAlignment="1">
      <alignment horizontal="center" vertical="center" wrapText="1"/>
    </xf>
    <xf numFmtId="3" fontId="63" fillId="0" borderId="36" xfId="0" applyNumberFormat="1" applyFont="1" applyBorder="1" applyAlignment="1">
      <alignment horizontal="center" vertical="center" wrapText="1"/>
    </xf>
    <xf numFmtId="0" fontId="56" fillId="0" borderId="22" xfId="0" applyFont="1" applyBorder="1" applyAlignment="1">
      <alignment horizontal="right"/>
    </xf>
    <xf numFmtId="0" fontId="56" fillId="0" borderId="0" xfId="0" applyFont="1" applyFill="1" applyBorder="1"/>
    <xf numFmtId="3" fontId="56" fillId="0" borderId="37" xfId="0" applyNumberFormat="1" applyFont="1" applyFill="1" applyBorder="1"/>
    <xf numFmtId="3" fontId="56" fillId="0" borderId="19" xfId="0" applyNumberFormat="1" applyFont="1" applyFill="1" applyBorder="1"/>
    <xf numFmtId="3" fontId="56" fillId="0" borderId="0" xfId="0" applyNumberFormat="1" applyFont="1" applyFill="1" applyBorder="1"/>
    <xf numFmtId="3" fontId="63" fillId="0" borderId="22" xfId="0" applyNumberFormat="1" applyFont="1" applyBorder="1"/>
    <xf numFmtId="3" fontId="56" fillId="0" borderId="0" xfId="0" applyNumberFormat="1" applyFont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center" vertical="center" wrapText="1"/>
    </xf>
    <xf numFmtId="3" fontId="63" fillId="0" borderId="0" xfId="0" applyNumberFormat="1" applyFont="1"/>
    <xf numFmtId="3" fontId="56" fillId="0" borderId="21" xfId="0" applyNumberFormat="1" applyFont="1" applyFill="1" applyBorder="1"/>
    <xf numFmtId="0" fontId="56" fillId="0" borderId="38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77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3" fontId="56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9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4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78" fillId="0" borderId="0" xfId="0" applyFont="1"/>
    <xf numFmtId="3" fontId="57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69" fillId="0" borderId="0" xfId="0" applyFont="1" applyBorder="1" applyAlignment="1">
      <alignment horizontal="right"/>
    </xf>
    <xf numFmtId="0" fontId="31" fillId="0" borderId="0" xfId="0" applyFont="1" applyAlignment="1"/>
    <xf numFmtId="3" fontId="64" fillId="0" borderId="0" xfId="0" applyNumberFormat="1" applyFont="1"/>
    <xf numFmtId="3" fontId="57" fillId="0" borderId="0" xfId="0" applyNumberFormat="1" applyFont="1"/>
    <xf numFmtId="3" fontId="58" fillId="0" borderId="0" xfId="0" applyNumberFormat="1" applyFont="1"/>
    <xf numFmtId="3" fontId="24" fillId="0" borderId="0" xfId="0" applyNumberFormat="1" applyFont="1"/>
    <xf numFmtId="0" fontId="44" fillId="0" borderId="26" xfId="0" applyFont="1" applyBorder="1" applyAlignment="1">
      <alignment wrapText="1"/>
    </xf>
    <xf numFmtId="0" fontId="22" fillId="0" borderId="47" xfId="0" applyFont="1" applyBorder="1"/>
    <xf numFmtId="3" fontId="25" fillId="0" borderId="49" xfId="0" applyNumberFormat="1" applyFont="1" applyBorder="1"/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6" fillId="0" borderId="34" xfId="0" applyNumberFormat="1" applyFont="1" applyBorder="1" applyAlignment="1">
      <alignment horizontal="center" vertical="center"/>
    </xf>
    <xf numFmtId="3" fontId="58" fillId="0" borderId="33" xfId="0" applyNumberFormat="1" applyFont="1" applyBorder="1"/>
    <xf numFmtId="0" fontId="79" fillId="0" borderId="0" xfId="0" applyFont="1"/>
    <xf numFmtId="3" fontId="63" fillId="0" borderId="50" xfId="0" applyNumberFormat="1" applyFont="1" applyBorder="1" applyAlignment="1">
      <alignment horizontal="center" vertical="center" wrapText="1"/>
    </xf>
    <xf numFmtId="3" fontId="63" fillId="0" borderId="51" xfId="0" applyNumberFormat="1" applyFont="1" applyBorder="1" applyAlignment="1">
      <alignment horizontal="center" vertical="center"/>
    </xf>
    <xf numFmtId="3" fontId="63" fillId="0" borderId="52" xfId="0" applyNumberFormat="1" applyFont="1" applyBorder="1" applyAlignment="1">
      <alignment horizontal="center" vertical="center" wrapText="1"/>
    </xf>
    <xf numFmtId="3" fontId="63" fillId="0" borderId="53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horizontal="right"/>
    </xf>
    <xf numFmtId="3" fontId="63" fillId="0" borderId="54" xfId="0" applyNumberFormat="1" applyFont="1" applyBorder="1" applyAlignment="1">
      <alignment horizontal="center" vertical="center" wrapText="1"/>
    </xf>
    <xf numFmtId="3" fontId="63" fillId="0" borderId="42" xfId="0" applyNumberFormat="1" applyFont="1" applyBorder="1" applyAlignment="1">
      <alignment horizontal="center" vertical="center" wrapText="1"/>
    </xf>
    <xf numFmtId="3" fontId="56" fillId="0" borderId="55" xfId="0" applyNumberFormat="1" applyFont="1" applyBorder="1" applyAlignment="1">
      <alignment horizontal="right" vertical="center" wrapText="1"/>
    </xf>
    <xf numFmtId="3" fontId="63" fillId="0" borderId="56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/>
    </xf>
    <xf numFmtId="3" fontId="57" fillId="0" borderId="57" xfId="0" applyNumberFormat="1" applyFont="1" applyBorder="1" applyAlignment="1">
      <alignment horizontal="right"/>
    </xf>
    <xf numFmtId="3" fontId="58" fillId="0" borderId="58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0" fillId="0" borderId="59" xfId="0" applyBorder="1" applyAlignment="1"/>
    <xf numFmtId="0" fontId="80" fillId="0" borderId="0" xfId="0" applyFont="1"/>
    <xf numFmtId="0" fontId="84" fillId="0" borderId="0" xfId="0" applyFont="1"/>
    <xf numFmtId="0" fontId="84" fillId="0" borderId="0" xfId="0" applyFont="1" applyAlignment="1">
      <alignment horizontal="right"/>
    </xf>
    <xf numFmtId="0" fontId="87" fillId="0" borderId="0" xfId="0" applyFont="1"/>
    <xf numFmtId="3" fontId="84" fillId="0" borderId="0" xfId="0" applyNumberFormat="1" applyFont="1" applyBorder="1"/>
    <xf numFmtId="0" fontId="84" fillId="0" borderId="0" xfId="0" applyFont="1" applyBorder="1"/>
    <xf numFmtId="0" fontId="85" fillId="0" borderId="0" xfId="0" applyFont="1"/>
    <xf numFmtId="3" fontId="85" fillId="0" borderId="0" xfId="0" applyNumberFormat="1" applyFont="1"/>
    <xf numFmtId="3" fontId="84" fillId="0" borderId="0" xfId="0" applyNumberFormat="1" applyFont="1"/>
    <xf numFmtId="3" fontId="63" fillId="0" borderId="60" xfId="0" applyNumberFormat="1" applyFont="1" applyFill="1" applyBorder="1"/>
    <xf numFmtId="3" fontId="63" fillId="0" borderId="61" xfId="0" applyNumberFormat="1" applyFont="1" applyBorder="1"/>
    <xf numFmtId="3" fontId="39" fillId="0" borderId="0" xfId="0" applyNumberFormat="1" applyFont="1" applyAlignment="1">
      <alignment horizontal="right"/>
    </xf>
    <xf numFmtId="3" fontId="57" fillId="0" borderId="0" xfId="74" applyNumberFormat="1" applyFont="1" applyBorder="1"/>
    <xf numFmtId="3" fontId="39" fillId="0" borderId="0" xfId="0" applyNumberFormat="1" applyFont="1" applyBorder="1"/>
    <xf numFmtId="3" fontId="65" fillId="0" borderId="0" xfId="0" applyNumberFormat="1" applyFont="1" applyBorder="1"/>
    <xf numFmtId="3" fontId="30" fillId="0" borderId="0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2" fillId="0" borderId="0" xfId="73" applyFont="1"/>
    <xf numFmtId="0" fontId="50" fillId="0" borderId="0" xfId="73" applyFont="1"/>
    <xf numFmtId="0" fontId="23" fillId="0" borderId="0" xfId="77" applyFont="1"/>
    <xf numFmtId="0" fontId="20" fillId="0" borderId="0" xfId="77" applyFont="1"/>
    <xf numFmtId="0" fontId="52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79" fillId="0" borderId="0" xfId="77" applyFont="1"/>
    <xf numFmtId="0" fontId="42" fillId="0" borderId="0" xfId="73" applyFont="1"/>
    <xf numFmtId="0" fontId="51" fillId="0" borderId="0" xfId="77" applyFont="1"/>
    <xf numFmtId="3" fontId="51" fillId="0" borderId="0" xfId="77" applyNumberFormat="1" applyFont="1"/>
    <xf numFmtId="9" fontId="51" fillId="0" borderId="0" xfId="77" applyNumberFormat="1" applyFont="1" applyAlignment="1">
      <alignment horizontal="right"/>
    </xf>
    <xf numFmtId="3" fontId="52" fillId="0" borderId="0" xfId="77" applyNumberFormat="1" applyFont="1"/>
    <xf numFmtId="0" fontId="52" fillId="0" borderId="0" xfId="77" applyFont="1" applyAlignment="1">
      <alignment horizontal="right"/>
    </xf>
    <xf numFmtId="3" fontId="79" fillId="0" borderId="0" xfId="0" applyNumberFormat="1" applyFont="1"/>
    <xf numFmtId="0" fontId="94" fillId="0" borderId="0" xfId="72" applyFont="1" applyAlignment="1"/>
    <xf numFmtId="0" fontId="94" fillId="0" borderId="0" xfId="72" applyFont="1" applyAlignment="1">
      <alignment horizontal="center"/>
    </xf>
    <xf numFmtId="0" fontId="92" fillId="0" borderId="0" xfId="72" applyFont="1" applyAlignment="1">
      <alignment horizontal="center"/>
    </xf>
    <xf numFmtId="0" fontId="92" fillId="0" borderId="0" xfId="72" applyFont="1" applyAlignment="1">
      <alignment horizontal="right"/>
    </xf>
    <xf numFmtId="0" fontId="94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1" fillId="0" borderId="0" xfId="72" applyFont="1" applyBorder="1" applyAlignment="1"/>
    <xf numFmtId="0" fontId="51" fillId="0" borderId="0" xfId="72" applyFont="1" applyBorder="1" applyAlignment="1" applyProtection="1">
      <alignment wrapText="1"/>
      <protection locked="0"/>
    </xf>
    <xf numFmtId="3" fontId="92" fillId="0" borderId="0" xfId="72" applyNumberFormat="1" applyFont="1" applyAlignment="1"/>
    <xf numFmtId="0" fontId="92" fillId="0" borderId="0" xfId="72" applyFont="1" applyBorder="1" applyAlignment="1">
      <alignment horizontal="center"/>
    </xf>
    <xf numFmtId="0" fontId="92" fillId="0" borderId="0" xfId="72" applyFont="1" applyAlignment="1">
      <alignment horizontal="left"/>
    </xf>
    <xf numFmtId="0" fontId="92" fillId="0" borderId="0" xfId="72" applyFont="1" applyAlignment="1"/>
    <xf numFmtId="14" fontId="92" fillId="0" borderId="0" xfId="72" applyNumberFormat="1" applyFont="1" applyAlignment="1">
      <alignment horizontal="right"/>
    </xf>
    <xf numFmtId="0" fontId="92" fillId="0" borderId="0" xfId="72" applyFont="1" applyBorder="1" applyAlignment="1">
      <alignment horizontal="left"/>
    </xf>
    <xf numFmtId="0" fontId="92" fillId="0" borderId="0" xfId="72" applyFont="1" applyBorder="1" applyAlignment="1">
      <alignment horizontal="left" wrapText="1"/>
    </xf>
    <xf numFmtId="14" fontId="92" fillId="0" borderId="0" xfId="72" applyNumberFormat="1" applyFont="1" applyBorder="1" applyAlignment="1">
      <alignment horizontal="right"/>
    </xf>
    <xf numFmtId="0" fontId="92" fillId="0" borderId="0" xfId="72" applyFont="1" applyBorder="1" applyAlignment="1">
      <alignment horizontal="right"/>
    </xf>
    <xf numFmtId="14" fontId="92" fillId="0" borderId="0" xfId="72" applyNumberFormat="1" applyFont="1" applyBorder="1" applyAlignment="1" applyProtection="1">
      <alignment horizontal="left"/>
      <protection locked="0"/>
    </xf>
    <xf numFmtId="0" fontId="92" fillId="0" borderId="0" xfId="72" applyFont="1" applyBorder="1" applyAlignment="1" applyProtection="1">
      <alignment horizontal="left" wrapText="1"/>
      <protection locked="0"/>
    </xf>
    <xf numFmtId="14" fontId="92" fillId="0" borderId="0" xfId="72" applyNumberFormat="1" applyFont="1" applyBorder="1" applyAlignment="1" applyProtection="1">
      <alignment horizontal="right"/>
      <protection locked="0"/>
    </xf>
    <xf numFmtId="1" fontId="92" fillId="0" borderId="0" xfId="72" applyNumberFormat="1" applyFont="1" applyBorder="1" applyAlignment="1" applyProtection="1">
      <alignment wrapText="1"/>
      <protection locked="0"/>
    </xf>
    <xf numFmtId="1" fontId="92" fillId="0" borderId="0" xfId="72" applyNumberFormat="1" applyFont="1" applyBorder="1" applyAlignment="1" applyProtection="1">
      <protection locked="0"/>
    </xf>
    <xf numFmtId="1" fontId="51" fillId="0" borderId="0" xfId="72" applyNumberFormat="1" applyFont="1" applyBorder="1" applyAlignment="1" applyProtection="1">
      <protection locked="0"/>
    </xf>
    <xf numFmtId="0" fontId="51" fillId="0" borderId="0" xfId="72" applyFont="1" applyBorder="1" applyAlignment="1" applyProtection="1">
      <alignment horizontal="right" wrapText="1"/>
      <protection locked="0"/>
    </xf>
    <xf numFmtId="3" fontId="92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2" fillId="0" borderId="0" xfId="72" applyFont="1" applyBorder="1" applyAlignment="1" applyProtection="1">
      <alignment wrapText="1"/>
      <protection locked="0"/>
    </xf>
    <xf numFmtId="1" fontId="92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2" fillId="0" borderId="0" xfId="72" applyFont="1"/>
    <xf numFmtId="0" fontId="92" fillId="0" borderId="0" xfId="72" applyFont="1" applyAlignment="1">
      <alignment horizontal="left" wrapText="1"/>
    </xf>
    <xf numFmtId="0" fontId="92" fillId="0" borderId="0" xfId="72" applyFont="1" applyAlignment="1">
      <alignment wrapText="1"/>
    </xf>
    <xf numFmtId="0" fontId="92" fillId="0" borderId="0" xfId="72" applyFont="1" applyAlignment="1">
      <alignment horizontal="right" wrapText="1"/>
    </xf>
    <xf numFmtId="3" fontId="92" fillId="0" borderId="0" xfId="72" applyNumberFormat="1" applyFont="1" applyAlignment="1">
      <alignment wrapText="1"/>
    </xf>
    <xf numFmtId="0" fontId="92" fillId="0" borderId="0" xfId="72" applyFont="1" applyBorder="1" applyAlignment="1">
      <alignment wrapText="1"/>
    </xf>
    <xf numFmtId="0" fontId="92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2" fillId="0" borderId="0" xfId="72" applyNumberFormat="1" applyFont="1"/>
    <xf numFmtId="0" fontId="52" fillId="0" borderId="0" xfId="72" applyFont="1" applyBorder="1" applyAlignment="1"/>
    <xf numFmtId="0" fontId="52" fillId="0" borderId="0" xfId="72" applyFont="1" applyAlignment="1"/>
    <xf numFmtId="49" fontId="94" fillId="0" borderId="23" xfId="72" applyNumberFormat="1" applyFont="1" applyBorder="1" applyAlignment="1">
      <alignment horizontal="center"/>
    </xf>
    <xf numFmtId="0" fontId="94" fillId="0" borderId="23" xfId="72" applyFont="1" applyBorder="1" applyAlignment="1"/>
    <xf numFmtId="49" fontId="52" fillId="0" borderId="0" xfId="72" applyNumberFormat="1" applyFont="1" applyBorder="1" applyAlignment="1">
      <alignment horizontal="center"/>
    </xf>
    <xf numFmtId="0" fontId="94" fillId="0" borderId="0" xfId="72" applyFont="1" applyAlignment="1">
      <alignment horizontal="left"/>
    </xf>
    <xf numFmtId="0" fontId="94" fillId="0" borderId="0" xfId="72" applyFont="1" applyBorder="1" applyAlignment="1">
      <alignment horizontal="center"/>
    </xf>
    <xf numFmtId="0" fontId="94" fillId="0" borderId="0" xfId="72" applyFont="1" applyBorder="1" applyAlignment="1">
      <alignment horizontal="right"/>
    </xf>
    <xf numFmtId="0" fontId="95" fillId="0" borderId="0" xfId="72" applyFont="1" applyBorder="1" applyAlignment="1">
      <alignment horizontal="left"/>
    </xf>
    <xf numFmtId="3" fontId="94" fillId="0" borderId="23" xfId="72" applyNumberFormat="1" applyFont="1" applyBorder="1" applyAlignment="1"/>
    <xf numFmtId="3" fontId="98" fillId="0" borderId="0" xfId="0" applyNumberFormat="1" applyFont="1"/>
    <xf numFmtId="3" fontId="56" fillId="0" borderId="62" xfId="74" applyNumberFormat="1" applyFont="1" applyBorder="1"/>
    <xf numFmtId="3" fontId="34" fillId="0" borderId="62" xfId="0" applyNumberFormat="1" applyFont="1" applyBorder="1"/>
    <xf numFmtId="3" fontId="28" fillId="0" borderId="62" xfId="0" applyNumberFormat="1" applyFont="1" applyBorder="1"/>
    <xf numFmtId="3" fontId="30" fillId="0" borderId="62" xfId="0" applyNumberFormat="1" applyFont="1" applyBorder="1"/>
    <xf numFmtId="3" fontId="25" fillId="0" borderId="62" xfId="0" applyNumberFormat="1" applyFont="1" applyBorder="1"/>
    <xf numFmtId="0" fontId="25" fillId="0" borderId="62" xfId="0" applyFont="1" applyBorder="1"/>
    <xf numFmtId="3" fontId="56" fillId="0" borderId="62" xfId="0" applyNumberFormat="1" applyFont="1" applyBorder="1"/>
    <xf numFmtId="0" fontId="25" fillId="0" borderId="26" xfId="0" applyFont="1" applyBorder="1" applyAlignment="1">
      <alignment wrapText="1"/>
    </xf>
    <xf numFmtId="0" fontId="51" fillId="0" borderId="0" xfId="73" applyFont="1" applyAlignment="1">
      <alignment horizontal="right"/>
    </xf>
    <xf numFmtId="3" fontId="57" fillId="0" borderId="62" xfId="74" applyNumberFormat="1" applyFont="1" applyBorder="1"/>
    <xf numFmtId="3" fontId="57" fillId="0" borderId="62" xfId="0" applyNumberFormat="1" applyFont="1" applyBorder="1"/>
    <xf numFmtId="3" fontId="35" fillId="0" borderId="62" xfId="0" applyNumberFormat="1" applyFont="1" applyBorder="1"/>
    <xf numFmtId="3" fontId="39" fillId="0" borderId="62" xfId="0" applyNumberFormat="1" applyFont="1" applyBorder="1"/>
    <xf numFmtId="3" fontId="65" fillId="0" borderId="62" xfId="0" applyNumberFormat="1" applyFont="1" applyBorder="1"/>
    <xf numFmtId="0" fontId="30" fillId="0" borderId="62" xfId="0" applyFont="1" applyBorder="1"/>
    <xf numFmtId="0" fontId="22" fillId="0" borderId="63" xfId="0" applyFont="1" applyBorder="1"/>
    <xf numFmtId="3" fontId="23" fillId="0" borderId="62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40" xfId="78" applyNumberFormat="1" applyFont="1" applyBorder="1" applyAlignment="1">
      <alignment horizontal="left" vertical="center" wrapText="1"/>
    </xf>
    <xf numFmtId="3" fontId="28" fillId="0" borderId="40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40" xfId="78" applyNumberFormat="1" applyFont="1" applyBorder="1"/>
    <xf numFmtId="3" fontId="35" fillId="0" borderId="40" xfId="78" applyNumberFormat="1" applyFont="1" applyBorder="1"/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7" fillId="0" borderId="19" xfId="0" applyNumberFormat="1" applyFont="1" applyBorder="1"/>
    <xf numFmtId="3" fontId="57" fillId="0" borderId="19" xfId="0" applyNumberFormat="1" applyFont="1" applyFill="1" applyBorder="1"/>
    <xf numFmtId="3" fontId="57" fillId="0" borderId="21" xfId="0" applyNumberFormat="1" applyFont="1" applyBorder="1"/>
    <xf numFmtId="3" fontId="57" fillId="0" borderId="0" xfId="0" applyNumberFormat="1" applyFont="1" applyFill="1" applyBorder="1"/>
    <xf numFmtId="3" fontId="58" fillId="0" borderId="67" xfId="0" applyNumberFormat="1" applyFont="1" applyBorder="1"/>
    <xf numFmtId="3" fontId="63" fillId="0" borderId="70" xfId="0" applyNumberFormat="1" applyFont="1" applyBorder="1" applyAlignment="1">
      <alignment horizontal="right" vertical="center" wrapText="1"/>
    </xf>
    <xf numFmtId="3" fontId="63" fillId="0" borderId="71" xfId="0" applyNumberFormat="1" applyFont="1" applyBorder="1" applyAlignment="1">
      <alignment horizontal="center" vertical="center" wrapText="1"/>
    </xf>
    <xf numFmtId="0" fontId="25" fillId="0" borderId="26" xfId="0" applyFont="1" applyBorder="1"/>
    <xf numFmtId="0" fontId="42" fillId="0" borderId="0" xfId="0" applyFont="1" applyBorder="1"/>
    <xf numFmtId="0" fontId="30" fillId="0" borderId="21" xfId="0" applyFont="1" applyBorder="1"/>
    <xf numFmtId="0" fontId="25" fillId="0" borderId="21" xfId="0" applyFont="1" applyBorder="1"/>
    <xf numFmtId="3" fontId="25" fillId="0" borderId="18" xfId="78" applyNumberFormat="1" applyFont="1" applyBorder="1" applyAlignment="1">
      <alignment vertical="center"/>
    </xf>
    <xf numFmtId="0" fontId="56" fillId="0" borderId="0" xfId="0" applyFont="1" applyBorder="1" applyAlignment="1">
      <alignment horizontal="left"/>
    </xf>
    <xf numFmtId="3" fontId="56" fillId="0" borderId="21" xfId="0" applyNumberFormat="1" applyFont="1" applyBorder="1" applyAlignment="1">
      <alignment horizontal="right" wrapText="1"/>
    </xf>
    <xf numFmtId="3" fontId="56" fillId="0" borderId="0" xfId="0" applyNumberFormat="1" applyFont="1" applyBorder="1" applyAlignment="1"/>
    <xf numFmtId="0" fontId="63" fillId="0" borderId="48" xfId="0" applyFont="1" applyFill="1" applyBorder="1" applyAlignment="1"/>
    <xf numFmtId="3" fontId="56" fillId="0" borderId="72" xfId="0" applyNumberFormat="1" applyFont="1" applyFill="1" applyBorder="1"/>
    <xf numFmtId="3" fontId="56" fillId="0" borderId="62" xfId="0" applyNumberFormat="1" applyFont="1" applyBorder="1" applyAlignment="1">
      <alignment horizontal="center" vertical="center" wrapText="1"/>
    </xf>
    <xf numFmtId="3" fontId="63" fillId="0" borderId="62" xfId="0" applyNumberFormat="1" applyFont="1" applyBorder="1"/>
    <xf numFmtId="3" fontId="58" fillId="0" borderId="62" xfId="0" applyNumberFormat="1" applyFont="1" applyBorder="1"/>
    <xf numFmtId="3" fontId="63" fillId="0" borderId="73" xfId="0" applyNumberFormat="1" applyFont="1" applyFill="1" applyBorder="1"/>
    <xf numFmtId="3" fontId="63" fillId="0" borderId="57" xfId="0" applyNumberFormat="1" applyFont="1" applyBorder="1" applyAlignment="1">
      <alignment horizontal="right" vertical="center" wrapText="1"/>
    </xf>
    <xf numFmtId="0" fontId="63" fillId="0" borderId="74" xfId="0" applyFont="1" applyFill="1" applyBorder="1" applyAlignment="1"/>
    <xf numFmtId="3" fontId="63" fillId="0" borderId="49" xfId="0" applyNumberFormat="1" applyFont="1" applyFill="1" applyBorder="1"/>
    <xf numFmtId="3" fontId="63" fillId="0" borderId="60" xfId="0" applyNumberFormat="1" applyFont="1" applyBorder="1"/>
    <xf numFmtId="3" fontId="63" fillId="0" borderId="75" xfId="0" applyNumberFormat="1" applyFont="1" applyBorder="1"/>
    <xf numFmtId="3" fontId="63" fillId="0" borderId="76" xfId="0" applyNumberFormat="1" applyFont="1" applyBorder="1"/>
    <xf numFmtId="3" fontId="63" fillId="0" borderId="62" xfId="0" applyNumberFormat="1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84" fillId="0" borderId="0" xfId="0" applyFont="1" applyAlignment="1">
      <alignment horizontal="center"/>
    </xf>
    <xf numFmtId="3" fontId="87" fillId="0" borderId="21" xfId="0" applyNumberFormat="1" applyFont="1" applyBorder="1"/>
    <xf numFmtId="0" fontId="56" fillId="0" borderId="21" xfId="0" applyFont="1" applyBorder="1"/>
    <xf numFmtId="0" fontId="87" fillId="0" borderId="0" xfId="0" applyFont="1" applyBorder="1"/>
    <xf numFmtId="0" fontId="39" fillId="0" borderId="21" xfId="0" applyFont="1" applyBorder="1"/>
    <xf numFmtId="3" fontId="58" fillId="0" borderId="60" xfId="0" applyNumberFormat="1" applyFont="1" applyFill="1" applyBorder="1"/>
    <xf numFmtId="3" fontId="58" fillId="0" borderId="75" xfId="0" applyNumberFormat="1" applyFont="1" applyFill="1" applyBorder="1"/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04" fillId="0" borderId="0" xfId="0" applyFont="1"/>
    <xf numFmtId="3" fontId="25" fillId="0" borderId="0" xfId="0" applyNumberFormat="1" applyFont="1" applyFill="1"/>
    <xf numFmtId="3" fontId="56" fillId="0" borderId="0" xfId="0" applyNumberFormat="1" applyFont="1" applyBorder="1" applyAlignment="1">
      <alignment horizontal="right"/>
    </xf>
    <xf numFmtId="0" fontId="56" fillId="0" borderId="70" xfId="0" applyFont="1" applyBorder="1"/>
    <xf numFmtId="0" fontId="56" fillId="0" borderId="62" xfId="0" applyFont="1" applyBorder="1"/>
    <xf numFmtId="0" fontId="56" fillId="0" borderId="64" xfId="0" applyFont="1" applyBorder="1"/>
    <xf numFmtId="3" fontId="63" fillId="0" borderId="64" xfId="0" applyNumberFormat="1" applyFont="1" applyBorder="1" applyAlignment="1">
      <alignment horizontal="right"/>
    </xf>
    <xf numFmtId="3" fontId="104" fillId="0" borderId="0" xfId="0" applyNumberFormat="1" applyFont="1"/>
    <xf numFmtId="3" fontId="105" fillId="0" borderId="0" xfId="0" applyNumberFormat="1" applyFont="1"/>
    <xf numFmtId="0" fontId="104" fillId="0" borderId="0" xfId="0" applyFont="1" applyBorder="1"/>
    <xf numFmtId="0" fontId="105" fillId="0" borderId="0" xfId="0" applyFont="1"/>
    <xf numFmtId="0" fontId="28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7" xfId="0" applyNumberFormat="1" applyFont="1" applyFill="1" applyBorder="1"/>
    <xf numFmtId="3" fontId="57" fillId="0" borderId="19" xfId="0" applyNumberFormat="1" applyFont="1" applyBorder="1" applyAlignment="1">
      <alignment horizontal="right" wrapText="1"/>
    </xf>
    <xf numFmtId="0" fontId="43" fillId="0" borderId="0" xfId="0" applyFont="1" applyBorder="1"/>
    <xf numFmtId="167" fontId="20" fillId="0" borderId="0" xfId="0" applyNumberFormat="1" applyFont="1"/>
    <xf numFmtId="0" fontId="37" fillId="0" borderId="21" xfId="78" applyFont="1" applyBorder="1"/>
    <xf numFmtId="0" fontId="28" fillId="0" borderId="21" xfId="78" applyFont="1" applyBorder="1"/>
    <xf numFmtId="0" fontId="59" fillId="0" borderId="21" xfId="78" applyFont="1" applyBorder="1"/>
    <xf numFmtId="0" fontId="35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65" fillId="0" borderId="21" xfId="0" applyFont="1" applyBorder="1"/>
    <xf numFmtId="0" fontId="23" fillId="0" borderId="21" xfId="0" applyFont="1" applyBorder="1"/>
    <xf numFmtId="0" fontId="35" fillId="0" borderId="0" xfId="78" applyFont="1" applyBorder="1"/>
    <xf numFmtId="3" fontId="37" fillId="0" borderId="0" xfId="78" applyNumberFormat="1" applyFont="1" applyBorder="1"/>
    <xf numFmtId="3" fontId="43" fillId="0" borderId="43" xfId="0" applyNumberFormat="1" applyFont="1" applyBorder="1"/>
    <xf numFmtId="3" fontId="42" fillId="0" borderId="78" xfId="0" applyNumberFormat="1" applyFont="1" applyBorder="1"/>
    <xf numFmtId="0" fontId="42" fillId="0" borderId="79" xfId="0" applyFont="1" applyBorder="1"/>
    <xf numFmtId="3" fontId="43" fillId="0" borderId="21" xfId="0" applyNumberFormat="1" applyFont="1" applyBorder="1"/>
    <xf numFmtId="3" fontId="42" fillId="0" borderId="0" xfId="0" applyNumberFormat="1" applyFont="1" applyBorder="1"/>
    <xf numFmtId="0" fontId="42" fillId="0" borderId="62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3" fontId="31" fillId="0" borderId="25" xfId="0" applyNumberFormat="1" applyFont="1" applyBorder="1"/>
    <xf numFmtId="3" fontId="58" fillId="0" borderId="0" xfId="0" applyNumberFormat="1" applyFont="1" applyBorder="1"/>
    <xf numFmtId="3" fontId="112" fillId="0" borderId="23" xfId="71" applyNumberFormat="1" applyFont="1" applyBorder="1" applyAlignment="1">
      <alignment vertical="center"/>
    </xf>
    <xf numFmtId="0" fontId="53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94" fillId="0" borderId="23" xfId="72" applyNumberFormat="1" applyFont="1" applyFill="1" applyBorder="1" applyAlignment="1">
      <alignment horizontal="center"/>
    </xf>
    <xf numFmtId="0" fontId="53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3" fillId="0" borderId="0" xfId="72" applyFont="1" applyFill="1" applyBorder="1" applyAlignment="1">
      <alignment horizontal="center"/>
    </xf>
    <xf numFmtId="0" fontId="53" fillId="0" borderId="0" xfId="72" applyFont="1" applyFill="1" applyAlignment="1">
      <alignment horizontal="left"/>
    </xf>
    <xf numFmtId="0" fontId="53" fillId="0" borderId="0" xfId="72" applyFont="1" applyFill="1" applyAlignment="1"/>
    <xf numFmtId="3" fontId="53" fillId="0" borderId="0" xfId="72" applyNumberFormat="1" applyFont="1" applyFill="1" applyAlignment="1"/>
    <xf numFmtId="0" fontId="53" fillId="0" borderId="0" xfId="72" applyFont="1" applyFill="1" applyBorder="1" applyAlignment="1">
      <alignment horizontal="left"/>
    </xf>
    <xf numFmtId="0" fontId="53" fillId="0" borderId="0" xfId="72" applyFont="1" applyFill="1" applyBorder="1" applyAlignment="1">
      <alignment horizontal="left" wrapText="1"/>
    </xf>
    <xf numFmtId="3" fontId="53" fillId="0" borderId="0" xfId="72" applyNumberFormat="1" applyFont="1" applyFill="1" applyBorder="1" applyAlignment="1">
      <alignment horizontal="right"/>
    </xf>
    <xf numFmtId="14" fontId="53" fillId="0" borderId="0" xfId="72" applyNumberFormat="1" applyFont="1" applyFill="1" applyBorder="1" applyAlignment="1" applyProtection="1">
      <alignment horizontal="left"/>
      <protection locked="0"/>
    </xf>
    <xf numFmtId="0" fontId="53" fillId="0" borderId="0" xfId="72" applyFont="1" applyFill="1" applyBorder="1" applyAlignment="1" applyProtection="1">
      <alignment horizontal="left" wrapText="1"/>
      <protection locked="0"/>
    </xf>
    <xf numFmtId="3" fontId="53" fillId="0" borderId="0" xfId="72" applyNumberFormat="1" applyFont="1" applyFill="1" applyBorder="1" applyAlignment="1" applyProtection="1">
      <alignment wrapText="1"/>
      <protection locked="0"/>
    </xf>
    <xf numFmtId="14" fontId="53" fillId="0" borderId="0" xfId="72" applyNumberFormat="1" applyFont="1" applyFill="1" applyBorder="1" applyAlignment="1" applyProtection="1">
      <alignment horizontal="left" vertical="center"/>
      <protection locked="0"/>
    </xf>
    <xf numFmtId="3" fontId="115" fillId="0" borderId="0" xfId="0" applyNumberFormat="1" applyFont="1" applyFill="1"/>
    <xf numFmtId="14" fontId="92" fillId="0" borderId="0" xfId="72" applyNumberFormat="1" applyFont="1" applyFill="1" applyBorder="1" applyAlignment="1" applyProtection="1">
      <alignment horizontal="left"/>
      <protection locked="0"/>
    </xf>
    <xf numFmtId="3" fontId="116" fillId="0" borderId="0" xfId="72" applyNumberFormat="1" applyFont="1" applyFill="1" applyBorder="1" applyAlignment="1" applyProtection="1">
      <alignment wrapText="1"/>
      <protection locked="0"/>
    </xf>
    <xf numFmtId="3" fontId="92" fillId="0" borderId="0" xfId="0" applyNumberFormat="1" applyFont="1" applyFill="1"/>
    <xf numFmtId="3" fontId="92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7" fillId="0" borderId="0" xfId="0" applyFont="1" applyFill="1"/>
    <xf numFmtId="0" fontId="118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3" fillId="0" borderId="0" xfId="72" applyNumberFormat="1" applyFont="1" applyFill="1" applyAlignment="1">
      <alignment horizontal="right"/>
    </xf>
    <xf numFmtId="14" fontId="53" fillId="0" borderId="0" xfId="72" applyNumberFormat="1" applyFont="1" applyFill="1" applyBorder="1" applyAlignment="1">
      <alignment horizontal="right"/>
    </xf>
    <xf numFmtId="0" fontId="53" fillId="0" borderId="0" xfId="72" applyFont="1" applyFill="1" applyAlignment="1">
      <alignment horizontal="right"/>
    </xf>
    <xf numFmtId="14" fontId="53" fillId="0" borderId="0" xfId="72" applyNumberFormat="1" applyFont="1" applyFill="1" applyBorder="1" applyAlignment="1" applyProtection="1">
      <alignment horizontal="right"/>
      <protection locked="0"/>
    </xf>
    <xf numFmtId="0" fontId="53" fillId="0" borderId="0" xfId="72" applyFont="1" applyFill="1" applyBorder="1" applyAlignment="1">
      <alignment horizontal="center" vertical="center"/>
    </xf>
    <xf numFmtId="0" fontId="53" fillId="0" borderId="0" xfId="72" applyFont="1" applyFill="1" applyBorder="1" applyAlignment="1" applyProtection="1">
      <alignment horizontal="left" vertical="center" wrapText="1"/>
      <protection locked="0"/>
    </xf>
    <xf numFmtId="14" fontId="53" fillId="0" borderId="0" xfId="72" applyNumberFormat="1" applyFont="1" applyFill="1" applyBorder="1" applyAlignment="1" applyProtection="1">
      <alignment horizontal="right" vertical="center"/>
      <protection locked="0"/>
    </xf>
    <xf numFmtId="3" fontId="53" fillId="0" borderId="0" xfId="72" applyNumberFormat="1" applyFont="1" applyFill="1" applyBorder="1" applyAlignment="1" applyProtection="1">
      <alignment vertical="center" wrapText="1"/>
      <protection locked="0"/>
    </xf>
    <xf numFmtId="14" fontId="92" fillId="0" borderId="0" xfId="72" applyNumberFormat="1" applyFont="1" applyFill="1" applyBorder="1" applyAlignment="1" applyProtection="1">
      <alignment horizontal="right"/>
      <protection locked="0"/>
    </xf>
    <xf numFmtId="0" fontId="115" fillId="0" borderId="0" xfId="0" applyFont="1" applyFill="1" applyAlignment="1">
      <alignment horizontal="center"/>
    </xf>
    <xf numFmtId="3" fontId="118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13" fillId="0" borderId="23" xfId="71" applyNumberFormat="1" applyFont="1" applyFill="1" applyBorder="1" applyAlignment="1">
      <alignment vertical="center"/>
    </xf>
    <xf numFmtId="3" fontId="113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19" fillId="0" borderId="23" xfId="71" applyNumberFormat="1" applyFont="1" applyFill="1" applyBorder="1" applyAlignment="1">
      <alignment vertical="center"/>
    </xf>
    <xf numFmtId="0" fontId="112" fillId="0" borderId="23" xfId="71" applyFont="1" applyBorder="1" applyAlignment="1">
      <alignment vertical="center"/>
    </xf>
    <xf numFmtId="4" fontId="112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3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13" fillId="0" borderId="23" xfId="71" applyNumberFormat="1" applyFont="1" applyFill="1" applyBorder="1" applyAlignment="1">
      <alignment vertical="center"/>
    </xf>
    <xf numFmtId="0" fontId="112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13" fillId="0" borderId="23" xfId="71" applyNumberFormat="1" applyFont="1" applyFill="1" applyBorder="1" applyAlignment="1">
      <alignment vertical="center"/>
    </xf>
    <xf numFmtId="165" fontId="113" fillId="0" borderId="23" xfId="71" applyNumberFormat="1" applyFont="1" applyFill="1" applyBorder="1" applyAlignment="1">
      <alignment vertical="center"/>
    </xf>
    <xf numFmtId="3" fontId="113" fillId="0" borderId="23" xfId="71" applyNumberFormat="1" applyFont="1" applyBorder="1" applyAlignment="1">
      <alignment vertical="center"/>
    </xf>
    <xf numFmtId="3" fontId="113" fillId="0" borderId="23" xfId="71" applyNumberFormat="1" applyFont="1" applyBorder="1" applyAlignment="1">
      <alignment horizontal="right" vertical="center"/>
    </xf>
    <xf numFmtId="0" fontId="121" fillId="0" borderId="23" xfId="75" applyFont="1" applyBorder="1" applyAlignment="1">
      <alignment vertical="center"/>
    </xf>
    <xf numFmtId="9" fontId="113" fillId="0" borderId="23" xfId="71" applyNumberFormat="1" applyFont="1" applyFill="1" applyBorder="1" applyAlignment="1">
      <alignment vertical="center"/>
    </xf>
    <xf numFmtId="3" fontId="113" fillId="0" borderId="24" xfId="71" applyNumberFormat="1" applyFont="1" applyBorder="1" applyAlignment="1">
      <alignment vertical="center"/>
    </xf>
    <xf numFmtId="3" fontId="113" fillId="0" borderId="24" xfId="71" applyNumberFormat="1" applyFont="1" applyFill="1" applyBorder="1" applyAlignment="1">
      <alignment vertical="center"/>
    </xf>
    <xf numFmtId="4" fontId="112" fillId="0" borderId="24" xfId="71" applyNumberFormat="1" applyFont="1" applyBorder="1" applyAlignment="1">
      <alignment vertical="center"/>
    </xf>
    <xf numFmtId="0" fontId="103" fillId="0" borderId="83" xfId="71" applyFont="1" applyFill="1" applyBorder="1" applyAlignment="1">
      <alignment vertical="center"/>
    </xf>
    <xf numFmtId="3" fontId="122" fillId="0" borderId="60" xfId="71" applyNumberFormat="1" applyFont="1" applyFill="1" applyBorder="1" applyAlignment="1">
      <alignment vertical="center"/>
    </xf>
    <xf numFmtId="3" fontId="122" fillId="0" borderId="75" xfId="71" applyNumberFormat="1" applyFont="1" applyFill="1" applyBorder="1" applyAlignment="1">
      <alignment vertical="center"/>
    </xf>
    <xf numFmtId="3" fontId="122" fillId="0" borderId="33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92" fillId="0" borderId="0" xfId="72" applyNumberFormat="1" applyFont="1" applyFill="1" applyBorder="1" applyAlignment="1" applyProtection="1">
      <alignment horizontal="left" wrapText="1"/>
      <protection locked="0"/>
    </xf>
    <xf numFmtId="0" fontId="103" fillId="0" borderId="24" xfId="71" applyFont="1" applyBorder="1" applyAlignment="1">
      <alignment vertical="center" wrapText="1"/>
    </xf>
    <xf numFmtId="3" fontId="28" fillId="25" borderId="0" xfId="0" applyNumberFormat="1" applyFont="1" applyFill="1" applyBorder="1"/>
    <xf numFmtId="3" fontId="114" fillId="0" borderId="0" xfId="78" applyNumberFormat="1" applyFont="1" applyBorder="1"/>
    <xf numFmtId="0" fontId="28" fillId="0" borderId="0" xfId="78" applyFont="1" applyAlignment="1">
      <alignment vertical="center" wrapText="1"/>
    </xf>
    <xf numFmtId="0" fontId="124" fillId="0" borderId="0" xfId="0" applyFont="1"/>
    <xf numFmtId="0" fontId="125" fillId="0" borderId="23" xfId="71" applyFont="1" applyBorder="1" applyAlignment="1">
      <alignment vertical="center"/>
    </xf>
    <xf numFmtId="2" fontId="113" fillId="0" borderId="23" xfId="71" applyNumberFormat="1" applyFont="1" applyFill="1" applyBorder="1" applyAlignment="1">
      <alignment vertical="center"/>
    </xf>
    <xf numFmtId="3" fontId="112" fillId="0" borderId="23" xfId="71" applyNumberFormat="1" applyFont="1" applyBorder="1" applyAlignment="1">
      <alignment vertical="center" wrapText="1"/>
    </xf>
    <xf numFmtId="3" fontId="113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13" fillId="0" borderId="23" xfId="71" applyNumberFormat="1" applyFont="1" applyBorder="1" applyAlignment="1">
      <alignment vertical="center" wrapText="1"/>
    </xf>
    <xf numFmtId="3" fontId="113" fillId="0" borderId="24" xfId="71" applyNumberFormat="1" applyFont="1" applyBorder="1" applyAlignment="1">
      <alignment vertical="center" wrapText="1"/>
    </xf>
    <xf numFmtId="0" fontId="100" fillId="0" borderId="0" xfId="71" applyFont="1" applyBorder="1" applyAlignment="1">
      <alignment vertical="center"/>
    </xf>
    <xf numFmtId="0" fontId="127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08" fillId="0" borderId="0" xfId="71" applyFont="1" applyAlignment="1">
      <alignment vertical="center"/>
    </xf>
    <xf numFmtId="0" fontId="28" fillId="0" borderId="0" xfId="0" applyFont="1" applyBorder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25" fillId="0" borderId="67" xfId="0" applyNumberFormat="1" applyFont="1" applyBorder="1"/>
    <xf numFmtId="3" fontId="30" fillId="0" borderId="69" xfId="0" applyNumberFormat="1" applyFont="1" applyBorder="1"/>
    <xf numFmtId="3" fontId="30" fillId="0" borderId="58" xfId="0" applyNumberFormat="1" applyFont="1" applyBorder="1"/>
    <xf numFmtId="165" fontId="43" fillId="0" borderId="0" xfId="0" applyNumberFormat="1" applyFont="1"/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6" xfId="78" applyNumberFormat="1" applyFont="1" applyBorder="1"/>
    <xf numFmtId="0" fontId="57" fillId="0" borderId="0" xfId="0" applyFont="1" applyBorder="1" applyAlignment="1">
      <alignment horizontal="left" vertical="center" wrapText="1"/>
    </xf>
    <xf numFmtId="0" fontId="57" fillId="0" borderId="0" xfId="0" applyFont="1" applyFill="1" applyBorder="1"/>
    <xf numFmtId="0" fontId="57" fillId="0" borderId="0" xfId="0" applyFont="1" applyBorder="1" applyAlignment="1">
      <alignment wrapText="1"/>
    </xf>
    <xf numFmtId="3" fontId="129" fillId="0" borderId="21" xfId="0" applyNumberFormat="1" applyFont="1" applyBorder="1"/>
    <xf numFmtId="0" fontId="57" fillId="0" borderId="0" xfId="0" applyFont="1" applyBorder="1" applyAlignment="1">
      <alignment vertical="center" wrapText="1"/>
    </xf>
    <xf numFmtId="0" fontId="32" fillId="0" borderId="0" xfId="71" applyFont="1" applyAlignment="1">
      <alignment vertical="center" wrapText="1"/>
    </xf>
    <xf numFmtId="0" fontId="107" fillId="0" borderId="0" xfId="71" applyFont="1" applyAlignment="1">
      <alignment vertical="center" wrapText="1"/>
    </xf>
    <xf numFmtId="3" fontId="130" fillId="0" borderId="0" xfId="0" applyNumberFormat="1" applyFont="1" applyBorder="1"/>
    <xf numFmtId="3" fontId="39" fillId="0" borderId="21" xfId="0" applyNumberFormat="1" applyFont="1" applyBorder="1"/>
    <xf numFmtId="3" fontId="58" fillId="0" borderId="21" xfId="0" applyNumberFormat="1" applyFont="1" applyBorder="1"/>
    <xf numFmtId="3" fontId="30" fillId="0" borderId="21" xfId="0" applyNumberFormat="1" applyFont="1" applyBorder="1"/>
    <xf numFmtId="3" fontId="57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129" fillId="0" borderId="0" xfId="74" applyNumberFormat="1" applyFont="1" applyBorder="1"/>
    <xf numFmtId="0" fontId="30" fillId="0" borderId="0" xfId="0" applyFont="1" applyBorder="1"/>
    <xf numFmtId="3" fontId="26" fillId="0" borderId="62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3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20" fillId="0" borderId="21" xfId="0" applyNumberFormat="1" applyFont="1" applyBorder="1" applyAlignment="1">
      <alignment vertical="center"/>
    </xf>
    <xf numFmtId="3" fontId="35" fillId="0" borderId="62" xfId="74" applyNumberFormat="1" applyFont="1" applyBorder="1"/>
    <xf numFmtId="3" fontId="39" fillId="0" borderId="0" xfId="74" applyNumberFormat="1" applyFont="1" applyBorder="1"/>
    <xf numFmtId="3" fontId="30" fillId="0" borderId="49" xfId="0" applyNumberFormat="1" applyFont="1" applyBorder="1"/>
    <xf numFmtId="3" fontId="30" fillId="0" borderId="73" xfId="0" applyNumberFormat="1" applyFont="1" applyFill="1" applyBorder="1"/>
    <xf numFmtId="3" fontId="43" fillId="0" borderId="21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2" fillId="0" borderId="62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0" xfId="78" applyNumberFormat="1" applyFont="1" applyBorder="1" applyAlignment="1">
      <alignment vertical="center"/>
    </xf>
    <xf numFmtId="3" fontId="25" fillId="0" borderId="40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 vertical="center"/>
    </xf>
    <xf numFmtId="1" fontId="57" fillId="0" borderId="62" xfId="0" applyNumberFormat="1" applyFont="1" applyBorder="1" applyAlignment="1">
      <alignment horizontal="center" vertical="center"/>
    </xf>
    <xf numFmtId="3" fontId="25" fillId="0" borderId="77" xfId="0" applyNumberFormat="1" applyFont="1" applyBorder="1"/>
    <xf numFmtId="3" fontId="62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8" xfId="0" applyFont="1" applyBorder="1" applyAlignment="1">
      <alignment horizontal="center"/>
    </xf>
    <xf numFmtId="3" fontId="30" fillId="0" borderId="26" xfId="0" applyNumberFormat="1" applyFont="1" applyBorder="1"/>
    <xf numFmtId="3" fontId="30" fillId="0" borderId="77" xfId="0" applyNumberFormat="1" applyFont="1" applyBorder="1"/>
    <xf numFmtId="3" fontId="126" fillId="0" borderId="23" xfId="71" applyNumberFormat="1" applyFont="1" applyBorder="1" applyAlignment="1">
      <alignment vertical="center"/>
    </xf>
    <xf numFmtId="3" fontId="133" fillId="0" borderId="23" xfId="71" applyNumberFormat="1" applyFont="1" applyFill="1" applyBorder="1" applyAlignment="1">
      <alignment vertical="center"/>
    </xf>
    <xf numFmtId="0" fontId="133" fillId="0" borderId="0" xfId="71" applyFont="1" applyAlignment="1">
      <alignment vertical="center"/>
    </xf>
    <xf numFmtId="0" fontId="134" fillId="0" borderId="0" xfId="0" applyFont="1" applyFill="1"/>
    <xf numFmtId="0" fontId="31" fillId="25" borderId="0" xfId="0" applyFont="1" applyFill="1" applyBorder="1" applyAlignment="1">
      <alignment wrapText="1"/>
    </xf>
    <xf numFmtId="3" fontId="81" fillId="0" borderId="0" xfId="78" applyNumberFormat="1" applyFont="1" applyBorder="1" applyAlignment="1">
      <alignment vertical="center"/>
    </xf>
    <xf numFmtId="3" fontId="82" fillId="0" borderId="0" xfId="78" applyNumberFormat="1" applyFont="1" applyBorder="1" applyAlignment="1">
      <alignment vertical="center"/>
    </xf>
    <xf numFmtId="3" fontId="81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135" fillId="0" borderId="0" xfId="0" applyFont="1"/>
    <xf numFmtId="0" fontId="54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23" fillId="0" borderId="62" xfId="0" applyFont="1" applyBorder="1"/>
    <xf numFmtId="0" fontId="22" fillId="0" borderId="111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25" fillId="0" borderId="26" xfId="0" applyNumberFormat="1" applyFont="1" applyFill="1" applyBorder="1"/>
    <xf numFmtId="3" fontId="25" fillId="0" borderId="40" xfId="0" applyNumberFormat="1" applyFont="1" applyBorder="1"/>
    <xf numFmtId="0" fontId="60" fillId="0" borderId="0" xfId="78" applyFont="1" applyBorder="1"/>
    <xf numFmtId="0" fontId="43" fillId="0" borderId="62" xfId="0" applyFont="1" applyBorder="1" applyAlignment="1">
      <alignment vertical="center" wrapText="1"/>
    </xf>
    <xf numFmtId="0" fontId="41" fillId="0" borderId="0" xfId="0" applyFont="1" applyBorder="1"/>
    <xf numFmtId="3" fontId="43" fillId="0" borderId="21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2" fillId="0" borderId="62" xfId="0" applyNumberFormat="1" applyFont="1" applyBorder="1" applyAlignment="1">
      <alignment vertical="center"/>
    </xf>
    <xf numFmtId="3" fontId="44" fillId="0" borderId="21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2" fillId="0" borderId="62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3" fontId="120" fillId="0" borderId="0" xfId="0" applyNumberFormat="1" applyFont="1" applyBorder="1"/>
    <xf numFmtId="3" fontId="120" fillId="0" borderId="62" xfId="0" applyNumberFormat="1" applyFont="1" applyBorder="1"/>
    <xf numFmtId="3" fontId="30" fillId="0" borderId="113" xfId="0" applyNumberFormat="1" applyFont="1" applyBorder="1"/>
    <xf numFmtId="3" fontId="25" fillId="0" borderId="113" xfId="0" applyNumberFormat="1" applyFont="1" applyBorder="1"/>
    <xf numFmtId="3" fontId="25" fillId="0" borderId="33" xfId="0" applyNumberFormat="1" applyFont="1" applyBorder="1"/>
    <xf numFmtId="0" fontId="22" fillId="0" borderId="0" xfId="0" applyFont="1" applyAlignment="1">
      <alignment vertical="center"/>
    </xf>
    <xf numFmtId="3" fontId="23" fillId="0" borderId="62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62" xfId="0" applyNumberFormat="1" applyFont="1" applyBorder="1" applyAlignment="1">
      <alignment vertical="center"/>
    </xf>
    <xf numFmtId="0" fontId="40" fillId="0" borderId="0" xfId="0" applyFont="1" applyBorder="1"/>
    <xf numFmtId="0" fontId="103" fillId="0" borderId="26" xfId="0" applyFont="1" applyBorder="1" applyAlignment="1">
      <alignment wrapText="1"/>
    </xf>
    <xf numFmtId="0" fontId="44" fillId="0" borderId="26" xfId="0" applyFont="1" applyBorder="1"/>
    <xf numFmtId="3" fontId="52" fillId="0" borderId="69" xfId="0" applyNumberFormat="1" applyFont="1" applyBorder="1" applyAlignment="1">
      <alignment vertical="center"/>
    </xf>
    <xf numFmtId="3" fontId="52" fillId="0" borderId="26" xfId="0" applyNumberFormat="1" applyFont="1" applyBorder="1" applyAlignment="1">
      <alignment vertical="center"/>
    </xf>
    <xf numFmtId="3" fontId="52" fillId="0" borderId="77" xfId="0" applyNumberFormat="1" applyFont="1" applyBorder="1" applyAlignment="1">
      <alignment vertical="center"/>
    </xf>
    <xf numFmtId="0" fontId="44" fillId="0" borderId="67" xfId="0" applyFont="1" applyBorder="1"/>
    <xf numFmtId="0" fontId="48" fillId="0" borderId="26" xfId="0" applyFont="1" applyFill="1" applyBorder="1" applyAlignment="1">
      <alignment wrapText="1"/>
    </xf>
    <xf numFmtId="3" fontId="44" fillId="0" borderId="69" xfId="0" applyNumberFormat="1" applyFont="1" applyBorder="1" applyAlignment="1">
      <alignment vertical="center"/>
    </xf>
    <xf numFmtId="3" fontId="44" fillId="0" borderId="26" xfId="0" applyNumberFormat="1" applyFont="1" applyBorder="1" applyAlignment="1">
      <alignment vertical="center"/>
    </xf>
    <xf numFmtId="16" fontId="56" fillId="0" borderId="0" xfId="0" applyNumberFormat="1" applyFont="1" applyBorder="1"/>
    <xf numFmtId="3" fontId="30" fillId="0" borderId="33" xfId="0" applyNumberFormat="1" applyFont="1" applyBorder="1"/>
    <xf numFmtId="0" fontId="25" fillId="0" borderId="33" xfId="0" applyFont="1" applyBorder="1"/>
    <xf numFmtId="0" fontId="28" fillId="0" borderId="114" xfId="0" applyFont="1" applyBorder="1" applyAlignment="1">
      <alignment horizontal="center"/>
    </xf>
    <xf numFmtId="0" fontId="31" fillId="25" borderId="0" xfId="0" applyFont="1" applyFill="1" applyBorder="1" applyAlignment="1">
      <alignment vertical="center" wrapText="1"/>
    </xf>
    <xf numFmtId="3" fontId="60" fillId="0" borderId="0" xfId="78" applyNumberFormat="1" applyFont="1" applyAlignment="1">
      <alignment vertical="center"/>
    </xf>
    <xf numFmtId="0" fontId="28" fillId="0" borderId="0" xfId="0" applyFont="1" applyAlignment="1">
      <alignment vertical="center" wrapText="1"/>
    </xf>
    <xf numFmtId="3" fontId="58" fillId="0" borderId="0" xfId="0" applyNumberFormat="1" applyFont="1" applyFill="1" applyBorder="1"/>
    <xf numFmtId="0" fontId="125" fillId="0" borderId="0" xfId="71" applyFont="1" applyAlignment="1">
      <alignment vertical="center"/>
    </xf>
    <xf numFmtId="0" fontId="112" fillId="0" borderId="0" xfId="71" applyFont="1" applyAlignment="1">
      <alignment vertical="center"/>
    </xf>
    <xf numFmtId="3" fontId="112" fillId="0" borderId="0" xfId="71" applyNumberFormat="1" applyFont="1" applyAlignment="1">
      <alignment vertical="center"/>
    </xf>
    <xf numFmtId="3" fontId="142" fillId="0" borderId="45" xfId="71" applyNumberFormat="1" applyFont="1" applyFill="1" applyBorder="1" applyAlignment="1">
      <alignment horizontal="center" vertical="center" wrapText="1"/>
    </xf>
    <xf numFmtId="3" fontId="142" fillId="0" borderId="32" xfId="71" applyNumberFormat="1" applyFont="1" applyFill="1" applyBorder="1" applyAlignment="1">
      <alignment horizontal="center" vertical="center" wrapText="1"/>
    </xf>
    <xf numFmtId="3" fontId="142" fillId="0" borderId="46" xfId="71" applyNumberFormat="1" applyFont="1" applyFill="1" applyBorder="1" applyAlignment="1">
      <alignment horizontal="center" vertical="center" wrapText="1"/>
    </xf>
    <xf numFmtId="0" fontId="125" fillId="0" borderId="0" xfId="71" applyFont="1" applyBorder="1" applyAlignment="1">
      <alignment vertical="center"/>
    </xf>
    <xf numFmtId="0" fontId="103" fillId="0" borderId="47" xfId="71" applyFont="1" applyBorder="1" applyAlignment="1">
      <alignment vertical="center"/>
    </xf>
    <xf numFmtId="3" fontId="113" fillId="0" borderId="47" xfId="71" applyNumberFormat="1" applyFont="1" applyFill="1" applyBorder="1" applyAlignment="1">
      <alignment vertical="center"/>
    </xf>
    <xf numFmtId="0" fontId="125" fillId="0" borderId="47" xfId="71" applyFont="1" applyBorder="1" applyAlignment="1">
      <alignment vertical="center"/>
    </xf>
    <xf numFmtId="0" fontId="109" fillId="0" borderId="23" xfId="71" applyFont="1" applyBorder="1" applyAlignment="1">
      <alignment vertical="center"/>
    </xf>
    <xf numFmtId="4" fontId="57" fillId="0" borderId="23" xfId="71" applyNumberFormat="1" applyFont="1" applyBorder="1" applyAlignment="1">
      <alignment vertical="center"/>
    </xf>
    <xf numFmtId="3" fontId="125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8" fontId="23" fillId="0" borderId="23" xfId="71" applyNumberFormat="1" applyFont="1" applyFill="1" applyBorder="1" applyAlignment="1">
      <alignment vertical="center"/>
    </xf>
    <xf numFmtId="0" fontId="70" fillId="0" borderId="23" xfId="75" applyFont="1" applyBorder="1" applyAlignment="1">
      <alignment vertical="center"/>
    </xf>
    <xf numFmtId="165" fontId="112" fillId="0" borderId="23" xfId="71" applyNumberFormat="1" applyFont="1" applyBorder="1" applyAlignment="1">
      <alignment vertical="center"/>
    </xf>
    <xf numFmtId="0" fontId="122" fillId="0" borderId="23" xfId="71" applyFont="1" applyBorder="1" applyAlignment="1">
      <alignment vertical="center" wrapText="1"/>
    </xf>
    <xf numFmtId="0" fontId="145" fillId="0" borderId="0" xfId="71" applyFont="1" applyAlignment="1">
      <alignment vertical="center"/>
    </xf>
    <xf numFmtId="9" fontId="113" fillId="0" borderId="24" xfId="71" applyNumberFormat="1" applyFont="1" applyFill="1" applyBorder="1" applyAlignment="1">
      <alignment vertical="center"/>
    </xf>
    <xf numFmtId="0" fontId="122" fillId="0" borderId="24" xfId="71" applyFont="1" applyBorder="1" applyAlignment="1">
      <alignment vertical="center" wrapText="1"/>
    </xf>
    <xf numFmtId="3" fontId="58" fillId="0" borderId="26" xfId="0" applyNumberFormat="1" applyFont="1" applyBorder="1"/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103" fillId="0" borderId="25" xfId="0" applyNumberFormat="1" applyFont="1" applyBorder="1"/>
    <xf numFmtId="3" fontId="103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35" fillId="0" borderId="21" xfId="78" applyNumberFormat="1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0" xfId="78" applyNumberFormat="1" applyFont="1" applyFill="1" applyBorder="1" applyAlignment="1">
      <alignment vertical="center"/>
    </xf>
    <xf numFmtId="3" fontId="35" fillId="0" borderId="40" xfId="78" applyNumberFormat="1" applyFont="1" applyBorder="1" applyAlignment="1">
      <alignment vertical="center"/>
    </xf>
    <xf numFmtId="3" fontId="28" fillId="0" borderId="62" xfId="78" applyNumberFormat="1" applyFont="1" applyBorder="1"/>
    <xf numFmtId="3" fontId="28" fillId="0" borderId="62" xfId="78" applyNumberFormat="1" applyFont="1" applyBorder="1" applyAlignment="1">
      <alignment vertical="center"/>
    </xf>
    <xf numFmtId="3" fontId="28" fillId="0" borderId="64" xfId="78" applyNumberFormat="1" applyFont="1" applyBorder="1" applyAlignment="1">
      <alignment vertical="center"/>
    </xf>
    <xf numFmtId="3" fontId="30" fillId="0" borderId="62" xfId="78" applyNumberFormat="1" applyFont="1" applyBorder="1"/>
    <xf numFmtId="3" fontId="35" fillId="0" borderId="62" xfId="78" applyNumberFormat="1" applyFont="1" applyBorder="1" applyAlignment="1">
      <alignment vertical="center"/>
    </xf>
    <xf numFmtId="3" fontId="35" fillId="0" borderId="62" xfId="78" applyNumberFormat="1" applyFont="1" applyBorder="1" applyAlignment="1">
      <alignment horizontal="right" vertical="center"/>
    </xf>
    <xf numFmtId="3" fontId="35" fillId="25" borderId="0" xfId="78" applyNumberFormat="1" applyFont="1" applyFill="1"/>
    <xf numFmtId="3" fontId="35" fillId="25" borderId="0" xfId="78" applyNumberFormat="1" applyFont="1" applyFill="1" applyBorder="1"/>
    <xf numFmtId="3" fontId="28" fillId="0" borderId="62" xfId="0" applyNumberFormat="1" applyFont="1" applyBorder="1" applyAlignment="1">
      <alignment vertical="center"/>
    </xf>
    <xf numFmtId="0" fontId="25" fillId="0" borderId="52" xfId="0" applyFont="1" applyBorder="1" applyAlignment="1">
      <alignment horizontal="center" vertical="center" wrapText="1"/>
    </xf>
    <xf numFmtId="0" fontId="25" fillId="0" borderId="100" xfId="0" applyFont="1" applyBorder="1" applyAlignment="1">
      <alignment horizontal="center" vertical="center" wrapText="1"/>
    </xf>
    <xf numFmtId="3" fontId="52" fillId="0" borderId="23" xfId="0" applyNumberFormat="1" applyFont="1" applyBorder="1" applyAlignment="1">
      <alignment vertical="center"/>
    </xf>
    <xf numFmtId="0" fontId="52" fillId="0" borderId="23" xfId="0" applyFont="1" applyBorder="1" applyAlignment="1">
      <alignment vertical="center"/>
    </xf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141" fillId="0" borderId="0" xfId="71" applyFont="1" applyAlignment="1">
      <alignment horizontal="right" vertical="center"/>
    </xf>
    <xf numFmtId="3" fontId="112" fillId="0" borderId="25" xfId="0" applyNumberFormat="1" applyFont="1" applyBorder="1"/>
    <xf numFmtId="3" fontId="112" fillId="0" borderId="62" xfId="0" applyNumberFormat="1" applyFont="1" applyBorder="1"/>
    <xf numFmtId="3" fontId="122" fillId="0" borderId="25" xfId="0" applyNumberFormat="1" applyFont="1" applyBorder="1"/>
    <xf numFmtId="3" fontId="112" fillId="0" borderId="0" xfId="71" applyNumberFormat="1" applyFont="1" applyAlignment="1">
      <alignment horizontal="right" vertical="center"/>
    </xf>
    <xf numFmtId="0" fontId="138" fillId="0" borderId="0" xfId="70" applyFont="1" applyAlignment="1">
      <alignment vertical="center"/>
    </xf>
    <xf numFmtId="3" fontId="142" fillId="0" borderId="118" xfId="71" applyNumberFormat="1" applyFont="1" applyFill="1" applyBorder="1" applyAlignment="1">
      <alignment horizontal="center" vertical="center" wrapText="1"/>
    </xf>
    <xf numFmtId="0" fontId="125" fillId="0" borderId="80" xfId="71" applyFont="1" applyBorder="1" applyAlignment="1">
      <alignment vertical="center"/>
    </xf>
    <xf numFmtId="0" fontId="125" fillId="0" borderId="44" xfId="71" applyFont="1" applyBorder="1" applyAlignment="1">
      <alignment vertical="center"/>
    </xf>
    <xf numFmtId="3" fontId="31" fillId="0" borderId="44" xfId="71" applyNumberFormat="1" applyFont="1" applyBorder="1" applyAlignment="1">
      <alignment vertical="center"/>
    </xf>
    <xf numFmtId="3" fontId="112" fillId="0" borderId="44" xfId="71" applyNumberFormat="1" applyFont="1" applyBorder="1" applyAlignment="1">
      <alignment vertical="center"/>
    </xf>
    <xf numFmtId="4" fontId="126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horizontal="right" vertical="center"/>
    </xf>
    <xf numFmtId="0" fontId="138" fillId="0" borderId="0" xfId="70" applyFont="1" applyBorder="1" applyAlignment="1">
      <alignment vertical="center"/>
    </xf>
    <xf numFmtId="0" fontId="100" fillId="0" borderId="0" xfId="71" applyFont="1" applyAlignment="1">
      <alignment vertical="center"/>
    </xf>
    <xf numFmtId="0" fontId="125" fillId="0" borderId="0" xfId="71" applyFont="1" applyBorder="1" applyAlignment="1">
      <alignment vertical="center" wrapText="1"/>
    </xf>
    <xf numFmtId="3" fontId="23" fillId="0" borderId="44" xfId="71" applyNumberFormat="1" applyFont="1" applyFill="1" applyBorder="1" applyAlignment="1">
      <alignment vertical="center"/>
    </xf>
    <xf numFmtId="0" fontId="144" fillId="0" borderId="0" xfId="71" applyFont="1" applyAlignment="1">
      <alignment vertical="center"/>
    </xf>
    <xf numFmtId="3" fontId="113" fillId="0" borderId="44" xfId="71" applyNumberFormat="1" applyFont="1" applyFill="1" applyBorder="1" applyAlignment="1">
      <alignment vertical="center"/>
    </xf>
    <xf numFmtId="0" fontId="140" fillId="0" borderId="0" xfId="70" applyFont="1" applyBorder="1" applyAlignment="1">
      <alignment vertical="center" wrapText="1"/>
    </xf>
    <xf numFmtId="0" fontId="138" fillId="0" borderId="0" xfId="70" applyFont="1" applyBorder="1" applyAlignment="1">
      <alignment vertical="center" wrapText="1"/>
    </xf>
    <xf numFmtId="0" fontId="144" fillId="0" borderId="0" xfId="71" applyFont="1" applyBorder="1" applyAlignment="1">
      <alignment vertical="center" wrapText="1"/>
    </xf>
    <xf numFmtId="3" fontId="23" fillId="0" borderId="44" xfId="75" applyNumberFormat="1" applyFont="1" applyBorder="1" applyAlignment="1">
      <alignment vertical="center"/>
    </xf>
    <xf numFmtId="3" fontId="31" fillId="0" borderId="43" xfId="71" applyNumberFormat="1" applyFont="1" applyBorder="1" applyAlignment="1">
      <alignment vertical="center"/>
    </xf>
    <xf numFmtId="3" fontId="112" fillId="0" borderId="43" xfId="71" applyNumberFormat="1" applyFont="1" applyBorder="1" applyAlignment="1">
      <alignment vertical="center"/>
    </xf>
    <xf numFmtId="3" fontId="103" fillId="0" borderId="23" xfId="71" applyNumberFormat="1" applyFont="1" applyBorder="1" applyAlignment="1">
      <alignment horizontal="right" vertical="center"/>
    </xf>
    <xf numFmtId="3" fontId="128" fillId="0" borderId="26" xfId="0" applyNumberFormat="1" applyFont="1" applyBorder="1"/>
    <xf numFmtId="3" fontId="128" fillId="0" borderId="0" xfId="0" applyNumberFormat="1" applyFont="1" applyBorder="1"/>
    <xf numFmtId="3" fontId="120" fillId="0" borderId="0" xfId="0" applyNumberFormat="1" applyFont="1" applyBorder="1" applyAlignment="1">
      <alignment vertical="center" wrapText="1"/>
    </xf>
    <xf numFmtId="3" fontId="120" fillId="0" borderId="0" xfId="0" applyNumberFormat="1" applyFont="1"/>
    <xf numFmtId="0" fontId="120" fillId="0" borderId="0" xfId="0" applyFont="1"/>
    <xf numFmtId="3" fontId="35" fillId="0" borderId="62" xfId="0" applyNumberFormat="1" applyFont="1" applyBorder="1" applyAlignment="1">
      <alignment vertical="center"/>
    </xf>
    <xf numFmtId="3" fontId="128" fillId="0" borderId="0" xfId="78" applyNumberFormat="1" applyFont="1" applyBorder="1" applyAlignment="1">
      <alignment horizontal="left" vertical="center" wrapText="1"/>
    </xf>
    <xf numFmtId="3" fontId="128" fillId="0" borderId="0" xfId="78" applyNumberFormat="1" applyFont="1" applyBorder="1"/>
    <xf numFmtId="3" fontId="128" fillId="0" borderId="0" xfId="78" applyNumberFormat="1" applyFont="1"/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3" fontId="31" fillId="25" borderId="0" xfId="0" applyNumberFormat="1" applyFont="1" applyFill="1" applyBorder="1"/>
    <xf numFmtId="0" fontId="97" fillId="0" borderId="0" xfId="77" applyFont="1"/>
    <xf numFmtId="3" fontId="35" fillId="0" borderId="0" xfId="78" applyNumberFormat="1" applyFont="1" applyFill="1"/>
    <xf numFmtId="3" fontId="40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14" fontId="51" fillId="0" borderId="0" xfId="77" applyNumberFormat="1" applyFont="1" applyAlignment="1">
      <alignment horizontal="right"/>
    </xf>
    <xf numFmtId="3" fontId="111" fillId="0" borderId="0" xfId="74" applyNumberFormat="1" applyFont="1" applyBorder="1"/>
    <xf numFmtId="3" fontId="111" fillId="0" borderId="62" xfId="74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62" xfId="78" applyNumberFormat="1" applyFont="1" applyBorder="1" applyAlignment="1">
      <alignment vertical="center"/>
    </xf>
    <xf numFmtId="3" fontId="35" fillId="0" borderId="40" xfId="78" applyNumberFormat="1" applyFont="1" applyBorder="1" applyAlignment="1">
      <alignment horizontal="left" vertical="center" wrapText="1"/>
    </xf>
    <xf numFmtId="3" fontId="30" fillId="0" borderId="40" xfId="78" applyNumberFormat="1" applyFont="1" applyBorder="1" applyAlignment="1">
      <alignment vertical="center"/>
    </xf>
    <xf numFmtId="3" fontId="30" fillId="0" borderId="0" xfId="78" applyNumberFormat="1" applyFont="1" applyAlignment="1">
      <alignment vertical="center"/>
    </xf>
    <xf numFmtId="3" fontId="30" fillId="0" borderId="67" xfId="78" applyNumberFormat="1" applyFont="1" applyBorder="1" applyAlignment="1">
      <alignment horizontal="left" vertical="center" wrapText="1"/>
    </xf>
    <xf numFmtId="3" fontId="30" fillId="0" borderId="69" xfId="78" applyNumberFormat="1" applyFont="1" applyBorder="1" applyAlignment="1">
      <alignment vertical="center"/>
    </xf>
    <xf numFmtId="3" fontId="30" fillId="0" borderId="18" xfId="78" applyNumberFormat="1" applyFont="1" applyBorder="1" applyAlignment="1">
      <alignment horizontal="left" vertical="center" wrapText="1"/>
    </xf>
    <xf numFmtId="3" fontId="103" fillId="0" borderId="33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103" fillId="0" borderId="58" xfId="0" applyNumberFormat="1" applyFont="1" applyBorder="1"/>
    <xf numFmtId="3" fontId="103" fillId="0" borderId="33" xfId="0" applyNumberFormat="1" applyFont="1" applyBorder="1" applyAlignment="1">
      <alignment vertical="center"/>
    </xf>
    <xf numFmtId="3" fontId="103" fillId="0" borderId="25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0" fontId="127" fillId="0" borderId="0" xfId="0" applyFont="1" applyBorder="1" applyAlignment="1">
      <alignment horizontal="center"/>
    </xf>
    <xf numFmtId="0" fontId="149" fillId="24" borderId="12" xfId="0" applyFont="1" applyFill="1" applyBorder="1" applyAlignment="1">
      <alignment horizontal="left" vertical="center" wrapText="1"/>
    </xf>
    <xf numFmtId="1" fontId="149" fillId="24" borderId="12" xfId="0" applyNumberFormat="1" applyFont="1" applyFill="1" applyBorder="1" applyAlignment="1">
      <alignment horizontal="right" vertical="center"/>
    </xf>
    <xf numFmtId="49" fontId="149" fillId="24" borderId="12" xfId="0" applyNumberFormat="1" applyFont="1" applyFill="1" applyBorder="1" applyAlignment="1">
      <alignment horizontal="right" vertical="center"/>
    </xf>
    <xf numFmtId="167" fontId="149" fillId="24" borderId="12" xfId="0" applyNumberFormat="1" applyFont="1" applyFill="1" applyBorder="1" applyAlignment="1">
      <alignment horizontal="right" vertical="center"/>
    </xf>
    <xf numFmtId="0" fontId="147" fillId="0" borderId="0" xfId="0" applyFont="1" applyBorder="1" applyAlignment="1">
      <alignment horizontal="center" vertical="center" wrapText="1"/>
    </xf>
    <xf numFmtId="49" fontId="128" fillId="0" borderId="0" xfId="0" applyNumberFormat="1" applyFont="1" applyBorder="1" applyAlignment="1">
      <alignment horizontal="center" vertical="center"/>
    </xf>
    <xf numFmtId="166" fontId="128" fillId="0" borderId="0" xfId="0" applyNumberFormat="1" applyFont="1" applyBorder="1" applyAlignment="1">
      <alignment horizontal="center" vertical="center"/>
    </xf>
    <xf numFmtId="0" fontId="113" fillId="0" borderId="0" xfId="0" applyFont="1" applyAlignment="1">
      <alignment horizontal="center"/>
    </xf>
    <xf numFmtId="0" fontId="149" fillId="0" borderId="12" xfId="0" applyFont="1" applyBorder="1" applyAlignment="1">
      <alignment wrapText="1"/>
    </xf>
    <xf numFmtId="0" fontId="149" fillId="0" borderId="12" xfId="0" applyFont="1" applyBorder="1"/>
    <xf numFmtId="0" fontId="149" fillId="0" borderId="12" xfId="0" applyFont="1" applyBorder="1" applyAlignment="1">
      <alignment horizontal="right"/>
    </xf>
    <xf numFmtId="167" fontId="149" fillId="0" borderId="12" xfId="0" applyNumberFormat="1" applyFont="1" applyBorder="1" applyAlignment="1">
      <alignment horizontal="right"/>
    </xf>
    <xf numFmtId="0" fontId="127" fillId="0" borderId="0" xfId="0" applyFont="1"/>
    <xf numFmtId="0" fontId="150" fillId="0" borderId="0" xfId="0" applyFont="1" applyBorder="1" applyAlignment="1">
      <alignment wrapText="1"/>
    </xf>
    <xf numFmtId="0" fontId="150" fillId="0" borderId="0" xfId="0" applyFont="1" applyBorder="1"/>
    <xf numFmtId="0" fontId="150" fillId="0" borderId="0" xfId="0" applyFont="1" applyBorder="1" applyAlignment="1">
      <alignment horizontal="right"/>
    </xf>
    <xf numFmtId="0" fontId="149" fillId="0" borderId="0" xfId="0" applyFont="1" applyBorder="1" applyAlignment="1">
      <alignment horizontal="right"/>
    </xf>
    <xf numFmtId="0" fontId="149" fillId="0" borderId="0" xfId="0" applyFont="1" applyBorder="1" applyAlignment="1"/>
    <xf numFmtId="0" fontId="149" fillId="0" borderId="14" xfId="0" applyFont="1" applyBorder="1" applyAlignment="1">
      <alignment wrapText="1"/>
    </xf>
    <xf numFmtId="0" fontId="149" fillId="0" borderId="14" xfId="0" applyFont="1" applyBorder="1"/>
    <xf numFmtId="0" fontId="149" fillId="0" borderId="14" xfId="0" applyFont="1" applyBorder="1" applyAlignment="1">
      <alignment horizontal="right"/>
    </xf>
    <xf numFmtId="0" fontId="116" fillId="0" borderId="14" xfId="0" applyFont="1" applyBorder="1" applyAlignment="1">
      <alignment horizontal="right"/>
    </xf>
    <xf numFmtId="0" fontId="116" fillId="0" borderId="12" xfId="0" applyFont="1" applyBorder="1" applyAlignment="1">
      <alignment wrapText="1"/>
    </xf>
    <xf numFmtId="0" fontId="116" fillId="0" borderId="12" xfId="0" applyFont="1" applyBorder="1" applyAlignment="1">
      <alignment horizontal="right"/>
    </xf>
    <xf numFmtId="0" fontId="116" fillId="0" borderId="12" xfId="0" applyFont="1" applyBorder="1"/>
    <xf numFmtId="0" fontId="150" fillId="0" borderId="12" xfId="0" applyFont="1" applyBorder="1" applyAlignment="1">
      <alignment horizontal="right"/>
    </xf>
    <xf numFmtId="165" fontId="149" fillId="0" borderId="12" xfId="0" applyNumberFormat="1" applyFont="1" applyBorder="1" applyAlignment="1">
      <alignment horizontal="right"/>
    </xf>
    <xf numFmtId="0" fontId="150" fillId="0" borderId="20" xfId="0" applyFont="1" applyBorder="1" applyAlignment="1">
      <alignment wrapText="1"/>
    </xf>
    <xf numFmtId="0" fontId="150" fillId="0" borderId="20" xfId="0" applyFont="1" applyBorder="1"/>
    <xf numFmtId="0" fontId="150" fillId="0" borderId="20" xfId="0" applyFont="1" applyBorder="1" applyAlignment="1">
      <alignment horizontal="right"/>
    </xf>
    <xf numFmtId="0" fontId="149" fillId="0" borderId="20" xfId="0" applyFont="1" applyBorder="1" applyAlignment="1">
      <alignment horizontal="right"/>
    </xf>
    <xf numFmtId="0" fontId="116" fillId="0" borderId="0" xfId="0" applyFont="1" applyBorder="1" applyAlignment="1">
      <alignment horizontal="right"/>
    </xf>
    <xf numFmtId="0" fontId="150" fillId="0" borderId="15" xfId="0" applyFont="1" applyBorder="1" applyAlignment="1">
      <alignment wrapText="1"/>
    </xf>
    <xf numFmtId="0" fontId="150" fillId="0" borderId="15" xfId="0" applyFont="1" applyBorder="1"/>
    <xf numFmtId="0" fontId="150" fillId="0" borderId="15" xfId="0" applyFont="1" applyBorder="1" applyAlignment="1">
      <alignment horizontal="right"/>
    </xf>
    <xf numFmtId="0" fontId="149" fillId="0" borderId="15" xfId="0" applyFont="1" applyBorder="1" applyAlignment="1">
      <alignment horizontal="right"/>
    </xf>
    <xf numFmtId="0" fontId="116" fillId="0" borderId="10" xfId="0" applyFont="1" applyBorder="1" applyAlignment="1">
      <alignment horizontal="right"/>
    </xf>
    <xf numFmtId="0" fontId="149" fillId="0" borderId="0" xfId="0" applyFont="1" applyBorder="1"/>
    <xf numFmtId="0" fontId="151" fillId="0" borderId="14" xfId="0" applyFont="1" applyBorder="1" applyAlignment="1">
      <alignment wrapText="1"/>
    </xf>
    <xf numFmtId="0" fontId="151" fillId="0" borderId="12" xfId="0" applyFont="1" applyBorder="1"/>
    <xf numFmtId="0" fontId="151" fillId="0" borderId="12" xfId="0" applyFont="1" applyBorder="1" applyAlignment="1">
      <alignment wrapText="1"/>
    </xf>
    <xf numFmtId="4" fontId="149" fillId="0" borderId="12" xfId="0" applyNumberFormat="1" applyFont="1" applyBorder="1" applyAlignment="1">
      <alignment horizontal="right"/>
    </xf>
    <xf numFmtId="0" fontId="149" fillId="0" borderId="20" xfId="0" applyFont="1" applyBorder="1" applyAlignment="1">
      <alignment wrapText="1"/>
    </xf>
    <xf numFmtId="0" fontId="149" fillId="0" borderId="20" xfId="0" applyFont="1" applyBorder="1"/>
    <xf numFmtId="0" fontId="116" fillId="0" borderId="20" xfId="0" applyFont="1" applyBorder="1" applyAlignment="1">
      <alignment horizontal="right"/>
    </xf>
    <xf numFmtId="4" fontId="149" fillId="0" borderId="20" xfId="0" applyNumberFormat="1" applyFont="1" applyBorder="1" applyAlignment="1">
      <alignment horizontal="right"/>
    </xf>
    <xf numFmtId="0" fontId="149" fillId="0" borderId="0" xfId="0" applyFont="1" applyBorder="1" applyAlignment="1">
      <alignment wrapText="1"/>
    </xf>
    <xf numFmtId="4" fontId="149" fillId="0" borderId="0" xfId="0" applyNumberFormat="1" applyFont="1" applyBorder="1" applyAlignment="1">
      <alignment horizontal="right"/>
    </xf>
    <xf numFmtId="0" fontId="148" fillId="0" borderId="0" xfId="0" applyFont="1"/>
    <xf numFmtId="0" fontId="151" fillId="0" borderId="15" xfId="0" applyFont="1" applyBorder="1" applyAlignment="1">
      <alignment wrapText="1"/>
    </xf>
    <xf numFmtId="0" fontId="149" fillId="0" borderId="23" xfId="0" applyFont="1" applyBorder="1"/>
    <xf numFmtId="0" fontId="150" fillId="0" borderId="23" xfId="0" applyFont="1" applyBorder="1" applyAlignment="1">
      <alignment horizontal="right"/>
    </xf>
    <xf numFmtId="0" fontId="116" fillId="0" borderId="23" xfId="0" applyFont="1" applyBorder="1" applyAlignment="1">
      <alignment horizontal="right"/>
    </xf>
    <xf numFmtId="0" fontId="149" fillId="0" borderId="23" xfId="0" applyFont="1" applyBorder="1" applyAlignment="1">
      <alignment horizontal="right"/>
    </xf>
    <xf numFmtId="1" fontId="149" fillId="0" borderId="23" xfId="0" applyNumberFormat="1" applyFont="1" applyBorder="1" applyAlignment="1">
      <alignment horizontal="right"/>
    </xf>
    <xf numFmtId="0" fontId="116" fillId="0" borderId="15" xfId="0" applyFont="1" applyBorder="1" applyAlignment="1">
      <alignment wrapText="1"/>
    </xf>
    <xf numFmtId="165" fontId="149" fillId="0" borderId="23" xfId="0" applyNumberFormat="1" applyFont="1" applyBorder="1" applyAlignment="1">
      <alignment horizontal="right"/>
    </xf>
    <xf numFmtId="167" fontId="149" fillId="0" borderId="23" xfId="0" applyNumberFormat="1" applyFont="1" applyBorder="1" applyAlignment="1">
      <alignment horizontal="right"/>
    </xf>
    <xf numFmtId="0" fontId="149" fillId="0" borderId="15" xfId="0" applyFont="1" applyBorder="1" applyAlignment="1">
      <alignment wrapText="1"/>
    </xf>
    <xf numFmtId="0" fontId="149" fillId="0" borderId="84" xfId="0" applyFont="1" applyBorder="1"/>
    <xf numFmtId="0" fontId="150" fillId="0" borderId="84" xfId="0" applyFont="1" applyBorder="1" applyAlignment="1">
      <alignment horizontal="right"/>
    </xf>
    <xf numFmtId="0" fontId="116" fillId="0" borderId="84" xfId="0" applyFont="1" applyBorder="1" applyAlignment="1">
      <alignment horizontal="right"/>
    </xf>
    <xf numFmtId="0" fontId="149" fillId="0" borderId="84" xfId="0" applyFont="1" applyBorder="1" applyAlignment="1">
      <alignment horizontal="right"/>
    </xf>
    <xf numFmtId="4" fontId="149" fillId="0" borderId="84" xfId="0" applyNumberFormat="1" applyFont="1" applyBorder="1" applyAlignment="1">
      <alignment horizontal="right"/>
    </xf>
    <xf numFmtId="0" fontId="113" fillId="0" borderId="0" xfId="0" applyFont="1" applyBorder="1" applyAlignment="1">
      <alignment horizontal="center"/>
    </xf>
    <xf numFmtId="167" fontId="149" fillId="0" borderId="12" xfId="0" applyNumberFormat="1" applyFont="1" applyBorder="1"/>
    <xf numFmtId="0" fontId="149" fillId="0" borderId="10" xfId="0" applyFont="1" applyBorder="1" applyAlignment="1">
      <alignment horizontal="right"/>
    </xf>
    <xf numFmtId="165" fontId="149" fillId="0" borderId="10" xfId="0" applyNumberFormat="1" applyFont="1" applyBorder="1" applyAlignment="1">
      <alignment horizontal="right"/>
    </xf>
    <xf numFmtId="49" fontId="149" fillId="0" borderId="12" xfId="0" applyNumberFormat="1" applyFont="1" applyBorder="1" applyAlignment="1">
      <alignment horizontal="right"/>
    </xf>
    <xf numFmtId="169" fontId="149" fillId="0" borderId="12" xfId="0" applyNumberFormat="1" applyFont="1" applyBorder="1" applyAlignment="1">
      <alignment horizontal="right"/>
    </xf>
    <xf numFmtId="1" fontId="149" fillId="0" borderId="12" xfId="0" applyNumberFormat="1" applyFont="1" applyBorder="1" applyAlignment="1">
      <alignment horizontal="right"/>
    </xf>
    <xf numFmtId="0" fontId="149" fillId="0" borderId="12" xfId="0" applyNumberFormat="1" applyFont="1" applyBorder="1" applyAlignment="1">
      <alignment horizontal="right"/>
    </xf>
    <xf numFmtId="1" fontId="149" fillId="0" borderId="27" xfId="0" applyNumberFormat="1" applyFont="1" applyBorder="1" applyAlignment="1">
      <alignment horizontal="right"/>
    </xf>
    <xf numFmtId="0" fontId="149" fillId="0" borderId="27" xfId="0" applyNumberFormat="1" applyFont="1" applyBorder="1" applyAlignment="1">
      <alignment horizontal="right"/>
    </xf>
    <xf numFmtId="165" fontId="149" fillId="0" borderId="27" xfId="0" applyNumberFormat="1" applyFont="1" applyBorder="1" applyAlignment="1">
      <alignment horizontal="right"/>
    </xf>
    <xf numFmtId="49" fontId="149" fillId="0" borderId="0" xfId="0" applyNumberFormat="1" applyFont="1" applyBorder="1" applyAlignment="1">
      <alignment horizontal="right"/>
    </xf>
    <xf numFmtId="0" fontId="149" fillId="0" borderId="0" xfId="0" applyNumberFormat="1" applyFont="1" applyBorder="1" applyAlignment="1">
      <alignment horizontal="right"/>
    </xf>
    <xf numFmtId="0" fontId="127" fillId="0" borderId="0" xfId="0" applyFont="1" applyAlignment="1">
      <alignment wrapText="1"/>
    </xf>
    <xf numFmtId="3" fontId="113" fillId="0" borderId="0" xfId="0" applyNumberFormat="1" applyFont="1"/>
    <xf numFmtId="0" fontId="94" fillId="0" borderId="12" xfId="0" applyFont="1" applyBorder="1" applyAlignment="1">
      <alignment wrapText="1"/>
    </xf>
    <xf numFmtId="0" fontId="94" fillId="0" borderId="12" xfId="0" applyFont="1" applyBorder="1"/>
    <xf numFmtId="0" fontId="94" fillId="0" borderId="12" xfId="0" applyFont="1" applyBorder="1" applyAlignment="1">
      <alignment horizontal="right"/>
    </xf>
    <xf numFmtId="167" fontId="94" fillId="0" borderId="12" xfId="0" applyNumberFormat="1" applyFont="1" applyBorder="1" applyAlignment="1">
      <alignment horizontal="right"/>
    </xf>
    <xf numFmtId="3" fontId="43" fillId="0" borderId="0" xfId="0" applyNumberFormat="1" applyFont="1" applyBorder="1"/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0" fontId="94" fillId="0" borderId="14" xfId="0" applyFont="1" applyBorder="1" applyAlignment="1">
      <alignment wrapText="1"/>
    </xf>
    <xf numFmtId="0" fontId="94" fillId="0" borderId="14" xfId="0" applyFont="1" applyBorder="1"/>
    <xf numFmtId="0" fontId="94" fillId="0" borderId="14" xfId="0" applyFont="1" applyBorder="1" applyAlignment="1">
      <alignment horizontal="right"/>
    </xf>
    <xf numFmtId="0" fontId="94" fillId="0" borderId="0" xfId="0" applyFont="1" applyBorder="1" applyAlignment="1">
      <alignment horizontal="right"/>
    </xf>
    <xf numFmtId="0" fontId="92" fillId="0" borderId="12" xfId="0" applyFont="1" applyBorder="1" applyAlignment="1">
      <alignment wrapText="1"/>
    </xf>
    <xf numFmtId="0" fontId="92" fillId="0" borderId="12" xfId="0" applyFont="1" applyBorder="1"/>
    <xf numFmtId="0" fontId="92" fillId="0" borderId="12" xfId="0" applyFont="1" applyBorder="1" applyAlignment="1">
      <alignment horizontal="right"/>
    </xf>
    <xf numFmtId="0" fontId="92" fillId="0" borderId="12" xfId="0" applyFont="1" applyBorder="1" applyAlignment="1">
      <alignment horizontal="right" vertical="center"/>
    </xf>
    <xf numFmtId="0" fontId="94" fillId="0" borderId="12" xfId="0" applyFont="1" applyBorder="1" applyAlignment="1">
      <alignment horizontal="right" vertical="center"/>
    </xf>
    <xf numFmtId="0" fontId="95" fillId="0" borderId="12" xfId="0" applyFont="1" applyBorder="1" applyAlignment="1">
      <alignment horizontal="right"/>
    </xf>
    <xf numFmtId="165" fontId="94" fillId="0" borderId="12" xfId="0" applyNumberFormat="1" applyFont="1" applyBorder="1" applyAlignment="1">
      <alignment horizontal="right"/>
    </xf>
    <xf numFmtId="167" fontId="94" fillId="24" borderId="12" xfId="0" applyNumberFormat="1" applyFont="1" applyFill="1" applyBorder="1" applyAlignment="1">
      <alignment horizontal="right" vertical="center"/>
    </xf>
    <xf numFmtId="165" fontId="92" fillId="0" borderId="12" xfId="0" applyNumberFormat="1" applyFont="1" applyBorder="1"/>
    <xf numFmtId="0" fontId="23" fillId="0" borderId="0" xfId="0" applyFont="1" applyAlignment="1">
      <alignment horizontal="center"/>
    </xf>
    <xf numFmtId="0" fontId="92" fillId="0" borderId="14" xfId="0" applyFont="1" applyBorder="1" applyAlignment="1">
      <alignment horizontal="right"/>
    </xf>
    <xf numFmtId="0" fontId="94" fillId="0" borderId="14" xfId="0" applyFont="1" applyBorder="1" applyAlignment="1"/>
    <xf numFmtId="0" fontId="23" fillId="0" borderId="0" xfId="0" applyFont="1" applyBorder="1" applyAlignment="1">
      <alignment horizontal="center"/>
    </xf>
    <xf numFmtId="0" fontId="94" fillId="0" borderId="0" xfId="0" applyFont="1" applyBorder="1" applyAlignment="1">
      <alignment wrapText="1"/>
    </xf>
    <xf numFmtId="0" fontId="94" fillId="0" borderId="0" xfId="0" applyFont="1" applyBorder="1"/>
    <xf numFmtId="0" fontId="95" fillId="0" borderId="0" xfId="0" applyFont="1" applyBorder="1" applyAlignment="1">
      <alignment horizontal="right"/>
    </xf>
    <xf numFmtId="0" fontId="92" fillId="0" borderId="0" xfId="0" applyFont="1" applyBorder="1" applyAlignment="1">
      <alignment horizontal="right"/>
    </xf>
    <xf numFmtId="4" fontId="94" fillId="0" borderId="0" xfId="0" applyNumberFormat="1" applyFont="1" applyBorder="1" applyAlignment="1">
      <alignment horizontal="right"/>
    </xf>
    <xf numFmtId="0" fontId="92" fillId="0" borderId="23" xfId="0" applyFont="1" applyBorder="1" applyAlignment="1">
      <alignment wrapText="1"/>
    </xf>
    <xf numFmtId="0" fontId="94" fillId="0" borderId="23" xfId="0" applyFont="1" applyBorder="1"/>
    <xf numFmtId="0" fontId="95" fillId="0" borderId="23" xfId="0" applyFont="1" applyBorder="1" applyAlignment="1">
      <alignment horizontal="right"/>
    </xf>
    <xf numFmtId="0" fontId="92" fillId="0" borderId="23" xfId="0" applyFont="1" applyBorder="1" applyAlignment="1">
      <alignment horizontal="right"/>
    </xf>
    <xf numFmtId="0" fontId="94" fillId="0" borderId="23" xfId="0" applyFont="1" applyBorder="1" applyAlignment="1">
      <alignment horizontal="right"/>
    </xf>
    <xf numFmtId="0" fontId="94" fillId="0" borderId="0" xfId="0" applyFont="1" applyBorder="1" applyAlignment="1">
      <alignment shrinkToFit="1"/>
    </xf>
    <xf numFmtId="0" fontId="92" fillId="0" borderId="23" xfId="0" applyFont="1" applyBorder="1"/>
    <xf numFmtId="0" fontId="93" fillId="0" borderId="23" xfId="0" applyFont="1" applyBorder="1" applyAlignment="1">
      <alignment horizontal="right"/>
    </xf>
    <xf numFmtId="167" fontId="94" fillId="0" borderId="23" xfId="0" applyNumberFormat="1" applyFont="1" applyBorder="1" applyAlignment="1">
      <alignment horizontal="right"/>
    </xf>
    <xf numFmtId="0" fontId="94" fillId="0" borderId="44" xfId="0" applyFont="1" applyBorder="1" applyAlignment="1">
      <alignment shrinkToFit="1"/>
    </xf>
    <xf numFmtId="0" fontId="92" fillId="0" borderId="81" xfId="0" applyFont="1" applyBorder="1"/>
    <xf numFmtId="0" fontId="93" fillId="0" borderId="81" xfId="0" applyFont="1" applyBorder="1" applyAlignment="1">
      <alignment horizontal="right"/>
    </xf>
    <xf numFmtId="0" fontId="92" fillId="0" borderId="81" xfId="0" applyFont="1" applyBorder="1" applyAlignment="1">
      <alignment horizontal="right"/>
    </xf>
    <xf numFmtId="0" fontId="94" fillId="0" borderId="81" xfId="0" applyFont="1" applyBorder="1" applyAlignment="1">
      <alignment horizontal="right"/>
    </xf>
    <xf numFmtId="0" fontId="94" fillId="0" borderId="82" xfId="0" applyFont="1" applyFill="1" applyBorder="1" applyAlignment="1">
      <alignment horizontal="right"/>
    </xf>
    <xf numFmtId="0" fontId="149" fillId="0" borderId="78" xfId="0" applyFont="1" applyBorder="1" applyAlignment="1">
      <alignment horizontal="right"/>
    </xf>
    <xf numFmtId="0" fontId="94" fillId="0" borderId="15" xfId="0" applyFont="1" applyBorder="1" applyAlignment="1">
      <alignment horizontal="right"/>
    </xf>
    <xf numFmtId="0" fontId="94" fillId="0" borderId="10" xfId="0" applyFont="1" applyBorder="1" applyAlignment="1">
      <alignment horizontal="right"/>
    </xf>
    <xf numFmtId="0" fontId="22" fillId="0" borderId="62" xfId="0" applyFont="1" applyBorder="1" applyAlignment="1">
      <alignment horizontal="left" vertical="center"/>
    </xf>
    <xf numFmtId="0" fontId="153" fillId="0" borderId="0" xfId="71" applyFont="1" applyAlignment="1">
      <alignment vertical="center"/>
    </xf>
    <xf numFmtId="0" fontId="20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2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2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2" fillId="0" borderId="44" xfId="0" applyFont="1" applyBorder="1"/>
    <xf numFmtId="3" fontId="26" fillId="0" borderId="84" xfId="0" applyNumberFormat="1" applyFont="1" applyBorder="1"/>
    <xf numFmtId="3" fontId="26" fillId="0" borderId="88" xfId="0" applyNumberFormat="1" applyFont="1" applyBorder="1"/>
    <xf numFmtId="0" fontId="52" fillId="0" borderId="13" xfId="0" applyFont="1" applyBorder="1"/>
    <xf numFmtId="3" fontId="26" fillId="0" borderId="18" xfId="0" applyNumberFormat="1" applyFont="1" applyBorder="1"/>
    <xf numFmtId="3" fontId="26" fillId="0" borderId="31" xfId="0" applyNumberFormat="1" applyFont="1" applyBorder="1"/>
    <xf numFmtId="0" fontId="52" fillId="0" borderId="84" xfId="0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26" fillId="0" borderId="20" xfId="0" applyNumberFormat="1" applyFont="1" applyBorder="1"/>
    <xf numFmtId="0" fontId="52" fillId="0" borderId="20" xfId="0" applyFont="1" applyBorder="1"/>
    <xf numFmtId="3" fontId="37" fillId="0" borderId="62" xfId="78" applyNumberFormat="1" applyFont="1" applyBorder="1"/>
    <xf numFmtId="3" fontId="25" fillId="0" borderId="62" xfId="78" applyNumberFormat="1" applyFont="1" applyBorder="1"/>
    <xf numFmtId="3" fontId="59" fillId="0" borderId="62" xfId="78" applyNumberFormat="1" applyFont="1" applyBorder="1"/>
    <xf numFmtId="3" fontId="81" fillId="0" borderId="62" xfId="78" applyNumberFormat="1" applyFont="1" applyBorder="1" applyAlignment="1">
      <alignment vertical="center"/>
    </xf>
    <xf numFmtId="3" fontId="25" fillId="0" borderId="65" xfId="78" applyNumberFormat="1" applyFont="1" applyBorder="1"/>
    <xf numFmtId="3" fontId="35" fillId="0" borderId="62" xfId="78" applyNumberFormat="1" applyFont="1" applyBorder="1"/>
    <xf numFmtId="3" fontId="30" fillId="0" borderId="67" xfId="78" applyNumberFormat="1" applyFont="1" applyBorder="1" applyAlignment="1">
      <alignment vertical="center"/>
    </xf>
    <xf numFmtId="3" fontId="120" fillId="0" borderId="62" xfId="78" applyNumberFormat="1" applyFont="1" applyBorder="1"/>
    <xf numFmtId="3" fontId="128" fillId="0" borderId="62" xfId="78" applyNumberFormat="1" applyFont="1" applyBorder="1"/>
    <xf numFmtId="0" fontId="28" fillId="0" borderId="0" xfId="78" applyFont="1" applyBorder="1"/>
    <xf numFmtId="0" fontId="37" fillId="0" borderId="0" xfId="78" applyFont="1" applyBorder="1"/>
    <xf numFmtId="0" fontId="59" fillId="0" borderId="0" xfId="78" applyFont="1" applyBorder="1"/>
    <xf numFmtId="3" fontId="35" fillId="0" borderId="0" xfId="0" applyNumberFormat="1" applyFont="1" applyBorder="1" applyAlignment="1">
      <alignment vertical="center" wrapText="1"/>
    </xf>
    <xf numFmtId="3" fontId="28" fillId="0" borderId="0" xfId="78" applyNumberFormat="1" applyFont="1" applyAlignment="1">
      <alignment vertical="center"/>
    </xf>
    <xf numFmtId="1" fontId="57" fillId="0" borderId="25" xfId="0" applyNumberFormat="1" applyFont="1" applyBorder="1" applyAlignment="1">
      <alignment horizontal="center" vertical="center"/>
    </xf>
    <xf numFmtId="0" fontId="39" fillId="0" borderId="0" xfId="0" applyFont="1" applyBorder="1"/>
    <xf numFmtId="3" fontId="35" fillId="25" borderId="0" xfId="78" applyNumberFormat="1" applyFont="1" applyFill="1" applyAlignment="1">
      <alignment vertical="center"/>
    </xf>
    <xf numFmtId="3" fontId="120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1" fontId="57" fillId="0" borderId="21" xfId="0" applyNumberFormat="1" applyFont="1" applyBorder="1" applyAlignment="1">
      <alignment horizontal="center" vertical="center"/>
    </xf>
    <xf numFmtId="3" fontId="112" fillId="0" borderId="21" xfId="0" applyNumberFormat="1" applyFont="1" applyBorder="1"/>
    <xf numFmtId="0" fontId="36" fillId="0" borderId="0" xfId="0" applyFont="1" applyAlignment="1">
      <alignment vertical="center"/>
    </xf>
    <xf numFmtId="0" fontId="103" fillId="0" borderId="26" xfId="0" applyFont="1" applyBorder="1" applyAlignment="1">
      <alignment vertical="center" wrapText="1"/>
    </xf>
    <xf numFmtId="3" fontId="103" fillId="0" borderId="26" xfId="0" applyNumberFormat="1" applyFont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0" fontId="60" fillId="0" borderId="0" xfId="78" applyFont="1" applyAlignment="1">
      <alignment vertical="center"/>
    </xf>
    <xf numFmtId="0" fontId="162" fillId="0" borderId="0" xfId="0" applyFont="1" applyFill="1" applyBorder="1"/>
    <xf numFmtId="0" fontId="163" fillId="0" borderId="0" xfId="0" applyFont="1" applyFill="1" applyBorder="1" applyAlignment="1">
      <alignment horizontal="center" wrapText="1"/>
    </xf>
    <xf numFmtId="0" fontId="163" fillId="0" borderId="0" xfId="0" applyFont="1" applyFill="1" applyBorder="1" applyAlignment="1">
      <alignment horizontal="center"/>
    </xf>
    <xf numFmtId="0" fontId="163" fillId="0" borderId="121" xfId="0" applyFont="1" applyFill="1" applyBorder="1" applyAlignment="1">
      <alignment horizontal="center" wrapText="1"/>
    </xf>
    <xf numFmtId="166" fontId="158" fillId="0" borderId="121" xfId="0" applyNumberFormat="1" applyFont="1" applyFill="1" applyBorder="1" applyAlignment="1">
      <alignment horizontal="center" vertical="center"/>
    </xf>
    <xf numFmtId="170" fontId="158" fillId="0" borderId="121" xfId="0" applyNumberFormat="1" applyFont="1" applyFill="1" applyBorder="1" applyAlignment="1">
      <alignment horizontal="center" vertical="center"/>
    </xf>
    <xf numFmtId="170" fontId="158" fillId="0" borderId="123" xfId="0" applyNumberFormat="1" applyFont="1" applyFill="1" applyBorder="1" applyAlignment="1">
      <alignment horizontal="center" vertical="center"/>
    </xf>
    <xf numFmtId="166" fontId="158" fillId="0" borderId="124" xfId="0" applyNumberFormat="1" applyFont="1" applyFill="1" applyBorder="1" applyAlignment="1">
      <alignment horizontal="center" vertical="center"/>
    </xf>
    <xf numFmtId="0" fontId="162" fillId="0" borderId="0" xfId="0" applyFont="1" applyFill="1" applyBorder="1" applyAlignment="1">
      <alignment horizontal="center"/>
    </xf>
    <xf numFmtId="0" fontId="164" fillId="0" borderId="0" xfId="0" applyFont="1" applyFill="1" applyBorder="1" applyAlignment="1">
      <alignment horizontal="center" vertical="center" wrapText="1"/>
    </xf>
    <xf numFmtId="166" fontId="166" fillId="0" borderId="0" xfId="0" applyNumberFormat="1" applyFont="1" applyFill="1" applyBorder="1" applyAlignment="1">
      <alignment horizontal="center" vertical="center"/>
    </xf>
    <xf numFmtId="166" fontId="166" fillId="0" borderId="125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94" fillId="27" borderId="121" xfId="0" applyFont="1" applyFill="1" applyBorder="1" applyAlignment="1">
      <alignment horizontal="left" vertical="center" wrapText="1"/>
    </xf>
    <xf numFmtId="1" fontId="94" fillId="27" borderId="121" xfId="0" applyNumberFormat="1" applyFont="1" applyFill="1" applyBorder="1" applyAlignment="1">
      <alignment horizontal="right" vertical="center"/>
    </xf>
    <xf numFmtId="49" fontId="94" fillId="27" borderId="121" xfId="0" applyNumberFormat="1" applyFont="1" applyFill="1" applyBorder="1" applyAlignment="1">
      <alignment horizontal="right" vertical="center"/>
    </xf>
    <xf numFmtId="167" fontId="94" fillId="27" borderId="121" xfId="0" applyNumberFormat="1" applyFont="1" applyFill="1" applyBorder="1" applyAlignment="1">
      <alignment horizontal="right" vertical="center"/>
    </xf>
    <xf numFmtId="167" fontId="94" fillId="27" borderId="123" xfId="0" applyNumberFormat="1" applyFont="1" applyFill="1" applyBorder="1" applyAlignment="1">
      <alignment horizontal="right" vertical="center"/>
    </xf>
    <xf numFmtId="167" fontId="94" fillId="27" borderId="124" xfId="0" applyNumberFormat="1" applyFont="1" applyFill="1" applyBorder="1" applyAlignment="1">
      <alignment horizontal="right" vertical="center"/>
    </xf>
    <xf numFmtId="0" fontId="147" fillId="0" borderId="0" xfId="0" applyFont="1" applyFill="1" applyBorder="1" applyAlignment="1">
      <alignment horizontal="center" vertical="center" wrapText="1"/>
    </xf>
    <xf numFmtId="49" fontId="128" fillId="0" borderId="0" xfId="0" applyNumberFormat="1" applyFont="1" applyFill="1" applyBorder="1" applyAlignment="1">
      <alignment horizontal="center" vertical="center"/>
    </xf>
    <xf numFmtId="166" fontId="128" fillId="0" borderId="0" xfId="0" applyNumberFormat="1" applyFont="1" applyFill="1" applyBorder="1" applyAlignment="1">
      <alignment horizontal="center" vertical="center"/>
    </xf>
    <xf numFmtId="167" fontId="149" fillId="27" borderId="126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center"/>
    </xf>
    <xf numFmtId="0" fontId="94" fillId="0" borderId="121" xfId="0" applyFont="1" applyFill="1" applyBorder="1" applyAlignment="1">
      <alignment wrapText="1"/>
    </xf>
    <xf numFmtId="0" fontId="94" fillId="0" borderId="121" xfId="0" applyFont="1" applyFill="1" applyBorder="1"/>
    <xf numFmtId="0" fontId="94" fillId="0" borderId="121" xfId="0" applyFont="1" applyFill="1" applyBorder="1" applyAlignment="1">
      <alignment horizontal="right"/>
    </xf>
    <xf numFmtId="0" fontId="149" fillId="0" borderId="121" xfId="0" applyFont="1" applyFill="1" applyBorder="1" applyAlignment="1">
      <alignment horizontal="right"/>
    </xf>
    <xf numFmtId="167" fontId="94" fillId="0" borderId="121" xfId="0" applyNumberFormat="1" applyFont="1" applyFill="1" applyBorder="1" applyAlignment="1">
      <alignment horizontal="right"/>
    </xf>
    <xf numFmtId="167" fontId="94" fillId="0" borderId="123" xfId="0" applyNumberFormat="1" applyFont="1" applyFill="1" applyBorder="1" applyAlignment="1">
      <alignment horizontal="right"/>
    </xf>
    <xf numFmtId="0" fontId="113" fillId="0" borderId="0" xfId="0" applyFont="1" applyFill="1" applyBorder="1" applyAlignment="1">
      <alignment horizontal="center"/>
    </xf>
    <xf numFmtId="0" fontId="127" fillId="0" borderId="0" xfId="0" applyFont="1" applyFill="1" applyBorder="1"/>
    <xf numFmtId="0" fontId="127" fillId="0" borderId="62" xfId="0" applyFont="1" applyFill="1" applyBorder="1"/>
    <xf numFmtId="0" fontId="150" fillId="0" borderId="0" xfId="0" applyFont="1" applyFill="1" applyBorder="1" applyAlignment="1">
      <alignment wrapText="1"/>
    </xf>
    <xf numFmtId="0" fontId="150" fillId="0" borderId="0" xfId="0" applyFont="1" applyFill="1" applyBorder="1"/>
    <xf numFmtId="0" fontId="150" fillId="0" borderId="0" xfId="0" applyFont="1" applyFill="1" applyBorder="1" applyAlignment="1">
      <alignment horizontal="right"/>
    </xf>
    <xf numFmtId="0" fontId="149" fillId="0" borderId="0" xfId="0" applyFont="1" applyFill="1" applyBorder="1" applyAlignment="1">
      <alignment horizontal="right"/>
    </xf>
    <xf numFmtId="0" fontId="149" fillId="0" borderId="0" xfId="0" applyFont="1" applyFill="1" applyBorder="1" applyAlignment="1"/>
    <xf numFmtId="0" fontId="149" fillId="0" borderId="62" xfId="0" applyFont="1" applyFill="1" applyBorder="1" applyAlignment="1"/>
    <xf numFmtId="0" fontId="94" fillId="0" borderId="127" xfId="0" applyFont="1" applyFill="1" applyBorder="1" applyAlignment="1">
      <alignment wrapText="1"/>
    </xf>
    <xf numFmtId="0" fontId="94" fillId="0" borderId="127" xfId="0" applyFont="1" applyFill="1" applyBorder="1"/>
    <xf numFmtId="0" fontId="94" fillId="0" borderId="127" xfId="0" applyFont="1" applyFill="1" applyBorder="1" applyAlignment="1">
      <alignment horizontal="right"/>
    </xf>
    <xf numFmtId="0" fontId="92" fillId="0" borderId="127" xfId="0" applyFont="1" applyFill="1" applyBorder="1" applyAlignment="1">
      <alignment horizontal="right"/>
    </xf>
    <xf numFmtId="0" fontId="94" fillId="0" borderId="127" xfId="0" applyFont="1" applyFill="1" applyBorder="1" applyAlignment="1"/>
    <xf numFmtId="0" fontId="94" fillId="0" borderId="128" xfId="0" applyFont="1" applyFill="1" applyBorder="1" applyAlignment="1"/>
    <xf numFmtId="0" fontId="92" fillId="0" borderId="121" xfId="0" applyFont="1" applyFill="1" applyBorder="1" applyAlignment="1">
      <alignment wrapText="1"/>
    </xf>
    <xf numFmtId="165" fontId="92" fillId="0" borderId="121" xfId="0" applyNumberFormat="1" applyFont="1" applyFill="1" applyBorder="1"/>
    <xf numFmtId="0" fontId="92" fillId="0" borderId="121" xfId="0" applyFont="1" applyFill="1" applyBorder="1" applyAlignment="1">
      <alignment horizontal="right"/>
    </xf>
    <xf numFmtId="0" fontId="94" fillId="0" borderId="123" xfId="0" applyFont="1" applyFill="1" applyBorder="1" applyAlignment="1">
      <alignment horizontal="right"/>
    </xf>
    <xf numFmtId="167" fontId="94" fillId="0" borderId="124" xfId="0" applyNumberFormat="1" applyFont="1" applyFill="1" applyBorder="1" applyAlignment="1">
      <alignment horizontal="right"/>
    </xf>
    <xf numFmtId="0" fontId="92" fillId="0" borderId="121" xfId="0" applyFont="1" applyFill="1" applyBorder="1"/>
    <xf numFmtId="0" fontId="95" fillId="0" borderId="121" xfId="0" applyFont="1" applyFill="1" applyBorder="1" applyAlignment="1">
      <alignment horizontal="right"/>
    </xf>
    <xf numFmtId="165" fontId="94" fillId="0" borderId="121" xfId="0" applyNumberFormat="1" applyFont="1" applyFill="1" applyBorder="1" applyAlignment="1">
      <alignment horizontal="right"/>
    </xf>
    <xf numFmtId="165" fontId="94" fillId="0" borderId="123" xfId="0" applyNumberFormat="1" applyFont="1" applyFill="1" applyBorder="1" applyAlignment="1">
      <alignment horizontal="right"/>
    </xf>
    <xf numFmtId="0" fontId="150" fillId="0" borderId="129" xfId="0" applyFont="1" applyFill="1" applyBorder="1" applyAlignment="1">
      <alignment wrapText="1"/>
    </xf>
    <xf numFmtId="0" fontId="150" fillId="0" borderId="129" xfId="0" applyFont="1" applyFill="1" applyBorder="1"/>
    <xf numFmtId="0" fontId="150" fillId="0" borderId="129" xfId="0" applyFont="1" applyFill="1" applyBorder="1" applyAlignment="1">
      <alignment horizontal="right"/>
    </xf>
    <xf numFmtId="0" fontId="149" fillId="0" borderId="129" xfId="0" applyFont="1" applyFill="1" applyBorder="1" applyAlignment="1">
      <alignment horizontal="right"/>
    </xf>
    <xf numFmtId="0" fontId="149" fillId="0" borderId="130" xfId="0" applyFont="1" applyFill="1" applyBorder="1" applyAlignment="1">
      <alignment horizontal="right"/>
    </xf>
    <xf numFmtId="0" fontId="116" fillId="0" borderId="0" xfId="0" applyFont="1" applyFill="1" applyBorder="1" applyAlignment="1">
      <alignment horizontal="right"/>
    </xf>
    <xf numFmtId="0" fontId="149" fillId="0" borderId="79" xfId="0" applyFont="1" applyFill="1" applyBorder="1" applyAlignment="1">
      <alignment horizontal="right"/>
    </xf>
    <xf numFmtId="0" fontId="94" fillId="0" borderId="127" xfId="0" applyFont="1" applyFill="1" applyBorder="1" applyAlignment="1">
      <alignment horizontal="center"/>
    </xf>
    <xf numFmtId="0" fontId="94" fillId="0" borderId="0" xfId="0" applyFont="1" applyFill="1" applyBorder="1" applyAlignment="1">
      <alignment horizontal="right"/>
    </xf>
    <xf numFmtId="0" fontId="94" fillId="0" borderId="128" xfId="0" applyFont="1" applyFill="1" applyBorder="1" applyAlignment="1">
      <alignment horizontal="right"/>
    </xf>
    <xf numFmtId="0" fontId="94" fillId="0" borderId="124" xfId="0" applyFont="1" applyFill="1" applyBorder="1" applyAlignment="1">
      <alignment horizontal="right"/>
    </xf>
    <xf numFmtId="0" fontId="92" fillId="0" borderId="121" xfId="0" applyFont="1" applyFill="1" applyBorder="1" applyAlignment="1">
      <alignment horizontal="right" vertical="center"/>
    </xf>
    <xf numFmtId="0" fontId="94" fillId="0" borderId="121" xfId="0" applyFont="1" applyFill="1" applyBorder="1" applyAlignment="1">
      <alignment horizontal="right" vertical="center"/>
    </xf>
    <xf numFmtId="0" fontId="94" fillId="0" borderId="123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center" vertical="center"/>
    </xf>
    <xf numFmtId="165" fontId="94" fillId="0" borderId="124" xfId="0" applyNumberFormat="1" applyFont="1" applyFill="1" applyBorder="1" applyAlignment="1">
      <alignment horizontal="right"/>
    </xf>
    <xf numFmtId="0" fontId="150" fillId="0" borderId="131" xfId="0" applyFont="1" applyFill="1" applyBorder="1" applyAlignment="1">
      <alignment wrapText="1"/>
    </xf>
    <xf numFmtId="0" fontId="150" fillId="0" borderId="131" xfId="0" applyFont="1" applyFill="1" applyBorder="1"/>
    <xf numFmtId="0" fontId="150" fillId="0" borderId="131" xfId="0" applyFont="1" applyFill="1" applyBorder="1" applyAlignment="1">
      <alignment horizontal="right"/>
    </xf>
    <xf numFmtId="0" fontId="149" fillId="0" borderId="131" xfId="0" applyFont="1" applyFill="1" applyBorder="1" applyAlignment="1">
      <alignment horizontal="right"/>
    </xf>
    <xf numFmtId="0" fontId="116" fillId="0" borderId="126" xfId="0" applyFont="1" applyFill="1" applyBorder="1" applyAlignment="1">
      <alignment horizontal="right"/>
    </xf>
    <xf numFmtId="0" fontId="149" fillId="0" borderId="127" xfId="0" applyFont="1" applyFill="1" applyBorder="1" applyAlignment="1">
      <alignment wrapText="1"/>
    </xf>
    <xf numFmtId="0" fontId="149" fillId="0" borderId="0" xfId="0" applyFont="1" applyFill="1" applyBorder="1"/>
    <xf numFmtId="0" fontId="149" fillId="0" borderId="62" xfId="0" applyFont="1" applyFill="1" applyBorder="1" applyAlignment="1">
      <alignment horizontal="right"/>
    </xf>
    <xf numFmtId="0" fontId="151" fillId="0" borderId="127" xfId="0" applyFont="1" applyFill="1" applyBorder="1" applyAlignment="1">
      <alignment wrapText="1"/>
    </xf>
    <xf numFmtId="0" fontId="151" fillId="0" borderId="121" xfId="0" applyFont="1" applyFill="1" applyBorder="1"/>
    <xf numFmtId="0" fontId="116" fillId="0" borderId="121" xfId="0" applyFont="1" applyFill="1" applyBorder="1" applyAlignment="1">
      <alignment horizontal="right"/>
    </xf>
    <xf numFmtId="0" fontId="149" fillId="0" borderId="123" xfId="0" applyFont="1" applyFill="1" applyBorder="1" applyAlignment="1">
      <alignment horizontal="right"/>
    </xf>
    <xf numFmtId="0" fontId="149" fillId="0" borderId="124" xfId="0" applyFont="1" applyFill="1" applyBorder="1" applyAlignment="1">
      <alignment horizontal="right"/>
    </xf>
    <xf numFmtId="0" fontId="116" fillId="0" borderId="121" xfId="0" applyFont="1" applyFill="1" applyBorder="1" applyAlignment="1">
      <alignment wrapText="1"/>
    </xf>
    <xf numFmtId="0" fontId="116" fillId="0" borderId="121" xfId="0" applyFont="1" applyFill="1" applyBorder="1"/>
    <xf numFmtId="0" fontId="151" fillId="0" borderId="121" xfId="0" applyFont="1" applyFill="1" applyBorder="1" applyAlignment="1">
      <alignment wrapText="1"/>
    </xf>
    <xf numFmtId="0" fontId="149" fillId="0" borderId="121" xfId="0" applyFont="1" applyFill="1" applyBorder="1" applyAlignment="1">
      <alignment wrapText="1"/>
    </xf>
    <xf numFmtId="0" fontId="149" fillId="0" borderId="121" xfId="0" applyFont="1" applyFill="1" applyBorder="1"/>
    <xf numFmtId="0" fontId="150" fillId="0" borderId="121" xfId="0" applyFont="1" applyFill="1" applyBorder="1" applyAlignment="1">
      <alignment horizontal="right"/>
    </xf>
    <xf numFmtId="4" fontId="149" fillId="0" borderId="121" xfId="0" applyNumberFormat="1" applyFont="1" applyFill="1" applyBorder="1" applyAlignment="1">
      <alignment horizontal="right"/>
    </xf>
    <xf numFmtId="4" fontId="149" fillId="0" borderId="123" xfId="0" applyNumberFormat="1" applyFont="1" applyFill="1" applyBorder="1" applyAlignment="1">
      <alignment horizontal="right"/>
    </xf>
    <xf numFmtId="0" fontId="149" fillId="0" borderId="129" xfId="0" applyFont="1" applyFill="1" applyBorder="1" applyAlignment="1">
      <alignment wrapText="1"/>
    </xf>
    <xf numFmtId="0" fontId="149" fillId="0" borderId="129" xfId="0" applyFont="1" applyFill="1" applyBorder="1"/>
    <xf numFmtId="0" fontId="116" fillId="0" borderId="129" xfId="0" applyFont="1" applyFill="1" applyBorder="1" applyAlignment="1">
      <alignment horizontal="right"/>
    </xf>
    <xf numFmtId="0" fontId="94" fillId="0" borderId="132" xfId="0" applyFont="1" applyFill="1" applyBorder="1" applyAlignment="1">
      <alignment horizontal="right"/>
    </xf>
    <xf numFmtId="4" fontId="149" fillId="0" borderId="129" xfId="0" applyNumberFormat="1" applyFont="1" applyFill="1" applyBorder="1" applyAlignment="1">
      <alignment horizontal="right"/>
    </xf>
    <xf numFmtId="0" fontId="149" fillId="0" borderId="0" xfId="0" applyFont="1" applyFill="1" applyBorder="1" applyAlignment="1">
      <alignment wrapText="1"/>
    </xf>
    <xf numFmtId="0" fontId="149" fillId="0" borderId="78" xfId="0" applyFont="1" applyFill="1" applyBorder="1" applyAlignment="1">
      <alignment horizontal="right"/>
    </xf>
    <xf numFmtId="0" fontId="94" fillId="0" borderId="131" xfId="0" applyFont="1" applyFill="1" applyBorder="1" applyAlignment="1">
      <alignment horizontal="right"/>
    </xf>
    <xf numFmtId="4" fontId="149" fillId="0" borderId="0" xfId="0" applyNumberFormat="1" applyFont="1" applyFill="1" applyBorder="1" applyAlignment="1">
      <alignment horizontal="right"/>
    </xf>
    <xf numFmtId="0" fontId="52" fillId="0" borderId="0" xfId="0" applyFont="1" applyFill="1" applyBorder="1"/>
    <xf numFmtId="0" fontId="149" fillId="0" borderId="82" xfId="0" applyFont="1" applyFill="1" applyBorder="1" applyAlignment="1">
      <alignment horizontal="right"/>
    </xf>
    <xf numFmtId="0" fontId="20" fillId="0" borderId="23" xfId="0" applyFont="1" applyFill="1" applyBorder="1"/>
    <xf numFmtId="0" fontId="149" fillId="0" borderId="23" xfId="0" applyFont="1" applyFill="1" applyBorder="1"/>
    <xf numFmtId="0" fontId="92" fillId="0" borderId="23" xfId="0" applyFont="1" applyFill="1" applyBorder="1"/>
    <xf numFmtId="0" fontId="94" fillId="0" borderId="23" xfId="0" applyFont="1" applyFill="1" applyBorder="1" applyAlignment="1">
      <alignment horizontal="right"/>
    </xf>
    <xf numFmtId="0" fontId="150" fillId="0" borderId="23" xfId="0" applyFont="1" applyFill="1" applyBorder="1" applyAlignment="1">
      <alignment horizontal="right"/>
    </xf>
    <xf numFmtId="0" fontId="116" fillId="0" borderId="23" xfId="0" applyFont="1" applyFill="1" applyBorder="1" applyAlignment="1">
      <alignment horizontal="right"/>
    </xf>
    <xf numFmtId="3" fontId="94" fillId="0" borderId="23" xfId="0" applyNumberFormat="1" applyFont="1" applyFill="1" applyBorder="1" applyAlignment="1">
      <alignment horizontal="right"/>
    </xf>
    <xf numFmtId="4" fontId="94" fillId="0" borderId="23" xfId="0" applyNumberFormat="1" applyFont="1" applyFill="1" applyBorder="1" applyAlignment="1">
      <alignment horizontal="right"/>
    </xf>
    <xf numFmtId="2" fontId="94" fillId="0" borderId="23" xfId="0" applyNumberFormat="1" applyFont="1" applyFill="1" applyBorder="1" applyAlignment="1">
      <alignment horizontal="right"/>
    </xf>
    <xf numFmtId="0" fontId="95" fillId="0" borderId="0" xfId="0" applyFont="1" applyFill="1" applyBorder="1" applyAlignment="1">
      <alignment wrapText="1"/>
    </xf>
    <xf numFmtId="0" fontId="94" fillId="0" borderId="47" xfId="0" applyFont="1" applyFill="1" applyBorder="1"/>
    <xf numFmtId="0" fontId="92" fillId="0" borderId="47" xfId="0" applyFont="1" applyFill="1" applyBorder="1"/>
    <xf numFmtId="0" fontId="95" fillId="0" borderId="47" xfId="0" applyFont="1" applyFill="1" applyBorder="1" applyAlignment="1">
      <alignment horizontal="right"/>
    </xf>
    <xf numFmtId="0" fontId="92" fillId="0" borderId="47" xfId="0" applyFont="1" applyFill="1" applyBorder="1" applyAlignment="1">
      <alignment horizontal="right"/>
    </xf>
    <xf numFmtId="0" fontId="94" fillId="0" borderId="47" xfId="0" applyFont="1" applyFill="1" applyBorder="1" applyAlignment="1">
      <alignment horizontal="right"/>
    </xf>
    <xf numFmtId="1" fontId="94" fillId="0" borderId="47" xfId="0" applyNumberFormat="1" applyFont="1" applyFill="1" applyBorder="1" applyAlignment="1">
      <alignment horizontal="right"/>
    </xf>
    <xf numFmtId="2" fontId="149" fillId="0" borderId="47" xfId="0" applyNumberFormat="1" applyFont="1" applyFill="1" applyBorder="1" applyAlignment="1">
      <alignment horizontal="right"/>
    </xf>
    <xf numFmtId="0" fontId="92" fillId="0" borderId="131" xfId="0" applyFont="1" applyFill="1" applyBorder="1" applyAlignment="1">
      <alignment wrapText="1"/>
    </xf>
    <xf numFmtId="0" fontId="94" fillId="0" borderId="23" xfId="0" applyFont="1" applyFill="1" applyBorder="1"/>
    <xf numFmtId="0" fontId="95" fillId="0" borderId="23" xfId="0" applyFont="1" applyFill="1" applyBorder="1" applyAlignment="1">
      <alignment horizontal="right"/>
    </xf>
    <xf numFmtId="0" fontId="92" fillId="0" borderId="23" xfId="0" applyFont="1" applyFill="1" applyBorder="1" applyAlignment="1">
      <alignment horizontal="right"/>
    </xf>
    <xf numFmtId="1" fontId="94" fillId="0" borderId="23" xfId="0" applyNumberFormat="1" applyFont="1" applyFill="1" applyBorder="1" applyAlignment="1">
      <alignment horizontal="right"/>
    </xf>
    <xf numFmtId="0" fontId="154" fillId="0" borderId="131" xfId="0" applyFont="1" applyFill="1" applyBorder="1" applyAlignment="1">
      <alignment wrapText="1"/>
    </xf>
    <xf numFmtId="0" fontId="23" fillId="28" borderId="0" xfId="0" applyFont="1" applyFill="1" applyBorder="1" applyAlignment="1">
      <alignment horizontal="center"/>
    </xf>
    <xf numFmtId="0" fontId="92" fillId="28" borderId="131" xfId="0" applyFont="1" applyFill="1" applyBorder="1" applyAlignment="1">
      <alignment wrapText="1"/>
    </xf>
    <xf numFmtId="0" fontId="94" fillId="28" borderId="23" xfId="0" applyFont="1" applyFill="1" applyBorder="1"/>
    <xf numFmtId="0" fontId="95" fillId="28" borderId="23" xfId="0" applyFont="1" applyFill="1" applyBorder="1" applyAlignment="1">
      <alignment horizontal="right"/>
    </xf>
    <xf numFmtId="0" fontId="92" fillId="28" borderId="23" xfId="0" applyFont="1" applyFill="1" applyBorder="1" applyAlignment="1">
      <alignment horizontal="right"/>
    </xf>
    <xf numFmtId="0" fontId="94" fillId="28" borderId="23" xfId="0" applyFont="1" applyFill="1" applyBorder="1" applyAlignment="1">
      <alignment horizontal="right"/>
    </xf>
    <xf numFmtId="1" fontId="94" fillId="28" borderId="23" xfId="0" applyNumberFormat="1" applyFont="1" applyFill="1" applyBorder="1" applyAlignment="1">
      <alignment horizontal="right"/>
    </xf>
    <xf numFmtId="2" fontId="94" fillId="28" borderId="23" xfId="0" applyNumberFormat="1" applyFont="1" applyFill="1" applyBorder="1" applyAlignment="1">
      <alignment horizontal="right"/>
    </xf>
    <xf numFmtId="0" fontId="95" fillId="0" borderId="131" xfId="0" applyFont="1" applyFill="1" applyBorder="1" applyAlignment="1">
      <alignment wrapText="1"/>
    </xf>
    <xf numFmtId="2" fontId="149" fillId="0" borderId="23" xfId="0" applyNumberFormat="1" applyFont="1" applyFill="1" applyBorder="1" applyAlignment="1">
      <alignment horizontal="right"/>
    </xf>
    <xf numFmtId="0" fontId="94" fillId="28" borderId="23" xfId="0" applyFont="1" applyFill="1" applyBorder="1" applyAlignment="1">
      <alignment horizontal="right" vertical="center"/>
    </xf>
    <xf numFmtId="1" fontId="94" fillId="28" borderId="23" xfId="0" applyNumberFormat="1" applyFont="1" applyFill="1" applyBorder="1" applyAlignment="1">
      <alignment horizontal="right" vertical="center"/>
    </xf>
    <xf numFmtId="2" fontId="94" fillId="28" borderId="23" xfId="0" applyNumberFormat="1" applyFont="1" applyFill="1" applyBorder="1" applyAlignment="1">
      <alignment horizontal="right" vertical="center"/>
    </xf>
    <xf numFmtId="0" fontId="92" fillId="28" borderId="23" xfId="0" applyFont="1" applyFill="1" applyBorder="1"/>
    <xf numFmtId="0" fontId="155" fillId="0" borderId="23" xfId="0" applyFont="1" applyFill="1" applyBorder="1"/>
    <xf numFmtId="0" fontId="156" fillId="0" borderId="23" xfId="0" applyFont="1" applyFill="1" applyBorder="1" applyAlignment="1">
      <alignment horizontal="right"/>
    </xf>
    <xf numFmtId="0" fontId="154" fillId="0" borderId="23" xfId="0" applyFont="1" applyFill="1" applyBorder="1" applyAlignment="1">
      <alignment horizontal="right"/>
    </xf>
    <xf numFmtId="167" fontId="94" fillId="0" borderId="23" xfId="0" applyNumberFormat="1" applyFont="1" applyFill="1" applyBorder="1" applyAlignment="1">
      <alignment horizontal="right"/>
    </xf>
    <xf numFmtId="0" fontId="168" fillId="28" borderId="0" xfId="0" applyFont="1" applyFill="1" applyBorder="1" applyAlignment="1">
      <alignment horizontal="center" vertical="center"/>
    </xf>
    <xf numFmtId="0" fontId="154" fillId="28" borderId="131" xfId="0" applyFont="1" applyFill="1" applyBorder="1" applyAlignment="1">
      <alignment wrapText="1"/>
    </xf>
    <xf numFmtId="0" fontId="155" fillId="28" borderId="23" xfId="0" applyFont="1" applyFill="1" applyBorder="1" applyAlignment="1">
      <alignment vertical="center"/>
    </xf>
    <xf numFmtId="0" fontId="156" fillId="28" borderId="23" xfId="0" applyFont="1" applyFill="1" applyBorder="1" applyAlignment="1">
      <alignment horizontal="right" vertical="center"/>
    </xf>
    <xf numFmtId="0" fontId="154" fillId="28" borderId="23" xfId="0" applyFont="1" applyFill="1" applyBorder="1" applyAlignment="1">
      <alignment horizontal="right" vertical="center"/>
    </xf>
    <xf numFmtId="0" fontId="155" fillId="28" borderId="23" xfId="0" applyFont="1" applyFill="1" applyBorder="1" applyAlignment="1">
      <alignment horizontal="right" vertical="center"/>
    </xf>
    <xf numFmtId="1" fontId="155" fillId="28" borderId="23" xfId="0" applyNumberFormat="1" applyFont="1" applyFill="1" applyBorder="1" applyAlignment="1">
      <alignment horizontal="right" vertical="center"/>
    </xf>
    <xf numFmtId="2" fontId="155" fillId="28" borderId="23" xfId="0" applyNumberFormat="1" applyFont="1" applyFill="1" applyBorder="1" applyAlignment="1">
      <alignment horizontal="right" vertical="center"/>
    </xf>
    <xf numFmtId="167" fontId="94" fillId="28" borderId="23" xfId="0" applyNumberFormat="1" applyFont="1" applyFill="1" applyBorder="1" applyAlignment="1">
      <alignment horizontal="right"/>
    </xf>
    <xf numFmtId="0" fontId="149" fillId="0" borderId="23" xfId="0" applyFont="1" applyFill="1" applyBorder="1" applyAlignment="1">
      <alignment horizontal="right"/>
    </xf>
    <xf numFmtId="1" fontId="149" fillId="0" borderId="23" xfId="0" applyNumberFormat="1" applyFont="1" applyFill="1" applyBorder="1" applyAlignment="1">
      <alignment horizontal="right"/>
    </xf>
    <xf numFmtId="0" fontId="23" fillId="28" borderId="131" xfId="0" applyFont="1" applyFill="1" applyBorder="1" applyAlignment="1">
      <alignment wrapText="1"/>
    </xf>
    <xf numFmtId="0" fontId="149" fillId="28" borderId="23" xfId="0" applyFont="1" applyFill="1" applyBorder="1"/>
    <xf numFmtId="0" fontId="150" fillId="28" borderId="23" xfId="0" applyFont="1" applyFill="1" applyBorder="1" applyAlignment="1">
      <alignment horizontal="right"/>
    </xf>
    <xf numFmtId="0" fontId="116" fillId="28" borderId="23" xfId="0" applyFont="1" applyFill="1" applyBorder="1" applyAlignment="1">
      <alignment horizontal="right"/>
    </xf>
    <xf numFmtId="0" fontId="149" fillId="28" borderId="23" xfId="0" applyFont="1" applyFill="1" applyBorder="1" applyAlignment="1">
      <alignment horizontal="right"/>
    </xf>
    <xf numFmtId="3" fontId="94" fillId="28" borderId="23" xfId="0" applyNumberFormat="1" applyFont="1" applyFill="1" applyBorder="1" applyAlignment="1">
      <alignment horizontal="right"/>
    </xf>
    <xf numFmtId="165" fontId="149" fillId="28" borderId="23" xfId="0" applyNumberFormat="1" applyFont="1" applyFill="1" applyBorder="1" applyAlignment="1">
      <alignment horizontal="right"/>
    </xf>
    <xf numFmtId="0" fontId="94" fillId="0" borderId="131" xfId="0" applyFont="1" applyFill="1" applyBorder="1" applyAlignment="1">
      <alignment wrapText="1"/>
    </xf>
    <xf numFmtId="0" fontId="94" fillId="0" borderId="84" xfId="0" applyFont="1" applyFill="1" applyBorder="1"/>
    <xf numFmtId="0" fontId="95" fillId="0" borderId="84" xfId="0" applyFont="1" applyFill="1" applyBorder="1" applyAlignment="1">
      <alignment horizontal="right"/>
    </xf>
    <xf numFmtId="0" fontId="92" fillId="0" borderId="84" xfId="0" applyFont="1" applyFill="1" applyBorder="1" applyAlignment="1">
      <alignment horizontal="right"/>
    </xf>
    <xf numFmtId="0" fontId="94" fillId="0" borderId="84" xfId="0" applyFont="1" applyFill="1" applyBorder="1" applyAlignment="1">
      <alignment horizontal="right"/>
    </xf>
    <xf numFmtId="0" fontId="94" fillId="0" borderId="88" xfId="0" applyFont="1" applyFill="1" applyBorder="1" applyAlignment="1">
      <alignment horizontal="right"/>
    </xf>
    <xf numFmtId="0" fontId="94" fillId="0" borderId="0" xfId="0" applyFont="1" applyFill="1" applyBorder="1" applyAlignment="1">
      <alignment wrapText="1"/>
    </xf>
    <xf numFmtId="0" fontId="94" fillId="0" borderId="0" xfId="0" applyFont="1" applyFill="1" applyBorder="1"/>
    <xf numFmtId="0" fontId="95" fillId="0" borderId="0" xfId="0" applyFont="1" applyFill="1" applyBorder="1" applyAlignment="1">
      <alignment horizontal="right"/>
    </xf>
    <xf numFmtId="0" fontId="92" fillId="0" borderId="0" xfId="0" applyFont="1" applyFill="1" applyBorder="1" applyAlignment="1">
      <alignment horizontal="right"/>
    </xf>
    <xf numFmtId="4" fontId="94" fillId="0" borderId="0" xfId="0" applyNumberFormat="1" applyFont="1" applyFill="1" applyBorder="1" applyAlignment="1">
      <alignment horizontal="right"/>
    </xf>
    <xf numFmtId="0" fontId="94" fillId="0" borderId="62" xfId="0" applyFont="1" applyFill="1" applyBorder="1" applyAlignment="1">
      <alignment horizontal="right"/>
    </xf>
    <xf numFmtId="0" fontId="92" fillId="0" borderId="23" xfId="0" applyFont="1" applyFill="1" applyBorder="1" applyAlignment="1">
      <alignment wrapText="1"/>
    </xf>
    <xf numFmtId="0" fontId="94" fillId="0" borderId="0" xfId="0" applyFont="1" applyFill="1" applyBorder="1" applyAlignment="1">
      <alignment shrinkToFit="1"/>
    </xf>
    <xf numFmtId="0" fontId="93" fillId="0" borderId="23" xfId="0" applyFont="1" applyFill="1" applyBorder="1" applyAlignment="1">
      <alignment horizontal="right"/>
    </xf>
    <xf numFmtId="0" fontId="94" fillId="0" borderId="44" xfId="0" applyFont="1" applyFill="1" applyBorder="1" applyAlignment="1">
      <alignment shrinkToFit="1"/>
    </xf>
    <xf numFmtId="0" fontId="92" fillId="0" borderId="81" xfId="0" applyFont="1" applyFill="1" applyBorder="1"/>
    <xf numFmtId="0" fontId="93" fillId="0" borderId="81" xfId="0" applyFont="1" applyFill="1" applyBorder="1" applyAlignment="1">
      <alignment horizontal="right"/>
    </xf>
    <xf numFmtId="0" fontId="92" fillId="0" borderId="81" xfId="0" applyFont="1" applyFill="1" applyBorder="1" applyAlignment="1">
      <alignment horizontal="right"/>
    </xf>
    <xf numFmtId="0" fontId="94" fillId="0" borderId="81" xfId="0" applyFont="1" applyFill="1" applyBorder="1" applyAlignment="1">
      <alignment horizontal="right"/>
    </xf>
    <xf numFmtId="0" fontId="149" fillId="0" borderId="127" xfId="0" applyFont="1" applyFill="1" applyBorder="1" applyAlignment="1">
      <alignment horizontal="right"/>
    </xf>
    <xf numFmtId="0" fontId="149" fillId="0" borderId="128" xfId="0" applyFont="1" applyFill="1" applyBorder="1" applyAlignment="1">
      <alignment horizontal="right"/>
    </xf>
    <xf numFmtId="2" fontId="94" fillId="0" borderId="121" xfId="0" applyNumberFormat="1" applyFont="1" applyFill="1" applyBorder="1"/>
    <xf numFmtId="0" fontId="116" fillId="0" borderId="127" xfId="0" applyFont="1" applyFill="1" applyBorder="1" applyAlignment="1">
      <alignment horizontal="right"/>
    </xf>
    <xf numFmtId="0" fontId="149" fillId="0" borderId="132" xfId="0" applyFont="1" applyFill="1" applyBorder="1" applyAlignment="1">
      <alignment horizontal="right"/>
    </xf>
    <xf numFmtId="165" fontId="149" fillId="0" borderId="132" xfId="0" applyNumberFormat="1" applyFont="1" applyFill="1" applyBorder="1" applyAlignment="1">
      <alignment horizontal="right"/>
    </xf>
    <xf numFmtId="165" fontId="149" fillId="0" borderId="126" xfId="0" applyNumberFormat="1" applyFont="1" applyFill="1" applyBorder="1" applyAlignment="1">
      <alignment horizontal="right"/>
    </xf>
    <xf numFmtId="49" fontId="94" fillId="0" borderId="121" xfId="0" applyNumberFormat="1" applyFont="1" applyFill="1" applyBorder="1" applyAlignment="1">
      <alignment horizontal="right"/>
    </xf>
    <xf numFmtId="169" fontId="94" fillId="0" borderId="121" xfId="0" applyNumberFormat="1" applyFont="1" applyFill="1" applyBorder="1" applyAlignment="1">
      <alignment horizontal="right"/>
    </xf>
    <xf numFmtId="1" fontId="94" fillId="0" borderId="121" xfId="0" applyNumberFormat="1" applyFont="1" applyFill="1" applyBorder="1" applyAlignment="1">
      <alignment horizontal="right"/>
    </xf>
    <xf numFmtId="2" fontId="94" fillId="0" borderId="121" xfId="0" applyNumberFormat="1" applyFont="1" applyFill="1" applyBorder="1" applyAlignment="1">
      <alignment horizontal="right"/>
    </xf>
    <xf numFmtId="49" fontId="149" fillId="0" borderId="0" xfId="0" applyNumberFormat="1" applyFont="1" applyFill="1" applyBorder="1" applyAlignment="1">
      <alignment horizontal="right"/>
    </xf>
    <xf numFmtId="0" fontId="149" fillId="0" borderId="0" xfId="0" applyNumberFormat="1" applyFont="1" applyFill="1" applyBorder="1" applyAlignment="1">
      <alignment horizontal="right"/>
    </xf>
    <xf numFmtId="0" fontId="23" fillId="0" borderId="0" xfId="0" applyFont="1" applyFill="1" applyBorder="1"/>
    <xf numFmtId="0" fontId="20" fillId="0" borderId="0" xfId="0" applyFont="1" applyFill="1" applyBorder="1"/>
    <xf numFmtId="0" fontId="20" fillId="28" borderId="0" xfId="0" applyFont="1" applyFill="1" applyBorder="1"/>
    <xf numFmtId="0" fontId="170" fillId="28" borderId="0" xfId="0" applyFont="1" applyFill="1" applyBorder="1"/>
    <xf numFmtId="0" fontId="127" fillId="0" borderId="0" xfId="0" applyFont="1" applyFill="1" applyBorder="1" applyAlignment="1">
      <alignment wrapText="1"/>
    </xf>
    <xf numFmtId="0" fontId="162" fillId="0" borderId="0" xfId="0" applyFont="1" applyFill="1" applyBorder="1" applyAlignment="1">
      <alignment wrapText="1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114" xfId="0" applyFont="1" applyBorder="1" applyAlignment="1">
      <alignment horizontal="center" vertical="center"/>
    </xf>
    <xf numFmtId="0" fontId="20" fillId="0" borderId="114" xfId="0" applyFont="1" applyBorder="1" applyAlignment="1">
      <alignment horizontal="center"/>
    </xf>
    <xf numFmtId="3" fontId="52" fillId="0" borderId="58" xfId="0" applyNumberFormat="1" applyFont="1" applyBorder="1" applyAlignment="1">
      <alignment vertical="center"/>
    </xf>
    <xf numFmtId="3" fontId="43" fillId="0" borderId="62" xfId="0" applyNumberFormat="1" applyFont="1" applyBorder="1" applyAlignment="1">
      <alignment horizontal="right" vertical="center"/>
    </xf>
    <xf numFmtId="3" fontId="56" fillId="0" borderId="21" xfId="74" applyNumberFormat="1" applyFont="1" applyBorder="1"/>
    <xf numFmtId="3" fontId="57" fillId="0" borderId="21" xfId="74" applyNumberFormat="1" applyFont="1" applyBorder="1"/>
    <xf numFmtId="3" fontId="67" fillId="0" borderId="62" xfId="0" applyNumberFormat="1" applyFont="1" applyBorder="1"/>
    <xf numFmtId="3" fontId="38" fillId="0" borderId="21" xfId="0" applyNumberFormat="1" applyFont="1" applyBorder="1"/>
    <xf numFmtId="3" fontId="63" fillId="0" borderId="21" xfId="0" applyNumberFormat="1" applyFont="1" applyBorder="1" applyAlignment="1">
      <alignment wrapText="1"/>
    </xf>
    <xf numFmtId="3" fontId="63" fillId="0" borderId="62" xfId="0" applyNumberFormat="1" applyFont="1" applyBorder="1" applyAlignment="1">
      <alignment wrapText="1"/>
    </xf>
    <xf numFmtId="3" fontId="63" fillId="0" borderId="133" xfId="0" applyNumberFormat="1" applyFont="1" applyBorder="1"/>
    <xf numFmtId="3" fontId="63" fillId="0" borderId="40" xfId="0" applyNumberFormat="1" applyFont="1" applyBorder="1"/>
    <xf numFmtId="3" fontId="63" fillId="0" borderId="64" xfId="0" applyNumberFormat="1" applyFont="1" applyBorder="1"/>
    <xf numFmtId="0" fontId="25" fillId="0" borderId="48" xfId="0" applyFont="1" applyBorder="1"/>
    <xf numFmtId="3" fontId="30" fillId="0" borderId="48" xfId="0" applyNumberFormat="1" applyFont="1" applyBorder="1"/>
    <xf numFmtId="3" fontId="25" fillId="0" borderId="48" xfId="0" applyNumberFormat="1" applyFont="1" applyBorder="1"/>
    <xf numFmtId="3" fontId="65" fillId="0" borderId="21" xfId="0" applyNumberFormat="1" applyFont="1" applyBorder="1"/>
    <xf numFmtId="3" fontId="35" fillId="0" borderId="48" xfId="0" applyNumberFormat="1" applyFont="1" applyBorder="1"/>
    <xf numFmtId="3" fontId="35" fillId="0" borderId="26" xfId="0" applyNumberFormat="1" applyFont="1" applyBorder="1"/>
    <xf numFmtId="9" fontId="30" fillId="0" borderId="74" xfId="0" applyNumberFormat="1" applyFont="1" applyBorder="1"/>
    <xf numFmtId="0" fontId="37" fillId="0" borderId="23" xfId="78" applyFont="1" applyBorder="1"/>
    <xf numFmtId="3" fontId="25" fillId="0" borderId="102" xfId="78" applyNumberFormat="1" applyFont="1" applyBorder="1" applyAlignment="1">
      <alignment horizontal="center" vertical="center" wrapText="1"/>
    </xf>
    <xf numFmtId="3" fontId="25" fillId="0" borderId="102" xfId="78" applyNumberFormat="1" applyFont="1" applyBorder="1" applyAlignment="1">
      <alignment horizontal="center" vertical="center"/>
    </xf>
    <xf numFmtId="3" fontId="25" fillId="0" borderId="103" xfId="78" applyNumberFormat="1" applyFont="1" applyBorder="1" applyAlignment="1">
      <alignment horizontal="center" vertical="center"/>
    </xf>
    <xf numFmtId="0" fontId="30" fillId="0" borderId="136" xfId="78" applyFont="1" applyBorder="1" applyAlignment="1">
      <alignment horizontal="center" vertical="center"/>
    </xf>
    <xf numFmtId="0" fontId="30" fillId="0" borderId="137" xfId="78" applyFont="1" applyBorder="1" applyAlignment="1">
      <alignment horizontal="center" vertical="center"/>
    </xf>
    <xf numFmtId="0" fontId="37" fillId="0" borderId="139" xfId="78" applyFont="1" applyBorder="1"/>
    <xf numFmtId="3" fontId="35" fillId="0" borderId="21" xfId="78" applyNumberFormat="1" applyFont="1" applyBorder="1" applyAlignment="1">
      <alignment vertical="center"/>
    </xf>
    <xf numFmtId="3" fontId="62" fillId="0" borderId="21" xfId="74" applyNumberFormat="1" applyFont="1" applyBorder="1"/>
    <xf numFmtId="3" fontId="62" fillId="0" borderId="62" xfId="74" applyNumberFormat="1" applyFont="1" applyBorder="1"/>
    <xf numFmtId="3" fontId="25" fillId="0" borderId="75" xfId="0" applyNumberFormat="1" applyFont="1" applyBorder="1"/>
    <xf numFmtId="3" fontId="25" fillId="0" borderId="69" xfId="0" applyNumberFormat="1" applyFont="1" applyBorder="1"/>
    <xf numFmtId="0" fontId="35" fillId="0" borderId="21" xfId="78" applyFont="1" applyBorder="1" applyAlignment="1">
      <alignment vertical="center"/>
    </xf>
    <xf numFmtId="0" fontId="35" fillId="0" borderId="0" xfId="78" applyFont="1" applyBorder="1" applyAlignment="1">
      <alignment vertical="center"/>
    </xf>
    <xf numFmtId="0" fontId="30" fillId="0" borderId="133" xfId="78" applyFont="1" applyBorder="1" applyAlignment="1">
      <alignment vertical="center"/>
    </xf>
    <xf numFmtId="0" fontId="30" fillId="0" borderId="40" xfId="78" applyFont="1" applyBorder="1" applyAlignment="1">
      <alignment vertical="center"/>
    </xf>
    <xf numFmtId="0" fontId="30" fillId="0" borderId="69" xfId="78" applyFont="1" applyBorder="1" applyAlignment="1">
      <alignment vertical="center"/>
    </xf>
    <xf numFmtId="0" fontId="30" fillId="0" borderId="26" xfId="78" applyFont="1" applyBorder="1" applyAlignment="1">
      <alignment vertical="center"/>
    </xf>
    <xf numFmtId="3" fontId="58" fillId="0" borderId="48" xfId="0" applyNumberFormat="1" applyFont="1" applyBorder="1"/>
    <xf numFmtId="9" fontId="58" fillId="0" borderId="58" xfId="0" applyNumberFormat="1" applyFont="1" applyBorder="1"/>
    <xf numFmtId="3" fontId="28" fillId="0" borderId="21" xfId="74" applyNumberFormat="1" applyFont="1" applyBorder="1"/>
    <xf numFmtId="3" fontId="28" fillId="0" borderId="0" xfId="74" applyNumberFormat="1" applyFont="1" applyBorder="1"/>
    <xf numFmtId="3" fontId="35" fillId="0" borderId="21" xfId="74" applyNumberFormat="1" applyFont="1" applyBorder="1"/>
    <xf numFmtId="3" fontId="120" fillId="0" borderId="21" xfId="0" applyNumberFormat="1" applyFont="1" applyBorder="1"/>
    <xf numFmtId="3" fontId="34" fillId="0" borderId="21" xfId="74" applyNumberFormat="1" applyFont="1" applyBorder="1"/>
    <xf numFmtId="3" fontId="34" fillId="0" borderId="0" xfId="74" applyNumberFormat="1" applyFont="1" applyBorder="1"/>
    <xf numFmtId="3" fontId="25" fillId="0" borderId="21" xfId="0" applyNumberFormat="1" applyFont="1" applyBorder="1" applyAlignment="1">
      <alignment wrapText="1"/>
    </xf>
    <xf numFmtId="3" fontId="25" fillId="0" borderId="0" xfId="0" applyNumberFormat="1" applyFont="1" applyBorder="1" applyAlignment="1">
      <alignment wrapText="1"/>
    </xf>
    <xf numFmtId="0" fontId="56" fillId="0" borderId="97" xfId="0" applyFont="1" applyBorder="1"/>
    <xf numFmtId="3" fontId="28" fillId="0" borderId="144" xfId="0" applyNumberFormat="1" applyFont="1" applyBorder="1"/>
    <xf numFmtId="0" fontId="56" fillId="0" borderId="97" xfId="0" applyFont="1" applyBorder="1" applyAlignment="1">
      <alignment wrapText="1"/>
    </xf>
    <xf numFmtId="0" fontId="62" fillId="0" borderId="97" xfId="0" applyFont="1" applyBorder="1"/>
    <xf numFmtId="0" fontId="28" fillId="0" borderId="97" xfId="0" applyFont="1" applyBorder="1"/>
    <xf numFmtId="3" fontId="38" fillId="0" borderId="144" xfId="0" applyNumberFormat="1" applyFont="1" applyBorder="1"/>
    <xf numFmtId="3" fontId="25" fillId="0" borderId="144" xfId="0" applyNumberFormat="1" applyFont="1" applyBorder="1"/>
    <xf numFmtId="0" fontId="34" fillId="0" borderId="97" xfId="0" applyFont="1" applyBorder="1"/>
    <xf numFmtId="0" fontId="67" fillId="0" borderId="97" xfId="0" applyFont="1" applyBorder="1"/>
    <xf numFmtId="0" fontId="25" fillId="0" borderId="97" xfId="0" applyFont="1" applyBorder="1"/>
    <xf numFmtId="3" fontId="63" fillId="0" borderId="97" xfId="0" applyNumberFormat="1" applyFont="1" applyBorder="1"/>
    <xf numFmtId="3" fontId="56" fillId="0" borderId="97" xfId="0" applyNumberFormat="1" applyFont="1" applyBorder="1" applyAlignment="1">
      <alignment wrapText="1"/>
    </xf>
    <xf numFmtId="3" fontId="56" fillId="0" borderId="97" xfId="0" applyNumberFormat="1" applyFont="1" applyBorder="1"/>
    <xf numFmtId="3" fontId="87" fillId="0" borderId="97" xfId="0" applyNumberFormat="1" applyFont="1" applyBorder="1"/>
    <xf numFmtId="0" fontId="25" fillId="0" borderId="114" xfId="0" applyFont="1" applyBorder="1"/>
    <xf numFmtId="3" fontId="25" fillId="0" borderId="58" xfId="0" applyNumberFormat="1" applyFont="1" applyBorder="1"/>
    <xf numFmtId="3" fontId="56" fillId="0" borderId="112" xfId="0" applyNumberFormat="1" applyFont="1" applyBorder="1"/>
    <xf numFmtId="0" fontId="35" fillId="0" borderId="144" xfId="0" applyFont="1" applyBorder="1"/>
    <xf numFmtId="0" fontId="65" fillId="0" borderId="144" xfId="0" applyFont="1" applyBorder="1"/>
    <xf numFmtId="3" fontId="28" fillId="0" borderId="112" xfId="0" applyNumberFormat="1" applyFont="1" applyBorder="1"/>
    <xf numFmtId="3" fontId="34" fillId="0" borderId="112" xfId="0" applyNumberFormat="1" applyFont="1" applyBorder="1"/>
    <xf numFmtId="3" fontId="63" fillId="0" borderId="112" xfId="0" applyNumberFormat="1" applyFont="1" applyBorder="1"/>
    <xf numFmtId="0" fontId="30" fillId="0" borderId="144" xfId="0" applyFont="1" applyBorder="1"/>
    <xf numFmtId="3" fontId="67" fillId="0" borderId="112" xfId="0" applyNumberFormat="1" applyFont="1" applyBorder="1"/>
    <xf numFmtId="3" fontId="25" fillId="0" borderId="112" xfId="0" applyNumberFormat="1" applyFont="1" applyBorder="1"/>
    <xf numFmtId="3" fontId="56" fillId="0" borderId="112" xfId="0" applyNumberFormat="1" applyFont="1" applyBorder="1" applyAlignment="1">
      <alignment wrapText="1"/>
    </xf>
    <xf numFmtId="0" fontId="56" fillId="0" borderId="112" xfId="0" applyFont="1" applyBorder="1"/>
    <xf numFmtId="0" fontId="28" fillId="0" borderId="160" xfId="0" applyFont="1" applyBorder="1" applyAlignment="1">
      <alignment horizontal="center"/>
    </xf>
    <xf numFmtId="0" fontId="28" fillId="0" borderId="74" xfId="0" applyFont="1" applyBorder="1" applyAlignment="1">
      <alignment horizontal="center"/>
    </xf>
    <xf numFmtId="0" fontId="63" fillId="0" borderId="97" xfId="0" applyFont="1" applyBorder="1"/>
    <xf numFmtId="0" fontId="25" fillId="0" borderId="162" xfId="0" applyFont="1" applyBorder="1" applyAlignment="1">
      <alignment horizontal="center" vertical="center"/>
    </xf>
    <xf numFmtId="3" fontId="68" fillId="0" borderId="52" xfId="0" applyNumberFormat="1" applyFont="1" applyBorder="1" applyAlignment="1">
      <alignment horizontal="center" vertical="center" wrapText="1"/>
    </xf>
    <xf numFmtId="3" fontId="25" fillId="0" borderId="45" xfId="0" applyNumberFormat="1" applyFont="1" applyBorder="1" applyAlignment="1">
      <alignment horizontal="center" vertical="center"/>
    </xf>
    <xf numFmtId="3" fontId="88" fillId="0" borderId="52" xfId="0" applyNumberFormat="1" applyFont="1" applyBorder="1" applyAlignment="1">
      <alignment horizontal="center" vertical="center" wrapText="1"/>
    </xf>
    <xf numFmtId="3" fontId="56" fillId="0" borderId="144" xfId="0" applyNumberFormat="1" applyFont="1" applyBorder="1"/>
    <xf numFmtId="0" fontId="56" fillId="0" borderId="112" xfId="0" applyFont="1" applyBorder="1" applyAlignment="1">
      <alignment wrapText="1"/>
    </xf>
    <xf numFmtId="0" fontId="62" fillId="0" borderId="112" xfId="0" applyFont="1" applyBorder="1"/>
    <xf numFmtId="3" fontId="56" fillId="0" borderId="144" xfId="74" applyNumberFormat="1" applyFont="1" applyBorder="1"/>
    <xf numFmtId="0" fontId="28" fillId="0" borderId="112" xfId="0" applyFont="1" applyBorder="1"/>
    <xf numFmtId="3" fontId="67" fillId="0" borderId="144" xfId="0" applyNumberFormat="1" applyFont="1" applyBorder="1"/>
    <xf numFmtId="3" fontId="63" fillId="0" borderId="144" xfId="0" applyNumberFormat="1" applyFont="1" applyBorder="1"/>
    <xf numFmtId="0" fontId="34" fillId="0" borderId="112" xfId="0" applyFont="1" applyBorder="1"/>
    <xf numFmtId="0" fontId="67" fillId="0" borderId="112" xfId="0" applyFont="1" applyBorder="1"/>
    <xf numFmtId="0" fontId="25" fillId="0" borderId="112" xfId="0" applyFont="1" applyBorder="1"/>
    <xf numFmtId="3" fontId="63" fillId="0" borderId="144" xfId="0" applyNumberFormat="1" applyFont="1" applyBorder="1" applyAlignment="1">
      <alignment wrapText="1"/>
    </xf>
    <xf numFmtId="3" fontId="87" fillId="0" borderId="112" xfId="0" applyNumberFormat="1" applyFont="1" applyBorder="1"/>
    <xf numFmtId="9" fontId="56" fillId="0" borderId="144" xfId="0" applyNumberFormat="1" applyFont="1" applyBorder="1"/>
    <xf numFmtId="9" fontId="63" fillId="0" borderId="144" xfId="0" applyNumberFormat="1" applyFont="1" applyBorder="1"/>
    <xf numFmtId="9" fontId="25" fillId="0" borderId="58" xfId="0" applyNumberFormat="1" applyFont="1" applyBorder="1"/>
    <xf numFmtId="9" fontId="35" fillId="0" borderId="144" xfId="0" applyNumberFormat="1" applyFont="1" applyBorder="1"/>
    <xf numFmtId="9" fontId="39" fillId="0" borderId="144" xfId="0" applyNumberFormat="1" applyFont="1" applyBorder="1"/>
    <xf numFmtId="9" fontId="30" fillId="0" borderId="144" xfId="0" applyNumberFormat="1" applyFont="1" applyBorder="1"/>
    <xf numFmtId="0" fontId="63" fillId="0" borderId="112" xfId="0" applyFont="1" applyBorder="1"/>
    <xf numFmtId="0" fontId="25" fillId="0" borderId="162" xfId="0" applyFont="1" applyBorder="1" applyAlignment="1">
      <alignment horizontal="center" vertical="center" wrapText="1"/>
    </xf>
    <xf numFmtId="3" fontId="25" fillId="0" borderId="162" xfId="0" applyNumberFormat="1" applyFont="1" applyBorder="1" applyAlignment="1">
      <alignment horizontal="center" vertical="center" wrapText="1"/>
    </xf>
    <xf numFmtId="3" fontId="56" fillId="0" borderId="57" xfId="0" applyNumberFormat="1" applyFont="1" applyBorder="1"/>
    <xf numFmtId="9" fontId="57" fillId="0" borderId="57" xfId="0" applyNumberFormat="1" applyFont="1" applyBorder="1"/>
    <xf numFmtId="3" fontId="56" fillId="0" borderId="57" xfId="74" applyNumberFormat="1" applyFont="1" applyBorder="1"/>
    <xf numFmtId="9" fontId="57" fillId="0" borderId="57" xfId="74" applyNumberFormat="1" applyFont="1" applyBorder="1"/>
    <xf numFmtId="3" fontId="67" fillId="0" borderId="57" xfId="0" applyNumberFormat="1" applyFont="1" applyBorder="1"/>
    <xf numFmtId="3" fontId="57" fillId="0" borderId="57" xfId="74" applyNumberFormat="1" applyFont="1" applyBorder="1"/>
    <xf numFmtId="3" fontId="63" fillId="0" borderId="57" xfId="0" applyNumberFormat="1" applyFont="1" applyBorder="1"/>
    <xf numFmtId="9" fontId="62" fillId="0" borderId="57" xfId="74" applyNumberFormat="1" applyFont="1" applyBorder="1"/>
    <xf numFmtId="9" fontId="63" fillId="0" borderId="57" xfId="74" applyNumberFormat="1" applyFont="1" applyBorder="1"/>
    <xf numFmtId="3" fontId="28" fillId="0" borderId="57" xfId="0" applyNumberFormat="1" applyFont="1" applyBorder="1"/>
    <xf numFmtId="3" fontId="63" fillId="0" borderId="57" xfId="0" applyNumberFormat="1" applyFont="1" applyBorder="1" applyAlignment="1">
      <alignment wrapText="1"/>
    </xf>
    <xf numFmtId="9" fontId="56" fillId="0" borderId="57" xfId="0" applyNumberFormat="1" applyFont="1" applyBorder="1"/>
    <xf numFmtId="9" fontId="63" fillId="0" borderId="57" xfId="0" applyNumberFormat="1" applyFont="1" applyBorder="1"/>
    <xf numFmtId="9" fontId="25" fillId="0" borderId="77" xfId="0" applyNumberFormat="1" applyFont="1" applyBorder="1"/>
    <xf numFmtId="9" fontId="35" fillId="0" borderId="57" xfId="0" applyNumberFormat="1" applyFont="1" applyBorder="1"/>
    <xf numFmtId="3" fontId="91" fillId="0" borderId="0" xfId="0" applyNumberFormat="1" applyFont="1" applyBorder="1"/>
    <xf numFmtId="9" fontId="39" fillId="0" borderId="57" xfId="0" applyNumberFormat="1" applyFont="1" applyBorder="1"/>
    <xf numFmtId="9" fontId="30" fillId="0" borderId="57" xfId="0" applyNumberFormat="1" applyFont="1" applyBorder="1"/>
    <xf numFmtId="3" fontId="25" fillId="0" borderId="57" xfId="0" applyNumberFormat="1" applyFont="1" applyBorder="1"/>
    <xf numFmtId="0" fontId="35" fillId="0" borderId="57" xfId="0" applyFont="1" applyBorder="1"/>
    <xf numFmtId="0" fontId="25" fillId="0" borderId="169" xfId="0" applyFont="1" applyBorder="1" applyAlignment="1">
      <alignment horizontal="center" vertical="center" wrapText="1"/>
    </xf>
    <xf numFmtId="3" fontId="68" fillId="0" borderId="170" xfId="0" applyNumberFormat="1" applyFont="1" applyBorder="1" applyAlignment="1">
      <alignment horizontal="center" vertical="center" wrapText="1"/>
    </xf>
    <xf numFmtId="3" fontId="68" fillId="0" borderId="171" xfId="0" applyNumberFormat="1" applyFont="1" applyBorder="1" applyAlignment="1">
      <alignment horizontal="center" vertical="center" wrapText="1"/>
    </xf>
    <xf numFmtId="3" fontId="68" fillId="0" borderId="172" xfId="0" applyNumberFormat="1" applyFont="1" applyBorder="1" applyAlignment="1">
      <alignment horizontal="center" vertical="center" wrapText="1"/>
    </xf>
    <xf numFmtId="3" fontId="88" fillId="0" borderId="53" xfId="0" applyNumberFormat="1" applyFont="1" applyBorder="1" applyAlignment="1">
      <alignment horizontal="center" vertical="center" wrapText="1"/>
    </xf>
    <xf numFmtId="3" fontId="68" fillId="0" borderId="173" xfId="0" applyNumberFormat="1" applyFont="1" applyBorder="1" applyAlignment="1">
      <alignment horizontal="center" vertical="center" wrapText="1"/>
    </xf>
    <xf numFmtId="9" fontId="65" fillId="0" borderId="144" xfId="0" applyNumberFormat="1" applyFont="1" applyBorder="1"/>
    <xf numFmtId="9" fontId="35" fillId="0" borderId="58" xfId="0" applyNumberFormat="1" applyFont="1" applyBorder="1"/>
    <xf numFmtId="0" fontId="56" fillId="0" borderId="21" xfId="0" applyFont="1" applyBorder="1" applyAlignment="1">
      <alignment wrapText="1"/>
    </xf>
    <xf numFmtId="0" fontId="62" fillId="0" borderId="21" xfId="0" applyFont="1" applyBorder="1"/>
    <xf numFmtId="0" fontId="34" fillId="0" borderId="21" xfId="0" applyFont="1" applyBorder="1"/>
    <xf numFmtId="0" fontId="25" fillId="0" borderId="69" xfId="0" applyFont="1" applyBorder="1"/>
    <xf numFmtId="3" fontId="91" fillId="0" borderId="21" xfId="0" applyNumberFormat="1" applyFont="1" applyBorder="1"/>
    <xf numFmtId="0" fontId="25" fillId="0" borderId="173" xfId="0" applyFont="1" applyBorder="1" applyAlignment="1">
      <alignment horizontal="center" vertical="center"/>
    </xf>
    <xf numFmtId="3" fontId="25" fillId="0" borderId="173" xfId="0" applyNumberFormat="1" applyFont="1" applyBorder="1" applyAlignment="1">
      <alignment horizontal="center" vertical="center"/>
    </xf>
    <xf numFmtId="3" fontId="88" fillId="0" borderId="173" xfId="0" applyNumberFormat="1" applyFont="1" applyBorder="1" applyAlignment="1">
      <alignment horizontal="center" vertical="center" wrapText="1"/>
    </xf>
    <xf numFmtId="3" fontId="63" fillId="0" borderId="176" xfId="0" applyNumberFormat="1" applyFont="1" applyBorder="1"/>
    <xf numFmtId="3" fontId="25" fillId="0" borderId="177" xfId="0" applyNumberFormat="1" applyFont="1" applyBorder="1"/>
    <xf numFmtId="3" fontId="30" fillId="0" borderId="55" xfId="0" applyNumberFormat="1" applyFont="1" applyBorder="1"/>
    <xf numFmtId="3" fontId="35" fillId="0" borderId="70" xfId="0" applyNumberFormat="1" applyFont="1" applyBorder="1"/>
    <xf numFmtId="0" fontId="35" fillId="0" borderId="177" xfId="0" applyFont="1" applyBorder="1"/>
    <xf numFmtId="0" fontId="35" fillId="0" borderId="55" xfId="0" applyFont="1" applyBorder="1"/>
    <xf numFmtId="0" fontId="65" fillId="0" borderId="0" xfId="0" applyFont="1" applyBorder="1"/>
    <xf numFmtId="3" fontId="62" fillId="0" borderId="112" xfId="0" applyNumberFormat="1" applyFont="1" applyBorder="1"/>
    <xf numFmtId="0" fontId="28" fillId="0" borderId="176" xfId="0" applyFont="1" applyBorder="1" applyAlignment="1">
      <alignment horizontal="center"/>
    </xf>
    <xf numFmtId="0" fontId="63" fillId="0" borderId="177" xfId="0" applyFont="1" applyBorder="1"/>
    <xf numFmtId="3" fontId="25" fillId="0" borderId="55" xfId="0" applyNumberFormat="1" applyFont="1" applyBorder="1"/>
    <xf numFmtId="3" fontId="25" fillId="0" borderId="70" xfId="0" applyNumberFormat="1" applyFont="1" applyBorder="1"/>
    <xf numFmtId="0" fontId="28" fillId="0" borderId="112" xfId="0" applyFont="1" applyBorder="1" applyAlignment="1">
      <alignment horizontal="center"/>
    </xf>
    <xf numFmtId="3" fontId="25" fillId="0" borderId="133" xfId="0" applyNumberFormat="1" applyFont="1" applyBorder="1"/>
    <xf numFmtId="3" fontId="30" fillId="0" borderId="40" xfId="0" applyNumberFormat="1" applyFont="1" applyBorder="1"/>
    <xf numFmtId="3" fontId="30" fillId="0" borderId="64" xfId="0" applyNumberFormat="1" applyFont="1" applyBorder="1"/>
    <xf numFmtId="3" fontId="28" fillId="25" borderId="55" xfId="0" applyNumberFormat="1" applyFont="1" applyFill="1" applyBorder="1"/>
    <xf numFmtId="0" fontId="30" fillId="0" borderId="69" xfId="78" applyFont="1" applyBorder="1"/>
    <xf numFmtId="0" fontId="30" fillId="0" borderId="26" xfId="78" applyFont="1" applyBorder="1"/>
    <xf numFmtId="0" fontId="30" fillId="0" borderId="133" xfId="78" applyFont="1" applyBorder="1"/>
    <xf numFmtId="0" fontId="30" fillId="0" borderId="40" xfId="78" applyFont="1" applyBorder="1"/>
    <xf numFmtId="3" fontId="28" fillId="0" borderId="55" xfId="0" applyNumberFormat="1" applyFont="1" applyBorder="1"/>
    <xf numFmtId="0" fontId="73" fillId="0" borderId="178" xfId="0" applyFont="1" applyBorder="1" applyAlignment="1">
      <alignment horizontal="left" vertical="center"/>
    </xf>
    <xf numFmtId="0" fontId="25" fillId="0" borderId="144" xfId="0" applyFont="1" applyBorder="1" applyAlignment="1">
      <alignment horizontal="left" vertical="center"/>
    </xf>
    <xf numFmtId="0" fontId="25" fillId="0" borderId="58" xfId="0" applyFont="1" applyBorder="1" applyAlignment="1">
      <alignment horizontal="left" vertical="center"/>
    </xf>
    <xf numFmtId="0" fontId="34" fillId="0" borderId="144" xfId="0" applyFont="1" applyBorder="1" applyAlignment="1">
      <alignment horizontal="left" vertical="center"/>
    </xf>
    <xf numFmtId="0" fontId="25" fillId="0" borderId="143" xfId="0" applyFont="1" applyBorder="1" applyAlignment="1">
      <alignment horizontal="left" vertical="center"/>
    </xf>
    <xf numFmtId="0" fontId="28" fillId="0" borderId="144" xfId="0" applyFont="1" applyBorder="1" applyAlignment="1">
      <alignment horizontal="left" vertical="center"/>
    </xf>
    <xf numFmtId="0" fontId="34" fillId="0" borderId="144" xfId="0" applyFont="1" applyBorder="1"/>
    <xf numFmtId="0" fontId="28" fillId="0" borderId="144" xfId="0" applyFont="1" applyBorder="1"/>
    <xf numFmtId="0" fontId="35" fillId="0" borderId="144" xfId="0" applyFont="1" applyBorder="1" applyAlignment="1">
      <alignment horizontal="left" vertical="center" wrapText="1"/>
    </xf>
    <xf numFmtId="0" fontId="28" fillId="0" borderId="144" xfId="0" applyFont="1" applyBorder="1" applyAlignment="1">
      <alignment horizontal="left" vertical="center" wrapText="1"/>
    </xf>
    <xf numFmtId="0" fontId="28" fillId="0" borderId="112" xfId="0" applyFont="1" applyBorder="1" applyAlignment="1">
      <alignment horizontal="center" vertical="center"/>
    </xf>
    <xf numFmtId="0" fontId="28" fillId="0" borderId="144" xfId="0" applyFont="1" applyBorder="1" applyAlignment="1">
      <alignment wrapText="1"/>
    </xf>
    <xf numFmtId="0" fontId="25" fillId="0" borderId="58" xfId="0" applyFont="1" applyBorder="1"/>
    <xf numFmtId="0" fontId="25" fillId="0" borderId="144" xfId="0" applyFont="1" applyBorder="1"/>
    <xf numFmtId="0" fontId="73" fillId="0" borderId="144" xfId="0" applyFont="1" applyBorder="1"/>
    <xf numFmtId="0" fontId="25" fillId="0" borderId="58" xfId="0" applyFont="1" applyBorder="1" applyAlignment="1">
      <alignment horizontal="left"/>
    </xf>
    <xf numFmtId="0" fontId="28" fillId="0" borderId="180" xfId="0" applyFont="1" applyBorder="1" applyAlignment="1">
      <alignment horizontal="center"/>
    </xf>
    <xf numFmtId="9" fontId="35" fillId="0" borderId="25" xfId="78" applyNumberFormat="1" applyFont="1" applyBorder="1" applyAlignment="1">
      <alignment vertical="center"/>
    </xf>
    <xf numFmtId="9" fontId="30" fillId="0" borderId="33" xfId="78" applyNumberFormat="1" applyFont="1" applyBorder="1" applyAlignment="1">
      <alignment vertical="center"/>
    </xf>
    <xf numFmtId="9" fontId="30" fillId="0" borderId="25" xfId="78" applyNumberFormat="1" applyFont="1" applyBorder="1"/>
    <xf numFmtId="9" fontId="30" fillId="0" borderId="41" xfId="78" applyNumberFormat="1" applyFont="1" applyBorder="1"/>
    <xf numFmtId="9" fontId="30" fillId="0" borderId="33" xfId="78" applyNumberFormat="1" applyFont="1" applyBorder="1"/>
    <xf numFmtId="9" fontId="30" fillId="0" borderId="25" xfId="78" applyNumberFormat="1" applyFont="1" applyBorder="1" applyAlignment="1">
      <alignment vertical="center"/>
    </xf>
    <xf numFmtId="9" fontId="30" fillId="0" borderId="41" xfId="78" applyNumberFormat="1" applyFont="1" applyBorder="1" applyAlignment="1">
      <alignment vertical="center"/>
    </xf>
    <xf numFmtId="9" fontId="30" fillId="0" borderId="58" xfId="78" applyNumberFormat="1" applyFont="1" applyBorder="1" applyAlignment="1">
      <alignment vertical="center"/>
    </xf>
    <xf numFmtId="0" fontId="25" fillId="0" borderId="102" xfId="0" applyFont="1" applyBorder="1" applyAlignment="1">
      <alignment horizontal="center" vertical="center"/>
    </xf>
    <xf numFmtId="0" fontId="52" fillId="0" borderId="0" xfId="73" applyFont="1" applyAlignment="1">
      <alignment horizontal="center"/>
    </xf>
    <xf numFmtId="0" fontId="25" fillId="0" borderId="0" xfId="0" applyFont="1" applyBorder="1" applyAlignment="1"/>
    <xf numFmtId="0" fontId="67" fillId="0" borderId="21" xfId="0" applyFont="1" applyBorder="1"/>
    <xf numFmtId="3" fontId="28" fillId="0" borderId="70" xfId="0" applyNumberFormat="1" applyFont="1" applyBorder="1"/>
    <xf numFmtId="3" fontId="25" fillId="0" borderId="64" xfId="0" applyNumberFormat="1" applyFont="1" applyBorder="1"/>
    <xf numFmtId="9" fontId="35" fillId="0" borderId="178" xfId="0" applyNumberFormat="1" applyFont="1" applyBorder="1"/>
    <xf numFmtId="9" fontId="37" fillId="0" borderId="101" xfId="78" applyNumberFormat="1" applyFont="1" applyBorder="1"/>
    <xf numFmtId="9" fontId="37" fillId="0" borderId="25" xfId="78" applyNumberFormat="1" applyFont="1" applyBorder="1"/>
    <xf numFmtId="9" fontId="28" fillId="0" borderId="25" xfId="78" applyNumberFormat="1" applyFont="1" applyBorder="1"/>
    <xf numFmtId="9" fontId="59" fillId="0" borderId="25" xfId="78" applyNumberFormat="1" applyFont="1" applyBorder="1"/>
    <xf numFmtId="9" fontId="35" fillId="0" borderId="25" xfId="78" applyNumberFormat="1" applyFont="1" applyBorder="1"/>
    <xf numFmtId="9" fontId="30" fillId="0" borderId="58" xfId="0" applyNumberFormat="1" applyFont="1" applyBorder="1"/>
    <xf numFmtId="9" fontId="25" fillId="0" borderId="177" xfId="0" applyNumberFormat="1" applyFont="1" applyBorder="1"/>
    <xf numFmtId="9" fontId="30" fillId="0" borderId="21" xfId="0" applyNumberFormat="1" applyFont="1" applyBorder="1"/>
    <xf numFmtId="9" fontId="28" fillId="0" borderId="21" xfId="0" applyNumberFormat="1" applyFont="1" applyBorder="1"/>
    <xf numFmtId="9" fontId="25" fillId="0" borderId="69" xfId="0" applyNumberFormat="1" applyFont="1" applyBorder="1"/>
    <xf numFmtId="9" fontId="39" fillId="0" borderId="21" xfId="0" applyNumberFormat="1" applyFont="1" applyBorder="1"/>
    <xf numFmtId="9" fontId="28" fillId="0" borderId="21" xfId="74" applyNumberFormat="1" applyFont="1" applyBorder="1"/>
    <xf numFmtId="9" fontId="35" fillId="0" borderId="21" xfId="74" applyNumberFormat="1" applyFont="1" applyBorder="1"/>
    <xf numFmtId="9" fontId="38" fillId="0" borderId="21" xfId="0" applyNumberFormat="1" applyFont="1" applyBorder="1"/>
    <xf numFmtId="9" fontId="25" fillId="0" borderId="21" xfId="0" applyNumberFormat="1" applyFont="1" applyBorder="1"/>
    <xf numFmtId="3" fontId="39" fillId="0" borderId="21" xfId="74" applyNumberFormat="1" applyFont="1" applyBorder="1"/>
    <xf numFmtId="9" fontId="39" fillId="0" borderId="21" xfId="74" applyNumberFormat="1" applyFont="1" applyBorder="1"/>
    <xf numFmtId="9" fontId="25" fillId="0" borderId="21" xfId="0" applyNumberFormat="1" applyFont="1" applyBorder="1" applyAlignment="1">
      <alignment wrapText="1"/>
    </xf>
    <xf numFmtId="9" fontId="35" fillId="0" borderId="21" xfId="0" applyNumberFormat="1" applyFont="1" applyBorder="1"/>
    <xf numFmtId="3" fontId="28" fillId="0" borderId="62" xfId="74" applyNumberFormat="1" applyFont="1" applyBorder="1"/>
    <xf numFmtId="0" fontId="57" fillId="0" borderId="21" xfId="0" applyFont="1" applyBorder="1" applyAlignment="1">
      <alignment vertical="center" wrapText="1"/>
    </xf>
    <xf numFmtId="0" fontId="85" fillId="0" borderId="136" xfId="0" applyFont="1" applyBorder="1" applyAlignment="1">
      <alignment horizontal="center"/>
    </xf>
    <xf numFmtId="3" fontId="86" fillId="0" borderId="173" xfId="0" applyNumberFormat="1" applyFont="1" applyBorder="1" applyAlignment="1">
      <alignment horizontal="center" vertical="center" wrapText="1"/>
    </xf>
    <xf numFmtId="3" fontId="35" fillId="0" borderId="21" xfId="0" applyNumberFormat="1" applyFont="1" applyBorder="1" applyAlignment="1">
      <alignment horizontal="right" vertical="center" wrapText="1"/>
    </xf>
    <xf numFmtId="3" fontId="35" fillId="0" borderId="0" xfId="0" applyNumberFormat="1" applyFont="1" applyBorder="1" applyAlignment="1">
      <alignment horizontal="right" vertical="center" wrapText="1"/>
    </xf>
    <xf numFmtId="3" fontId="30" fillId="0" borderId="112" xfId="0" applyNumberFormat="1" applyFont="1" applyBorder="1"/>
    <xf numFmtId="3" fontId="35" fillId="0" borderId="62" xfId="0" applyNumberFormat="1" applyFont="1" applyBorder="1" applyAlignment="1">
      <alignment horizontal="right" vertical="center" wrapText="1"/>
    </xf>
    <xf numFmtId="3" fontId="35" fillId="0" borderId="21" xfId="0" applyNumberFormat="1" applyFont="1" applyBorder="1" applyAlignment="1">
      <alignment horizontal="right" vertical="center"/>
    </xf>
    <xf numFmtId="3" fontId="35" fillId="0" borderId="0" xfId="0" applyNumberFormat="1" applyFont="1" applyBorder="1" applyAlignment="1">
      <alignment horizontal="right" vertical="center"/>
    </xf>
    <xf numFmtId="3" fontId="30" fillId="0" borderId="112" xfId="0" applyNumberFormat="1" applyFont="1" applyBorder="1" applyAlignment="1">
      <alignment horizontal="right" vertical="center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181" xfId="0" applyNumberFormat="1" applyFont="1" applyBorder="1" applyAlignment="1">
      <alignment horizontal="center" vertical="center" wrapText="1"/>
    </xf>
    <xf numFmtId="0" fontId="30" fillId="0" borderId="141" xfId="0" applyFont="1" applyBorder="1" applyAlignment="1">
      <alignment horizontal="center" vertical="center" wrapText="1"/>
    </xf>
    <xf numFmtId="3" fontId="25" fillId="0" borderId="141" xfId="0" applyNumberFormat="1" applyFont="1" applyBorder="1" applyAlignment="1">
      <alignment horizontal="center" vertical="center" wrapText="1"/>
    </xf>
    <xf numFmtId="0" fontId="28" fillId="0" borderId="96" xfId="0" applyFont="1" applyBorder="1"/>
    <xf numFmtId="0" fontId="28" fillId="0" borderId="101" xfId="0" applyFont="1" applyBorder="1"/>
    <xf numFmtId="0" fontId="28" fillId="0" borderId="178" xfId="0" applyFont="1" applyBorder="1"/>
    <xf numFmtId="3" fontId="35" fillId="0" borderId="176" xfId="0" applyNumberFormat="1" applyFont="1" applyBorder="1"/>
    <xf numFmtId="3" fontId="35" fillId="0" borderId="101" xfId="0" applyNumberFormat="1" applyFont="1" applyBorder="1"/>
    <xf numFmtId="3" fontId="35" fillId="0" borderId="55" xfId="0" applyNumberFormat="1" applyFont="1" applyBorder="1"/>
    <xf numFmtId="0" fontId="28" fillId="0" borderId="25" xfId="0" applyFont="1" applyBorder="1"/>
    <xf numFmtId="3" fontId="35" fillId="0" borderId="112" xfId="0" applyNumberFormat="1" applyFont="1" applyBorder="1"/>
    <xf numFmtId="3" fontId="35" fillId="0" borderId="25" xfId="0" applyNumberFormat="1" applyFont="1" applyBorder="1"/>
    <xf numFmtId="3" fontId="28" fillId="0" borderId="25" xfId="0" applyNumberFormat="1" applyFont="1" applyBorder="1"/>
    <xf numFmtId="0" fontId="28" fillId="0" borderId="57" xfId="0" applyFont="1" applyBorder="1"/>
    <xf numFmtId="3" fontId="25" fillId="0" borderId="97" xfId="0" applyNumberFormat="1" applyFont="1" applyBorder="1"/>
    <xf numFmtId="3" fontId="25" fillId="0" borderId="25" xfId="0" applyNumberFormat="1" applyFont="1" applyBorder="1"/>
    <xf numFmtId="3" fontId="28" fillId="0" borderId="97" xfId="0" applyNumberFormat="1" applyFont="1" applyBorder="1"/>
    <xf numFmtId="0" fontId="25" fillId="0" borderId="25" xfId="0" applyFont="1" applyBorder="1"/>
    <xf numFmtId="3" fontId="25" fillId="0" borderId="114" xfId="0" applyNumberFormat="1" applyFont="1" applyBorder="1"/>
    <xf numFmtId="0" fontId="25" fillId="0" borderId="183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30" fillId="0" borderId="115" xfId="0" applyFont="1" applyBorder="1" applyAlignment="1">
      <alignment horizontal="center" vertical="center"/>
    </xf>
    <xf numFmtId="0" fontId="30" fillId="0" borderId="136" xfId="0" applyFont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/>
    </xf>
    <xf numFmtId="0" fontId="28" fillId="0" borderId="96" xfId="0" applyFont="1" applyBorder="1" applyAlignment="1">
      <alignment horizontal="center"/>
    </xf>
    <xf numFmtId="0" fontId="28" fillId="0" borderId="97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8" fillId="0" borderId="97" xfId="0" applyFont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0" fontId="25" fillId="0" borderId="114" xfId="0" applyFont="1" applyBorder="1" applyAlignment="1">
      <alignment horizontal="center" vertical="center"/>
    </xf>
    <xf numFmtId="0" fontId="30" fillId="0" borderId="0" xfId="0" applyFont="1" applyAlignment="1">
      <alignment horizontal="right"/>
    </xf>
    <xf numFmtId="9" fontId="30" fillId="0" borderId="178" xfId="0" applyNumberFormat="1" applyFont="1" applyBorder="1"/>
    <xf numFmtId="3" fontId="30" fillId="0" borderId="25" xfId="0" applyNumberFormat="1" applyFont="1" applyBorder="1"/>
    <xf numFmtId="0" fontId="29" fillId="0" borderId="23" xfId="0" applyFont="1" applyBorder="1" applyAlignment="1">
      <alignment horizontal="center" vertical="center" wrapText="1"/>
    </xf>
    <xf numFmtId="0" fontId="51" fillId="0" borderId="0" xfId="77" applyFont="1" applyAlignment="1">
      <alignment horizontal="right"/>
    </xf>
    <xf numFmtId="0" fontId="52" fillId="0" borderId="23" xfId="77" applyFont="1" applyBorder="1" applyAlignment="1">
      <alignment horizontal="center"/>
    </xf>
    <xf numFmtId="0" fontId="52" fillId="0" borderId="136" xfId="73" applyFont="1" applyBorder="1" applyAlignment="1">
      <alignment horizontal="center"/>
    </xf>
    <xf numFmtId="0" fontId="52" fillId="0" borderId="24" xfId="73" applyFont="1" applyBorder="1" applyAlignment="1">
      <alignment horizontal="center" vertical="center" wrapText="1"/>
    </xf>
    <xf numFmtId="0" fontId="44" fillId="0" borderId="141" xfId="73" applyFont="1" applyBorder="1" applyAlignment="1">
      <alignment horizontal="center" wrapText="1"/>
    </xf>
    <xf numFmtId="0" fontId="20" fillId="0" borderId="43" xfId="73" applyFont="1" applyBorder="1" applyAlignment="1">
      <alignment horizontal="center"/>
    </xf>
    <xf numFmtId="0" fontId="52" fillId="0" borderId="24" xfId="73" applyFont="1" applyBorder="1"/>
    <xf numFmtId="0" fontId="20" fillId="0" borderId="24" xfId="73" applyFont="1" applyBorder="1"/>
    <xf numFmtId="0" fontId="43" fillId="0" borderId="79" xfId="73" applyFont="1" applyBorder="1"/>
    <xf numFmtId="0" fontId="20" fillId="0" borderId="21" xfId="73" applyFont="1" applyBorder="1" applyAlignment="1">
      <alignment horizontal="center" vertical="center"/>
    </xf>
    <xf numFmtId="0" fontId="92" fillId="0" borderId="25" xfId="73" applyFont="1" applyBorder="1" applyAlignment="1">
      <alignment wrapText="1"/>
    </xf>
    <xf numFmtId="3" fontId="20" fillId="0" borderId="25" xfId="73" applyNumberFormat="1" applyFont="1" applyBorder="1" applyAlignment="1">
      <alignment horizontal="right" vertical="center"/>
    </xf>
    <xf numFmtId="3" fontId="43" fillId="0" borderId="62" xfId="73" applyNumberFormat="1" applyFont="1" applyBorder="1" applyAlignment="1">
      <alignment vertical="center"/>
    </xf>
    <xf numFmtId="0" fontId="20" fillId="0" borderId="21" xfId="73" applyFont="1" applyBorder="1" applyAlignment="1">
      <alignment horizontal="center"/>
    </xf>
    <xf numFmtId="0" fontId="20" fillId="0" borderId="25" xfId="73" applyFont="1" applyBorder="1"/>
    <xf numFmtId="3" fontId="20" fillId="0" borderId="25" xfId="73" applyNumberFormat="1" applyFont="1" applyBorder="1"/>
    <xf numFmtId="3" fontId="43" fillId="0" borderId="62" xfId="73" applyNumberFormat="1" applyFont="1" applyBorder="1"/>
    <xf numFmtId="0" fontId="20" fillId="0" borderId="25" xfId="73" applyFont="1" applyBorder="1" applyAlignment="1">
      <alignment wrapText="1"/>
    </xf>
    <xf numFmtId="3" fontId="43" fillId="25" borderId="62" xfId="73" applyNumberFormat="1" applyFont="1" applyFill="1" applyBorder="1" applyAlignment="1">
      <alignment vertical="center"/>
    </xf>
    <xf numFmtId="3" fontId="20" fillId="0" borderId="25" xfId="73" applyNumberFormat="1" applyFont="1" applyBorder="1" applyAlignment="1">
      <alignment vertical="center"/>
    </xf>
    <xf numFmtId="3" fontId="20" fillId="0" borderId="62" xfId="73" applyNumberFormat="1" applyFont="1" applyBorder="1" applyAlignment="1">
      <alignment vertical="center"/>
    </xf>
    <xf numFmtId="0" fontId="20" fillId="0" borderId="133" xfId="73" applyFont="1" applyBorder="1" applyAlignment="1">
      <alignment horizontal="center"/>
    </xf>
    <xf numFmtId="0" fontId="92" fillId="0" borderId="41" xfId="73" applyFont="1" applyBorder="1"/>
    <xf numFmtId="3" fontId="20" fillId="0" borderId="41" xfId="73" applyNumberFormat="1" applyFont="1" applyBorder="1"/>
    <xf numFmtId="3" fontId="43" fillId="0" borderId="64" xfId="73" applyNumberFormat="1" applyFont="1" applyBorder="1"/>
    <xf numFmtId="0" fontId="52" fillId="0" borderId="25" xfId="73" applyFont="1" applyBorder="1"/>
    <xf numFmtId="3" fontId="52" fillId="0" borderId="25" xfId="73" applyNumberFormat="1" applyFont="1" applyBorder="1"/>
    <xf numFmtId="3" fontId="52" fillId="0" borderId="62" xfId="73" applyNumberFormat="1" applyFont="1" applyBorder="1"/>
    <xf numFmtId="0" fontId="20" fillId="0" borderId="21" xfId="73" applyFont="1" applyBorder="1"/>
    <xf numFmtId="0" fontId="42" fillId="0" borderId="21" xfId="73" applyFont="1" applyBorder="1"/>
    <xf numFmtId="0" fontId="42" fillId="0" borderId="25" xfId="73" applyFont="1" applyBorder="1"/>
    <xf numFmtId="3" fontId="42" fillId="0" borderId="25" xfId="73" applyNumberFormat="1" applyFont="1" applyBorder="1"/>
    <xf numFmtId="3" fontId="127" fillId="0" borderId="25" xfId="73" applyNumberFormat="1" applyFont="1" applyBorder="1"/>
    <xf numFmtId="0" fontId="20" fillId="0" borderId="41" xfId="73" applyFont="1" applyBorder="1" applyAlignment="1">
      <alignment wrapText="1"/>
    </xf>
    <xf numFmtId="0" fontId="127" fillId="0" borderId="41" xfId="73" applyFont="1" applyBorder="1"/>
    <xf numFmtId="0" fontId="43" fillId="0" borderId="62" xfId="73" applyFont="1" applyBorder="1"/>
    <xf numFmtId="0" fontId="20" fillId="0" borderId="48" xfId="73" applyFont="1" applyBorder="1" applyAlignment="1">
      <alignment horizontal="center"/>
    </xf>
    <xf numFmtId="0" fontId="52" fillId="0" borderId="33" xfId="73" applyFont="1" applyBorder="1"/>
    <xf numFmtId="3" fontId="52" fillId="0" borderId="33" xfId="73" applyNumberFormat="1" applyFont="1" applyBorder="1"/>
    <xf numFmtId="3" fontId="52" fillId="0" borderId="77" xfId="73" applyNumberFormat="1" applyFont="1" applyBorder="1"/>
    <xf numFmtId="3" fontId="35" fillId="0" borderId="62" xfId="0" applyNumberFormat="1" applyFont="1" applyBorder="1" applyAlignment="1">
      <alignment horizontal="right" vertical="center"/>
    </xf>
    <xf numFmtId="3" fontId="30" fillId="0" borderId="0" xfId="0" applyNumberFormat="1" applyFont="1" applyBorder="1" applyAlignment="1">
      <alignment horizontal="right" vertical="center"/>
    </xf>
    <xf numFmtId="9" fontId="28" fillId="0" borderId="178" xfId="0" applyNumberFormat="1" applyFont="1" applyBorder="1" applyAlignment="1">
      <alignment horizontal="right" vertical="center"/>
    </xf>
    <xf numFmtId="9" fontId="28" fillId="0" borderId="144" xfId="0" applyNumberFormat="1" applyFont="1" applyBorder="1" applyAlignment="1">
      <alignment horizontal="right" vertical="center"/>
    </xf>
    <xf numFmtId="3" fontId="30" fillId="0" borderId="0" xfId="0" applyNumberFormat="1" applyFont="1" applyBorder="1" applyAlignment="1">
      <alignment horizontal="right" vertical="center" wrapText="1"/>
    </xf>
    <xf numFmtId="3" fontId="30" fillId="0" borderId="62" xfId="0" applyNumberFormat="1" applyFont="1" applyBorder="1" applyAlignment="1">
      <alignment horizontal="right" vertical="center" wrapText="1"/>
    </xf>
    <xf numFmtId="3" fontId="30" fillId="0" borderId="21" xfId="0" applyNumberFormat="1" applyFont="1" applyBorder="1" applyAlignment="1">
      <alignment horizontal="right" vertical="center" wrapText="1"/>
    </xf>
    <xf numFmtId="3" fontId="35" fillId="0" borderId="21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0" borderId="62" xfId="0" applyNumberFormat="1" applyFont="1" applyFill="1" applyBorder="1" applyAlignment="1">
      <alignment horizontal="right" vertical="center"/>
    </xf>
    <xf numFmtId="3" fontId="30" fillId="0" borderId="112" xfId="0" applyNumberFormat="1" applyFont="1" applyFill="1" applyBorder="1" applyAlignment="1">
      <alignment horizontal="right" vertical="center"/>
    </xf>
    <xf numFmtId="3" fontId="30" fillId="0" borderId="69" xfId="0" applyNumberFormat="1" applyFont="1" applyBorder="1" applyAlignment="1">
      <alignment horizontal="right" vertical="center"/>
    </xf>
    <xf numFmtId="3" fontId="30" fillId="0" borderId="26" xfId="0" applyNumberFormat="1" applyFont="1" applyBorder="1" applyAlignment="1">
      <alignment horizontal="right" vertical="center"/>
    </xf>
    <xf numFmtId="3" fontId="30" fillId="0" borderId="48" xfId="0" applyNumberFormat="1" applyFont="1" applyBorder="1" applyAlignment="1">
      <alignment horizontal="right" vertical="center"/>
    </xf>
    <xf numFmtId="9" fontId="25" fillId="0" borderId="58" xfId="0" applyNumberFormat="1" applyFont="1" applyBorder="1" applyAlignment="1">
      <alignment horizontal="right" vertical="center"/>
    </xf>
    <xf numFmtId="0" fontId="40" fillId="0" borderId="0" xfId="0" applyFont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3" fontId="31" fillId="0" borderId="21" xfId="0" applyNumberFormat="1" applyFont="1" applyBorder="1" applyAlignment="1">
      <alignment vertical="center"/>
    </xf>
    <xf numFmtId="3" fontId="31" fillId="0" borderId="21" xfId="0" applyNumberFormat="1" applyFont="1" applyBorder="1"/>
    <xf numFmtId="3" fontId="31" fillId="25" borderId="21" xfId="0" applyNumberFormat="1" applyFont="1" applyFill="1" applyBorder="1"/>
    <xf numFmtId="3" fontId="103" fillId="0" borderId="69" xfId="0" applyNumberFormat="1" applyFont="1" applyBorder="1"/>
    <xf numFmtId="3" fontId="31" fillId="25" borderId="21" xfId="0" applyNumberFormat="1" applyFont="1" applyFill="1" applyBorder="1" applyAlignment="1">
      <alignment vertical="center"/>
    </xf>
    <xf numFmtId="3" fontId="103" fillId="0" borderId="26" xfId="0" applyNumberFormat="1" applyFont="1" applyBorder="1"/>
    <xf numFmtId="3" fontId="103" fillId="0" borderId="69" xfId="0" applyNumberFormat="1" applyFont="1" applyBorder="1" applyAlignment="1">
      <alignment vertical="center"/>
    </xf>
    <xf numFmtId="3" fontId="103" fillId="0" borderId="21" xfId="0" applyNumberFormat="1" applyFont="1" applyBorder="1"/>
    <xf numFmtId="3" fontId="103" fillId="0" borderId="21" xfId="0" applyNumberFormat="1" applyFont="1" applyBorder="1" applyAlignment="1">
      <alignment vertical="center"/>
    </xf>
    <xf numFmtId="3" fontId="33" fillId="0" borderId="26" xfId="0" applyNumberFormat="1" applyFont="1" applyBorder="1"/>
    <xf numFmtId="3" fontId="36" fillId="0" borderId="26" xfId="0" applyNumberFormat="1" applyFont="1" applyBorder="1" applyAlignment="1">
      <alignment vertical="center"/>
    </xf>
    <xf numFmtId="9" fontId="33" fillId="0" borderId="58" xfId="0" applyNumberFormat="1" applyFont="1" applyBorder="1" applyAlignment="1">
      <alignment horizontal="center" vertical="center" wrapText="1"/>
    </xf>
    <xf numFmtId="0" fontId="103" fillId="0" borderId="48" xfId="0" applyFont="1" applyBorder="1" applyAlignment="1">
      <alignment wrapText="1"/>
    </xf>
    <xf numFmtId="3" fontId="36" fillId="0" borderId="26" xfId="0" applyNumberFormat="1" applyFont="1" applyBorder="1"/>
    <xf numFmtId="9" fontId="36" fillId="0" borderId="58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3" fontId="30" fillId="0" borderId="26" xfId="0" applyNumberFormat="1" applyFont="1" applyFill="1" applyBorder="1"/>
    <xf numFmtId="3" fontId="111" fillId="0" borderId="21" xfId="74" applyNumberFormat="1" applyFont="1" applyBorder="1"/>
    <xf numFmtId="3" fontId="39" fillId="0" borderId="62" xfId="74" applyNumberFormat="1" applyFont="1" applyBorder="1"/>
    <xf numFmtId="3" fontId="57" fillId="0" borderId="21" xfId="0" applyNumberFormat="1" applyFont="1" applyBorder="1" applyAlignment="1">
      <alignment vertical="center"/>
    </xf>
    <xf numFmtId="3" fontId="57" fillId="0" borderId="62" xfId="0" applyNumberFormat="1" applyFont="1" applyBorder="1" applyAlignment="1">
      <alignment vertical="center" wrapText="1"/>
    </xf>
    <xf numFmtId="3" fontId="58" fillId="0" borderId="21" xfId="0" applyNumberFormat="1" applyFont="1" applyBorder="1" applyAlignment="1">
      <alignment wrapText="1"/>
    </xf>
    <xf numFmtId="3" fontId="57" fillId="0" borderId="62" xfId="0" applyNumberFormat="1" applyFont="1" applyBorder="1" applyAlignment="1">
      <alignment wrapText="1"/>
    </xf>
    <xf numFmtId="3" fontId="129" fillId="0" borderId="0" xfId="0" applyNumberFormat="1" applyFont="1" applyBorder="1"/>
    <xf numFmtId="3" fontId="57" fillId="0" borderId="25" xfId="0" applyNumberFormat="1" applyFont="1" applyBorder="1"/>
    <xf numFmtId="3" fontId="58" fillId="0" borderId="25" xfId="0" applyNumberFormat="1" applyFont="1" applyBorder="1"/>
    <xf numFmtId="3" fontId="57" fillId="0" borderId="25" xfId="0" applyNumberFormat="1" applyFont="1" applyBorder="1" applyAlignment="1">
      <alignment wrapText="1"/>
    </xf>
    <xf numFmtId="3" fontId="111" fillId="0" borderId="21" xfId="0" applyNumberFormat="1" applyFont="1" applyBorder="1"/>
    <xf numFmtId="3" fontId="111" fillId="0" borderId="0" xfId="0" applyNumberFormat="1" applyFont="1" applyBorder="1"/>
    <xf numFmtId="3" fontId="30" fillId="0" borderId="67" xfId="0" applyNumberFormat="1" applyFont="1" applyFill="1" applyBorder="1"/>
    <xf numFmtId="9" fontId="39" fillId="0" borderId="25" xfId="0" applyNumberFormat="1" applyFont="1" applyBorder="1"/>
    <xf numFmtId="3" fontId="30" fillId="0" borderId="67" xfId="0" applyNumberFormat="1" applyFont="1" applyBorder="1"/>
    <xf numFmtId="0" fontId="23" fillId="0" borderId="0" xfId="89" applyFont="1" applyAlignment="1"/>
    <xf numFmtId="0" fontId="23" fillId="0" borderId="0" xfId="68" applyFont="1" applyAlignment="1"/>
    <xf numFmtId="0" fontId="172" fillId="0" borderId="0" xfId="90" applyFont="1" applyAlignment="1" applyProtection="1"/>
    <xf numFmtId="0" fontId="26" fillId="0" borderId="0" xfId="68" applyFont="1" applyAlignment="1"/>
    <xf numFmtId="0" fontId="23" fillId="0" borderId="0" xfId="68" applyFont="1"/>
    <xf numFmtId="0" fontId="26" fillId="0" borderId="81" xfId="68" applyFont="1" applyBorder="1" applyAlignment="1">
      <alignment horizontal="center"/>
    </xf>
    <xf numFmtId="0" fontId="26" fillId="0" borderId="0" xfId="68" applyFont="1" applyAlignment="1">
      <alignment horizontal="center"/>
    </xf>
    <xf numFmtId="0" fontId="26" fillId="0" borderId="0" xfId="68" applyFont="1" applyBorder="1" applyAlignment="1">
      <alignment horizontal="center"/>
    </xf>
    <xf numFmtId="0" fontId="23" fillId="0" borderId="23" xfId="77" applyFont="1" applyBorder="1" applyAlignment="1"/>
    <xf numFmtId="0" fontId="26" fillId="0" borderId="23" xfId="68" applyFont="1" applyBorder="1" applyAlignment="1">
      <alignment horizontal="center" vertical="center"/>
    </xf>
    <xf numFmtId="0" fontId="26" fillId="0" borderId="23" xfId="68" applyFont="1" applyBorder="1" applyAlignment="1">
      <alignment horizontal="center" vertical="center" wrapText="1"/>
    </xf>
    <xf numFmtId="0" fontId="26" fillId="0" borderId="23" xfId="68" applyFont="1" applyBorder="1" applyAlignment="1">
      <alignment horizontal="center"/>
    </xf>
    <xf numFmtId="0" fontId="23" fillId="0" borderId="21" xfId="68" applyFont="1" applyBorder="1"/>
    <xf numFmtId="3" fontId="23" fillId="0" borderId="21" xfId="68" applyNumberFormat="1" applyFont="1" applyBorder="1"/>
    <xf numFmtId="3" fontId="23" fillId="0" borderId="0" xfId="68" applyNumberFormat="1" applyFont="1" applyBorder="1"/>
    <xf numFmtId="3" fontId="23" fillId="0" borderId="62" xfId="68" applyNumberFormat="1" applyFont="1" applyBorder="1"/>
    <xf numFmtId="3" fontId="23" fillId="0" borderId="25" xfId="68" applyNumberFormat="1" applyFont="1" applyBorder="1"/>
    <xf numFmtId="0" fontId="23" fillId="0" borderId="21" xfId="68" applyFont="1" applyBorder="1" applyAlignment="1">
      <alignment wrapText="1"/>
    </xf>
    <xf numFmtId="3" fontId="23" fillId="0" borderId="21" xfId="68" applyNumberFormat="1" applyFont="1" applyBorder="1" applyAlignment="1">
      <alignment vertical="center"/>
    </xf>
    <xf numFmtId="3" fontId="23" fillId="0" borderId="0" xfId="68" applyNumberFormat="1" applyFont="1" applyBorder="1" applyAlignment="1">
      <alignment vertical="center"/>
    </xf>
    <xf numFmtId="0" fontId="23" fillId="0" borderId="25" xfId="68" applyFont="1" applyBorder="1" applyAlignment="1">
      <alignment wrapText="1"/>
    </xf>
    <xf numFmtId="3" fontId="26" fillId="0" borderId="0" xfId="68" applyNumberFormat="1" applyFont="1" applyBorder="1"/>
    <xf numFmtId="0" fontId="26" fillId="0" borderId="0" xfId="68" applyFont="1"/>
    <xf numFmtId="3" fontId="26" fillId="0" borderId="0" xfId="68" applyNumberFormat="1" applyFont="1"/>
    <xf numFmtId="3" fontId="23" fillId="0" borderId="0" xfId="68" applyNumberFormat="1" applyFont="1"/>
    <xf numFmtId="3" fontId="113" fillId="0" borderId="0" xfId="68" applyNumberFormat="1" applyFont="1" applyAlignment="1"/>
    <xf numFmtId="3" fontId="113" fillId="0" borderId="0" xfId="68" applyNumberFormat="1" applyFont="1"/>
    <xf numFmtId="0" fontId="113" fillId="0" borderId="0" xfId="68" applyFont="1"/>
    <xf numFmtId="0" fontId="113" fillId="0" borderId="0" xfId="68" applyFont="1" applyAlignment="1"/>
    <xf numFmtId="0" fontId="23" fillId="0" borderId="0" xfId="68" applyFont="1" applyAlignment="1">
      <alignment wrapText="1"/>
    </xf>
    <xf numFmtId="0" fontId="35" fillId="0" borderId="133" xfId="78" applyFont="1" applyBorder="1"/>
    <xf numFmtId="0" fontId="35" fillId="0" borderId="40" xfId="78" applyFont="1" applyBorder="1"/>
    <xf numFmtId="9" fontId="35" fillId="0" borderId="41" xfId="78" applyNumberFormat="1" applyFont="1" applyBorder="1"/>
    <xf numFmtId="3" fontId="30" fillId="0" borderId="133" xfId="78" applyNumberFormat="1" applyFont="1" applyBorder="1" applyAlignment="1">
      <alignment vertical="center"/>
    </xf>
    <xf numFmtId="9" fontId="35" fillId="0" borderId="41" xfId="78" applyNumberFormat="1" applyFont="1" applyBorder="1" applyAlignment="1">
      <alignment vertical="center"/>
    </xf>
    <xf numFmtId="9" fontId="35" fillId="0" borderId="33" xfId="78" applyNumberFormat="1" applyFont="1" applyBorder="1" applyAlignment="1">
      <alignment vertical="center"/>
    </xf>
    <xf numFmtId="0" fontId="37" fillId="0" borderId="21" xfId="78" applyFont="1" applyBorder="1" applyAlignment="1">
      <alignment vertical="center"/>
    </xf>
    <xf numFmtId="0" fontId="37" fillId="0" borderId="0" xfId="78" applyFont="1" applyBorder="1" applyAlignment="1">
      <alignment vertical="center"/>
    </xf>
    <xf numFmtId="3" fontId="35" fillId="0" borderId="21" xfId="78" applyNumberFormat="1" applyFont="1" applyBorder="1" applyAlignment="1">
      <alignment horizontal="right" vertical="center"/>
    </xf>
    <xf numFmtId="3" fontId="35" fillId="0" borderId="0" xfId="78" applyNumberFormat="1" applyFont="1" applyBorder="1" applyAlignment="1">
      <alignment horizontal="right" vertical="center"/>
    </xf>
    <xf numFmtId="3" fontId="35" fillId="0" borderId="21" xfId="78" applyNumberFormat="1" applyFont="1" applyBorder="1" applyAlignment="1">
      <alignment horizontal="right" vertical="center" wrapText="1"/>
    </xf>
    <xf numFmtId="3" fontId="35" fillId="0" borderId="0" xfId="78" applyNumberFormat="1" applyFont="1" applyBorder="1" applyAlignment="1">
      <alignment horizontal="right" vertical="center" wrapText="1"/>
    </xf>
    <xf numFmtId="9" fontId="28" fillId="0" borderId="25" xfId="78" applyNumberFormat="1" applyFont="1" applyBorder="1" applyAlignment="1">
      <alignment vertical="center"/>
    </xf>
    <xf numFmtId="3" fontId="30" fillId="0" borderId="133" xfId="78" applyNumberFormat="1" applyFont="1" applyBorder="1" applyAlignment="1">
      <alignment horizontal="right" vertical="center"/>
    </xf>
    <xf numFmtId="3" fontId="30" fillId="0" borderId="40" xfId="78" applyNumberFormat="1" applyFont="1" applyBorder="1" applyAlignment="1">
      <alignment horizontal="right" vertical="center"/>
    </xf>
    <xf numFmtId="9" fontId="25" fillId="0" borderId="41" xfId="78" applyNumberFormat="1" applyFont="1" applyBorder="1" applyAlignment="1">
      <alignment vertical="center"/>
    </xf>
    <xf numFmtId="3" fontId="35" fillId="0" borderId="133" xfId="78" applyNumberFormat="1" applyFont="1" applyBorder="1" applyAlignment="1">
      <alignment horizontal="right" vertical="center"/>
    </xf>
    <xf numFmtId="3" fontId="35" fillId="0" borderId="40" xfId="78" applyNumberFormat="1" applyFont="1" applyBorder="1" applyAlignment="1">
      <alignment horizontal="right" vertical="center"/>
    </xf>
    <xf numFmtId="9" fontId="28" fillId="0" borderId="41" xfId="78" applyNumberFormat="1" applyFont="1" applyBorder="1" applyAlignment="1">
      <alignment vertical="center"/>
    </xf>
    <xf numFmtId="3" fontId="128" fillId="0" borderId="133" xfId="78" applyNumberFormat="1" applyFont="1" applyBorder="1" applyAlignment="1">
      <alignment vertical="center"/>
    </xf>
    <xf numFmtId="9" fontId="37" fillId="0" borderId="25" xfId="78" applyNumberFormat="1" applyFont="1" applyBorder="1" applyAlignment="1">
      <alignment vertical="center"/>
    </xf>
    <xf numFmtId="3" fontId="35" fillId="0" borderId="133" xfId="78" applyNumberFormat="1" applyFont="1" applyBorder="1" applyAlignment="1">
      <alignment vertical="center"/>
    </xf>
    <xf numFmtId="3" fontId="25" fillId="0" borderId="68" xfId="78" applyNumberFormat="1" applyFont="1" applyBorder="1" applyAlignment="1">
      <alignment vertical="center"/>
    </xf>
    <xf numFmtId="0" fontId="35" fillId="0" borderId="69" xfId="78" applyFont="1" applyBorder="1" applyAlignment="1">
      <alignment vertical="center"/>
    </xf>
    <xf numFmtId="0" fontId="35" fillId="0" borderId="26" xfId="78" applyFont="1" applyBorder="1" applyAlignment="1">
      <alignment vertical="center"/>
    </xf>
    <xf numFmtId="3" fontId="30" fillId="0" borderId="133" xfId="78" applyNumberFormat="1" applyFont="1" applyBorder="1"/>
    <xf numFmtId="3" fontId="30" fillId="0" borderId="40" xfId="78" applyNumberFormat="1" applyFont="1" applyBorder="1"/>
    <xf numFmtId="0" fontId="60" fillId="0" borderId="133" xfId="78" applyFont="1" applyBorder="1"/>
    <xf numFmtId="0" fontId="60" fillId="0" borderId="40" xfId="78" applyFont="1" applyBorder="1"/>
    <xf numFmtId="9" fontId="60" fillId="0" borderId="41" xfId="78" applyNumberFormat="1" applyFont="1" applyBorder="1"/>
    <xf numFmtId="0" fontId="35" fillId="0" borderId="0" xfId="78" applyFont="1" applyAlignment="1">
      <alignment vertical="center"/>
    </xf>
    <xf numFmtId="3" fontId="60" fillId="0" borderId="40" xfId="78" applyNumberFormat="1" applyFont="1" applyBorder="1"/>
    <xf numFmtId="3" fontId="35" fillId="0" borderId="18" xfId="78" applyNumberFormat="1" applyFont="1" applyBorder="1" applyAlignment="1">
      <alignment vertical="center"/>
    </xf>
    <xf numFmtId="3" fontId="29" fillId="0" borderId="23" xfId="0" applyNumberFormat="1" applyFont="1" applyBorder="1" applyAlignment="1">
      <alignment horizontal="center" vertical="center" wrapText="1"/>
    </xf>
    <xf numFmtId="0" fontId="23" fillId="0" borderId="43" xfId="0" applyFont="1" applyBorder="1"/>
    <xf numFmtId="0" fontId="23" fillId="0" borderId="78" xfId="0" applyFont="1" applyBorder="1"/>
    <xf numFmtId="0" fontId="24" fillId="0" borderId="83" xfId="0" applyFont="1" applyBorder="1"/>
    <xf numFmtId="3" fontId="26" fillId="0" borderId="60" xfId="0" applyNumberFormat="1" applyFont="1" applyFill="1" applyBorder="1"/>
    <xf numFmtId="9" fontId="23" fillId="0" borderId="24" xfId="0" applyNumberFormat="1" applyFont="1" applyBorder="1" applyAlignment="1">
      <alignment horizontal="right" vertical="center"/>
    </xf>
    <xf numFmtId="9" fontId="23" fillId="0" borderId="25" xfId="0" applyNumberFormat="1" applyFont="1" applyBorder="1" applyAlignment="1">
      <alignment horizontal="right" vertical="center"/>
    </xf>
    <xf numFmtId="3" fontId="23" fillId="0" borderId="21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6" fillId="0" borderId="21" xfId="0" applyNumberFormat="1" applyFont="1" applyBorder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9" fontId="26" fillId="0" borderId="25" xfId="0" applyNumberFormat="1" applyFont="1" applyBorder="1" applyAlignment="1">
      <alignment horizontal="right" vertical="center"/>
    </xf>
    <xf numFmtId="3" fontId="26" fillId="0" borderId="69" xfId="0" applyNumberFormat="1" applyFont="1" applyBorder="1" applyAlignment="1">
      <alignment horizontal="right" vertical="center"/>
    </xf>
    <xf numFmtId="3" fontId="26" fillId="0" borderId="26" xfId="0" applyNumberFormat="1" applyFont="1" applyBorder="1" applyAlignment="1">
      <alignment horizontal="right" vertical="center"/>
    </xf>
    <xf numFmtId="9" fontId="26" fillId="0" borderId="58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102" fillId="0" borderId="0" xfId="0" applyFont="1" applyFill="1" applyAlignment="1">
      <alignment vertical="center"/>
    </xf>
    <xf numFmtId="10" fontId="2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 applyAlignment="1"/>
    <xf numFmtId="0" fontId="25" fillId="0" borderId="116" xfId="0" applyFont="1" applyBorder="1" applyAlignment="1">
      <alignment horizontal="center" vertical="center" wrapText="1"/>
    </xf>
    <xf numFmtId="0" fontId="25" fillId="0" borderId="173" xfId="0" applyFont="1" applyBorder="1" applyAlignment="1">
      <alignment horizontal="center" vertical="center" wrapText="1"/>
    </xf>
    <xf numFmtId="0" fontId="30" fillId="0" borderId="174" xfId="0" applyFont="1" applyBorder="1" applyAlignment="1">
      <alignment horizontal="center" vertical="center" wrapText="1"/>
    </xf>
    <xf numFmtId="3" fontId="2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35" fillId="0" borderId="21" xfId="0" applyNumberFormat="1" applyFont="1" applyBorder="1" applyAlignment="1">
      <alignment vertical="center"/>
    </xf>
    <xf numFmtId="0" fontId="34" fillId="0" borderId="25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55" xfId="0" applyFont="1" applyBorder="1"/>
    <xf numFmtId="0" fontId="39" fillId="0" borderId="55" xfId="0" applyFont="1" applyBorder="1"/>
    <xf numFmtId="0" fontId="34" fillId="0" borderId="40" xfId="0" applyFont="1" applyBorder="1"/>
    <xf numFmtId="0" fontId="39" fillId="0" borderId="40" xfId="0" applyFont="1" applyBorder="1"/>
    <xf numFmtId="0" fontId="25" fillId="0" borderId="0" xfId="0" applyFont="1" applyAlignment="1">
      <alignment horizontal="left" vertical="center" wrapText="1"/>
    </xf>
    <xf numFmtId="3" fontId="34" fillId="0" borderId="21" xfId="0" applyNumberFormat="1" applyFont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0" fontId="34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76" fillId="0" borderId="0" xfId="0" applyFont="1" applyAlignment="1">
      <alignment horizontal="left" vertical="center" wrapText="1"/>
    </xf>
    <xf numFmtId="3" fontId="34" fillId="0" borderId="6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3" fontId="28" fillId="0" borderId="21" xfId="0" applyNumberFormat="1" applyFont="1" applyBorder="1" applyAlignment="1">
      <alignment vertical="center"/>
    </xf>
    <xf numFmtId="9" fontId="35" fillId="0" borderId="25" xfId="0" applyNumberFormat="1" applyFont="1" applyBorder="1" applyAlignment="1">
      <alignment vertical="center"/>
    </xf>
    <xf numFmtId="0" fontId="25" fillId="0" borderId="26" xfId="0" applyFont="1" applyBorder="1" applyAlignment="1">
      <alignment vertical="center" wrapText="1"/>
    </xf>
    <xf numFmtId="3" fontId="25" fillId="0" borderId="69" xfId="0" applyNumberFormat="1" applyFont="1" applyBorder="1" applyAlignment="1">
      <alignment vertical="center"/>
    </xf>
    <xf numFmtId="3" fontId="25" fillId="0" borderId="26" xfId="0" applyNumberFormat="1" applyFont="1" applyBorder="1" applyAlignment="1">
      <alignment vertical="center"/>
    </xf>
    <xf numFmtId="3" fontId="25" fillId="0" borderId="67" xfId="0" applyNumberFormat="1" applyFont="1" applyBorder="1" applyAlignment="1">
      <alignment vertical="center"/>
    </xf>
    <xf numFmtId="3" fontId="35" fillId="0" borderId="48" xfId="0" applyNumberFormat="1" applyFont="1" applyBorder="1" applyAlignment="1">
      <alignment vertical="center"/>
    </xf>
    <xf numFmtId="3" fontId="35" fillId="0" borderId="26" xfId="0" applyNumberFormat="1" applyFont="1" applyBorder="1" applyAlignment="1">
      <alignment vertical="center"/>
    </xf>
    <xf numFmtId="0" fontId="25" fillId="0" borderId="0" xfId="0" applyFont="1" applyAlignment="1">
      <alignment vertical="center" wrapText="1"/>
    </xf>
    <xf numFmtId="3" fontId="25" fillId="0" borderId="0" xfId="0" applyNumberFormat="1" applyFont="1" applyBorder="1" applyAlignment="1">
      <alignment vertical="center"/>
    </xf>
    <xf numFmtId="3" fontId="25" fillId="0" borderId="62" xfId="0" applyNumberFormat="1" applyFont="1" applyBorder="1" applyAlignment="1">
      <alignment vertical="center"/>
    </xf>
    <xf numFmtId="0" fontId="61" fillId="0" borderId="0" xfId="0" applyFont="1" applyAlignment="1">
      <alignment vertical="center" wrapText="1"/>
    </xf>
    <xf numFmtId="0" fontId="35" fillId="0" borderId="21" xfId="68" applyFont="1" applyBorder="1" applyAlignment="1">
      <alignment vertical="center" wrapText="1"/>
    </xf>
    <xf numFmtId="0" fontId="76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3" fontId="76" fillId="0" borderId="0" xfId="0" applyNumberFormat="1" applyFont="1" applyAlignment="1">
      <alignment vertical="center" wrapText="1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3" fontId="30" fillId="0" borderId="21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9" fontId="30" fillId="0" borderId="25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3" fontId="30" fillId="0" borderId="69" xfId="0" applyNumberFormat="1" applyFont="1" applyBorder="1" applyAlignment="1">
      <alignment vertical="center"/>
    </xf>
    <xf numFmtId="3" fontId="30" fillId="0" borderId="26" xfId="0" applyNumberFormat="1" applyFont="1" applyBorder="1" applyAlignment="1">
      <alignment vertical="center"/>
    </xf>
    <xf numFmtId="3" fontId="30" fillId="0" borderId="67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9" fontId="35" fillId="0" borderId="58" xfId="0" applyNumberFormat="1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146" fillId="0" borderId="0" xfId="0" applyFont="1" applyBorder="1" applyAlignment="1">
      <alignment vertical="center"/>
    </xf>
    <xf numFmtId="0" fontId="146" fillId="0" borderId="62" xfId="0" applyFont="1" applyBorder="1" applyAlignment="1">
      <alignment vertical="center"/>
    </xf>
    <xf numFmtId="3" fontId="34" fillId="0" borderId="0" xfId="0" applyNumberFormat="1" applyFont="1" applyAlignment="1">
      <alignment vertical="center"/>
    </xf>
    <xf numFmtId="0" fontId="146" fillId="0" borderId="21" xfId="0" applyFont="1" applyBorder="1" applyAlignment="1">
      <alignment vertical="center"/>
    </xf>
    <xf numFmtId="3" fontId="30" fillId="0" borderId="48" xfId="0" applyNumberFormat="1" applyFont="1" applyBorder="1" applyAlignment="1">
      <alignment vertical="center"/>
    </xf>
    <xf numFmtId="9" fontId="30" fillId="0" borderId="58" xfId="0" applyNumberFormat="1" applyFont="1" applyBorder="1" applyAlignment="1">
      <alignment vertical="center"/>
    </xf>
    <xf numFmtId="3" fontId="35" fillId="0" borderId="180" xfId="0" applyNumberFormat="1" applyFont="1" applyBorder="1"/>
    <xf numFmtId="3" fontId="35" fillId="0" borderId="40" xfId="0" applyNumberFormat="1" applyFont="1" applyBorder="1"/>
    <xf numFmtId="3" fontId="30" fillId="0" borderId="180" xfId="0" applyNumberFormat="1" applyFont="1" applyBorder="1"/>
    <xf numFmtId="3" fontId="35" fillId="0" borderId="112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3" fontId="35" fillId="0" borderId="112" xfId="0" applyNumberFormat="1" applyFont="1" applyBorder="1" applyAlignment="1">
      <alignment vertical="center"/>
    </xf>
    <xf numFmtId="3" fontId="120" fillId="0" borderId="112" xfId="0" applyNumberFormat="1" applyFont="1" applyBorder="1"/>
    <xf numFmtId="9" fontId="35" fillId="0" borderId="143" xfId="0" applyNumberFormat="1" applyFont="1" applyBorder="1"/>
    <xf numFmtId="9" fontId="30" fillId="0" borderId="143" xfId="0" applyNumberFormat="1" applyFont="1" applyBorder="1"/>
    <xf numFmtId="3" fontId="35" fillId="0" borderId="177" xfId="0" applyNumberFormat="1" applyFont="1" applyBorder="1"/>
    <xf numFmtId="9" fontId="25" fillId="0" borderId="178" xfId="0" applyNumberFormat="1" applyFont="1" applyBorder="1"/>
    <xf numFmtId="9" fontId="57" fillId="0" borderId="144" xfId="0" applyNumberFormat="1" applyFont="1" applyBorder="1"/>
    <xf numFmtId="9" fontId="56" fillId="0" borderId="144" xfId="74" applyNumberFormat="1" applyFont="1" applyBorder="1"/>
    <xf numFmtId="9" fontId="67" fillId="0" borderId="144" xfId="0" applyNumberFormat="1" applyFont="1" applyBorder="1"/>
    <xf numFmtId="9" fontId="62" fillId="0" borderId="144" xfId="74" applyNumberFormat="1" applyFont="1" applyBorder="1"/>
    <xf numFmtId="9" fontId="34" fillId="0" borderId="144" xfId="0" applyNumberFormat="1" applyFont="1" applyBorder="1"/>
    <xf numFmtId="9" fontId="25" fillId="0" borderId="144" xfId="0" applyNumberFormat="1" applyFont="1" applyBorder="1"/>
    <xf numFmtId="9" fontId="28" fillId="0" borderId="144" xfId="0" applyNumberFormat="1" applyFont="1" applyBorder="1"/>
    <xf numFmtId="9" fontId="63" fillId="0" borderId="144" xfId="0" applyNumberFormat="1" applyFont="1" applyBorder="1" applyAlignment="1">
      <alignment wrapText="1"/>
    </xf>
    <xf numFmtId="9" fontId="28" fillId="0" borderId="144" xfId="74" applyNumberFormat="1" applyFont="1" applyBorder="1"/>
    <xf numFmtId="9" fontId="38" fillId="0" borderId="144" xfId="0" applyNumberFormat="1" applyFont="1" applyBorder="1"/>
    <xf numFmtId="9" fontId="120" fillId="0" borderId="144" xfId="0" applyNumberFormat="1" applyFont="1" applyBorder="1"/>
    <xf numFmtId="9" fontId="34" fillId="0" borderId="144" xfId="74" applyNumberFormat="1" applyFont="1" applyBorder="1"/>
    <xf numFmtId="9" fontId="25" fillId="0" borderId="144" xfId="0" applyNumberFormat="1" applyFont="1" applyBorder="1" applyAlignment="1">
      <alignment wrapText="1"/>
    </xf>
    <xf numFmtId="0" fontId="25" fillId="0" borderId="71" xfId="0" applyFont="1" applyBorder="1" applyAlignment="1">
      <alignment horizontal="center" vertical="center"/>
    </xf>
    <xf numFmtId="3" fontId="68" fillId="0" borderId="173" xfId="0" applyNumberFormat="1" applyFont="1" applyBorder="1" applyAlignment="1">
      <alignment horizontal="center" vertical="center" wrapText="1"/>
    </xf>
    <xf numFmtId="3" fontId="68" fillId="0" borderId="174" xfId="0" applyNumberFormat="1" applyFont="1" applyBorder="1" applyAlignment="1">
      <alignment horizontal="center" vertical="center" wrapText="1"/>
    </xf>
    <xf numFmtId="0" fontId="25" fillId="0" borderId="147" xfId="0" applyFont="1" applyBorder="1" applyAlignment="1">
      <alignment horizontal="center" vertical="center"/>
    </xf>
    <xf numFmtId="0" fontId="63" fillId="0" borderId="0" xfId="0" applyFont="1" applyBorder="1"/>
    <xf numFmtId="3" fontId="68" fillId="0" borderId="53" xfId="0" applyNumberFormat="1" applyFont="1" applyBorder="1" applyAlignment="1">
      <alignment horizontal="center" vertical="center" wrapText="1"/>
    </xf>
    <xf numFmtId="3" fontId="25" fillId="0" borderId="170" xfId="0" applyNumberFormat="1" applyFont="1" applyBorder="1" applyAlignment="1">
      <alignment horizontal="center" vertical="center"/>
    </xf>
    <xf numFmtId="0" fontId="63" fillId="0" borderId="55" xfId="0" applyFont="1" applyBorder="1"/>
    <xf numFmtId="9" fontId="57" fillId="0" borderId="144" xfId="74" applyNumberFormat="1" applyFont="1" applyBorder="1"/>
    <xf numFmtId="9" fontId="111" fillId="0" borderId="144" xfId="74" applyNumberFormat="1" applyFont="1" applyBorder="1"/>
    <xf numFmtId="0" fontId="34" fillId="0" borderId="0" xfId="0" applyFont="1" applyBorder="1"/>
    <xf numFmtId="9" fontId="39" fillId="0" borderId="144" xfId="74" applyNumberFormat="1" applyFont="1" applyBorder="1"/>
    <xf numFmtId="9" fontId="58" fillId="0" borderId="144" xfId="0" applyNumberFormat="1" applyFont="1" applyBorder="1"/>
    <xf numFmtId="0" fontId="28" fillId="0" borderId="0" xfId="0" applyFont="1" applyBorder="1" applyAlignment="1">
      <alignment vertical="center" wrapText="1"/>
    </xf>
    <xf numFmtId="9" fontId="57" fillId="0" borderId="144" xfId="0" applyNumberFormat="1" applyFont="1" applyBorder="1" applyAlignment="1">
      <alignment vertical="center" wrapText="1"/>
    </xf>
    <xf numFmtId="9" fontId="57" fillId="0" borderId="144" xfId="0" applyNumberFormat="1" applyFont="1" applyBorder="1" applyAlignment="1">
      <alignment wrapText="1"/>
    </xf>
    <xf numFmtId="3" fontId="87" fillId="0" borderId="0" xfId="0" applyNumberFormat="1" applyFont="1" applyBorder="1"/>
    <xf numFmtId="9" fontId="30" fillId="0" borderId="58" xfId="0" applyNumberFormat="1" applyFont="1" applyFill="1" applyBorder="1"/>
    <xf numFmtId="0" fontId="35" fillId="0" borderId="70" xfId="0" applyFont="1" applyBorder="1"/>
    <xf numFmtId="0" fontId="35" fillId="0" borderId="178" xfId="0" applyFont="1" applyBorder="1"/>
    <xf numFmtId="3" fontId="57" fillId="0" borderId="112" xfId="0" applyNumberFormat="1" applyFont="1" applyBorder="1"/>
    <xf numFmtId="3" fontId="39" fillId="0" borderId="112" xfId="0" applyNumberFormat="1" applyFont="1" applyBorder="1"/>
    <xf numFmtId="3" fontId="58" fillId="0" borderId="112" xfId="0" applyNumberFormat="1" applyFont="1" applyBorder="1"/>
    <xf numFmtId="3" fontId="129" fillId="0" borderId="112" xfId="0" applyNumberFormat="1" applyFont="1" applyBorder="1"/>
    <xf numFmtId="3" fontId="57" fillId="0" borderId="112" xfId="0" applyNumberFormat="1" applyFont="1" applyBorder="1" applyAlignment="1">
      <alignment wrapText="1"/>
    </xf>
    <xf numFmtId="0" fontId="57" fillId="0" borderId="112" xfId="0" applyFont="1" applyBorder="1"/>
    <xf numFmtId="3" fontId="78" fillId="0" borderId="112" xfId="0" applyNumberFormat="1" applyFont="1" applyBorder="1"/>
    <xf numFmtId="0" fontId="30" fillId="0" borderId="48" xfId="0" applyFont="1" applyBorder="1"/>
    <xf numFmtId="3" fontId="68" fillId="0" borderId="188" xfId="0" applyNumberFormat="1" applyFont="1" applyBorder="1" applyAlignment="1">
      <alignment horizontal="center" vertical="center" wrapText="1"/>
    </xf>
    <xf numFmtId="3" fontId="25" fillId="0" borderId="162" xfId="0" applyNumberFormat="1" applyFont="1" applyBorder="1" applyAlignment="1">
      <alignment horizontal="center" vertical="center"/>
    </xf>
    <xf numFmtId="3" fontId="62" fillId="0" borderId="0" xfId="0" applyNumberFormat="1" applyFont="1" applyBorder="1"/>
    <xf numFmtId="3" fontId="62" fillId="0" borderId="21" xfId="0" applyNumberFormat="1" applyFont="1" applyBorder="1"/>
    <xf numFmtId="3" fontId="62" fillId="0" borderId="62" xfId="0" applyNumberFormat="1" applyFont="1" applyBorder="1"/>
    <xf numFmtId="0" fontId="63" fillId="0" borderId="21" xfId="0" applyFont="1" applyBorder="1"/>
    <xf numFmtId="0" fontId="56" fillId="0" borderId="25" xfId="0" applyFont="1" applyBorder="1"/>
    <xf numFmtId="16" fontId="56" fillId="0" borderId="25" xfId="0" applyNumberFormat="1" applyFont="1" applyBorder="1"/>
    <xf numFmtId="0" fontId="34" fillId="0" borderId="25" xfId="0" applyFont="1" applyBorder="1"/>
    <xf numFmtId="0" fontId="67" fillId="0" borderId="25" xfId="0" applyFont="1" applyBorder="1"/>
    <xf numFmtId="0" fontId="58" fillId="0" borderId="25" xfId="0" applyFont="1" applyBorder="1" applyAlignment="1">
      <alignment wrapText="1"/>
    </xf>
    <xf numFmtId="0" fontId="56" fillId="0" borderId="25" xfId="0" applyFont="1" applyBorder="1" applyAlignment="1">
      <alignment wrapText="1"/>
    </xf>
    <xf numFmtId="3" fontId="63" fillId="0" borderId="25" xfId="0" applyNumberFormat="1" applyFont="1" applyBorder="1"/>
    <xf numFmtId="3" fontId="56" fillId="0" borderId="25" xfId="0" applyNumberFormat="1" applyFont="1" applyBorder="1" applyAlignment="1">
      <alignment wrapText="1"/>
    </xf>
    <xf numFmtId="3" fontId="56" fillId="0" borderId="25" xfId="0" applyNumberFormat="1" applyFont="1" applyBorder="1"/>
    <xf numFmtId="3" fontId="56" fillId="0" borderId="62" xfId="0" applyNumberFormat="1" applyFont="1" applyBorder="1" applyAlignment="1">
      <alignment wrapText="1"/>
    </xf>
    <xf numFmtId="3" fontId="63" fillId="0" borderId="113" xfId="0" applyNumberFormat="1" applyFont="1" applyBorder="1"/>
    <xf numFmtId="3" fontId="63" fillId="0" borderId="49" xfId="0" applyNumberFormat="1" applyFont="1" applyBorder="1"/>
    <xf numFmtId="3" fontId="63" fillId="0" borderId="67" xfId="0" applyNumberFormat="1" applyFont="1" applyBorder="1"/>
    <xf numFmtId="3" fontId="63" fillId="0" borderId="69" xfId="0" applyNumberFormat="1" applyFont="1" applyBorder="1"/>
    <xf numFmtId="3" fontId="63" fillId="0" borderId="26" xfId="0" applyNumberFormat="1" applyFont="1" applyBorder="1"/>
    <xf numFmtId="3" fontId="63" fillId="0" borderId="69" xfId="0" applyNumberFormat="1" applyFont="1" applyFill="1" applyBorder="1"/>
    <xf numFmtId="9" fontId="56" fillId="0" borderId="58" xfId="0" applyNumberFormat="1" applyFont="1" applyBorder="1"/>
    <xf numFmtId="9" fontId="63" fillId="0" borderId="58" xfId="0" applyNumberFormat="1" applyFont="1" applyBorder="1"/>
    <xf numFmtId="3" fontId="68" fillId="0" borderId="189" xfId="0" applyNumberFormat="1" applyFont="1" applyBorder="1" applyAlignment="1">
      <alignment horizontal="center" vertical="center" wrapText="1"/>
    </xf>
    <xf numFmtId="0" fontId="63" fillId="0" borderId="101" xfId="0" applyFont="1" applyBorder="1"/>
    <xf numFmtId="3" fontId="63" fillId="0" borderId="177" xfId="0" applyNumberFormat="1" applyFont="1" applyBorder="1"/>
    <xf numFmtId="3" fontId="63" fillId="0" borderId="55" xfId="0" applyNumberFormat="1" applyFont="1" applyBorder="1"/>
    <xf numFmtId="3" fontId="63" fillId="0" borderId="70" xfId="0" applyNumberFormat="1" applyFont="1" applyBorder="1"/>
    <xf numFmtId="3" fontId="56" fillId="0" borderId="177" xfId="0" applyNumberFormat="1" applyFont="1" applyBorder="1"/>
    <xf numFmtId="3" fontId="56" fillId="0" borderId="55" xfId="0" applyNumberFormat="1" applyFont="1" applyBorder="1"/>
    <xf numFmtId="3" fontId="56" fillId="0" borderId="70" xfId="0" applyNumberFormat="1" applyFont="1" applyBorder="1"/>
    <xf numFmtId="9" fontId="63" fillId="0" borderId="56" xfId="0" applyNumberFormat="1" applyFont="1" applyBorder="1"/>
    <xf numFmtId="9" fontId="56" fillId="0" borderId="57" xfId="74" applyNumberFormat="1" applyFont="1" applyBorder="1"/>
    <xf numFmtId="9" fontId="62" fillId="0" borderId="57" xfId="0" applyNumberFormat="1" applyFont="1" applyBorder="1"/>
    <xf numFmtId="9" fontId="58" fillId="0" borderId="57" xfId="0" applyNumberFormat="1" applyFont="1" applyBorder="1"/>
    <xf numFmtId="9" fontId="56" fillId="0" borderId="57" xfId="0" applyNumberFormat="1" applyFont="1" applyBorder="1" applyAlignment="1">
      <alignment wrapText="1"/>
    </xf>
    <xf numFmtId="9" fontId="63" fillId="0" borderId="77" xfId="0" applyNumberFormat="1" applyFont="1" applyBorder="1"/>
    <xf numFmtId="3" fontId="63" fillId="0" borderId="96" xfId="0" applyNumberFormat="1" applyFont="1" applyBorder="1"/>
    <xf numFmtId="0" fontId="56" fillId="0" borderId="177" xfId="0" applyFont="1" applyBorder="1"/>
    <xf numFmtId="0" fontId="56" fillId="0" borderId="55" xfId="0" applyFont="1" applyBorder="1"/>
    <xf numFmtId="9" fontId="56" fillId="0" borderId="178" xfId="0" applyNumberFormat="1" applyFont="1" applyBorder="1"/>
    <xf numFmtId="3" fontId="67" fillId="0" borderId="97" xfId="0" applyNumberFormat="1" applyFont="1" applyBorder="1"/>
    <xf numFmtId="9" fontId="62" fillId="0" borderId="144" xfId="0" applyNumberFormat="1" applyFont="1" applyBorder="1"/>
    <xf numFmtId="3" fontId="62" fillId="0" borderId="97" xfId="0" applyNumberFormat="1" applyFont="1" applyBorder="1"/>
    <xf numFmtId="0" fontId="63" fillId="0" borderId="114" xfId="0" applyFont="1" applyBorder="1"/>
    <xf numFmtId="0" fontId="57" fillId="0" borderId="25" xfId="0" applyFont="1" applyBorder="1"/>
    <xf numFmtId="0" fontId="129" fillId="0" borderId="25" xfId="0" applyFont="1" applyBorder="1"/>
    <xf numFmtId="3" fontId="129" fillId="0" borderId="21" xfId="74" applyNumberFormat="1" applyFont="1" applyBorder="1"/>
    <xf numFmtId="3" fontId="129" fillId="0" borderId="62" xfId="74" applyNumberFormat="1" applyFont="1" applyBorder="1"/>
    <xf numFmtId="3" fontId="130" fillId="0" borderId="21" xfId="0" applyNumberFormat="1" applyFont="1" applyBorder="1"/>
    <xf numFmtId="3" fontId="130" fillId="0" borderId="62" xfId="0" applyNumberFormat="1" applyFont="1" applyBorder="1"/>
    <xf numFmtId="3" fontId="58" fillId="0" borderId="69" xfId="0" applyNumberFormat="1" applyFont="1" applyBorder="1"/>
    <xf numFmtId="3" fontId="57" fillId="0" borderId="21" xfId="0" applyNumberFormat="1" applyFont="1" applyFill="1" applyBorder="1"/>
    <xf numFmtId="3" fontId="57" fillId="0" borderId="62" xfId="0" applyNumberFormat="1" applyFont="1" applyFill="1" applyBorder="1"/>
    <xf numFmtId="3" fontId="58" fillId="0" borderId="21" xfId="0" applyNumberFormat="1" applyFont="1" applyFill="1" applyBorder="1"/>
    <xf numFmtId="0" fontId="57" fillId="0" borderId="25" xfId="0" applyFont="1" applyBorder="1" applyAlignment="1">
      <alignment wrapText="1"/>
    </xf>
    <xf numFmtId="0" fontId="57" fillId="0" borderId="41" xfId="0" applyFont="1" applyBorder="1" applyAlignment="1">
      <alignment vertical="center" wrapText="1"/>
    </xf>
    <xf numFmtId="3" fontId="57" fillId="0" borderId="133" xfId="74" applyNumberFormat="1" applyFont="1" applyBorder="1" applyAlignment="1">
      <alignment vertical="center"/>
    </xf>
    <xf numFmtId="3" fontId="57" fillId="0" borderId="40" xfId="74" applyNumberFormat="1" applyFont="1" applyBorder="1" applyAlignment="1">
      <alignment vertical="center"/>
    </xf>
    <xf numFmtId="3" fontId="57" fillId="0" borderId="64" xfId="74" applyNumberFormat="1" applyFont="1" applyBorder="1" applyAlignment="1">
      <alignment vertical="center"/>
    </xf>
    <xf numFmtId="0" fontId="58" fillId="0" borderId="25" xfId="0" applyFont="1" applyBorder="1"/>
    <xf numFmtId="0" fontId="58" fillId="0" borderId="33" xfId="0" applyFont="1" applyBorder="1" applyAlignment="1">
      <alignment wrapText="1"/>
    </xf>
    <xf numFmtId="0" fontId="58" fillId="0" borderId="0" xfId="0" applyFont="1" applyBorder="1"/>
    <xf numFmtId="0" fontId="57" fillId="0" borderId="114" xfId="0" applyFont="1" applyBorder="1" applyAlignment="1">
      <alignment horizontal="center" vertical="center"/>
    </xf>
    <xf numFmtId="0" fontId="58" fillId="0" borderId="33" xfId="0" applyFont="1" applyBorder="1"/>
    <xf numFmtId="3" fontId="58" fillId="0" borderId="113" xfId="0" applyNumberFormat="1" applyFont="1" applyBorder="1"/>
    <xf numFmtId="3" fontId="58" fillId="0" borderId="49" xfId="0" applyNumberFormat="1" applyFont="1" applyBorder="1"/>
    <xf numFmtId="3" fontId="58" fillId="0" borderId="69" xfId="0" applyNumberFormat="1" applyFont="1" applyFill="1" applyBorder="1"/>
    <xf numFmtId="0" fontId="25" fillId="0" borderId="71" xfId="0" applyFont="1" applyBorder="1" applyAlignment="1">
      <alignment horizontal="center" vertical="center"/>
    </xf>
    <xf numFmtId="0" fontId="28" fillId="0" borderId="98" xfId="0" applyFont="1" applyBorder="1" applyAlignment="1">
      <alignment horizontal="center"/>
    </xf>
    <xf numFmtId="0" fontId="28" fillId="0" borderId="41" xfId="0" applyFont="1" applyBorder="1"/>
    <xf numFmtId="3" fontId="56" fillId="0" borderId="133" xfId="0" applyNumberFormat="1" applyFont="1" applyBorder="1"/>
    <xf numFmtId="3" fontId="56" fillId="0" borderId="40" xfId="0" applyNumberFormat="1" applyFont="1" applyBorder="1"/>
    <xf numFmtId="3" fontId="56" fillId="0" borderId="64" xfId="0" applyNumberFormat="1" applyFont="1" applyBorder="1"/>
    <xf numFmtId="9" fontId="56" fillId="0" borderId="190" xfId="0" applyNumberFormat="1" applyFont="1" applyBorder="1"/>
    <xf numFmtId="3" fontId="63" fillId="0" borderId="67" xfId="0" applyNumberFormat="1" applyFont="1" applyFill="1" applyBorder="1"/>
    <xf numFmtId="3" fontId="63" fillId="0" borderId="26" xfId="0" applyNumberFormat="1" applyFont="1" applyFill="1" applyBorder="1"/>
    <xf numFmtId="9" fontId="63" fillId="0" borderId="77" xfId="0" applyNumberFormat="1" applyFont="1" applyFill="1" applyBorder="1"/>
    <xf numFmtId="0" fontId="30" fillId="0" borderId="52" xfId="0" applyFont="1" applyBorder="1" applyAlignment="1">
      <alignment horizontal="center" vertical="center"/>
    </xf>
    <xf numFmtId="3" fontId="30" fillId="0" borderId="170" xfId="0" applyNumberFormat="1" applyFont="1" applyBorder="1" applyAlignment="1">
      <alignment horizontal="center" vertical="center"/>
    </xf>
    <xf numFmtId="3" fontId="88" fillId="0" borderId="171" xfId="0" applyNumberFormat="1" applyFont="1" applyBorder="1" applyAlignment="1">
      <alignment horizontal="center" vertical="center" wrapText="1"/>
    </xf>
    <xf numFmtId="3" fontId="88" fillId="0" borderId="174" xfId="0" applyNumberFormat="1" applyFont="1" applyBorder="1" applyAlignment="1">
      <alignment horizontal="center" vertical="center" wrapText="1"/>
    </xf>
    <xf numFmtId="3" fontId="129" fillId="0" borderId="62" xfId="0" applyNumberFormat="1" applyFont="1" applyBorder="1"/>
    <xf numFmtId="0" fontId="57" fillId="0" borderId="96" xfId="0" applyFont="1" applyBorder="1" applyAlignment="1">
      <alignment horizontal="center"/>
    </xf>
    <xf numFmtId="0" fontId="58" fillId="0" borderId="101" xfId="0" applyFont="1" applyBorder="1"/>
    <xf numFmtId="3" fontId="58" fillId="0" borderId="177" xfId="0" applyNumberFormat="1" applyFont="1" applyBorder="1"/>
    <xf numFmtId="3" fontId="58" fillId="0" borderId="55" xfId="0" applyNumberFormat="1" applyFont="1" applyBorder="1"/>
    <xf numFmtId="3" fontId="58" fillId="0" borderId="70" xfId="0" applyNumberFormat="1" applyFont="1" applyBorder="1"/>
    <xf numFmtId="9" fontId="58" fillId="0" borderId="178" xfId="0" applyNumberFormat="1" applyFont="1" applyBorder="1"/>
    <xf numFmtId="0" fontId="57" fillId="0" borderId="97" xfId="0" applyFont="1" applyBorder="1" applyAlignment="1">
      <alignment horizontal="center"/>
    </xf>
    <xf numFmtId="0" fontId="57" fillId="0" borderId="98" xfId="0" applyFont="1" applyBorder="1" applyAlignment="1">
      <alignment horizontal="center" vertical="center"/>
    </xf>
    <xf numFmtId="9" fontId="57" fillId="0" borderId="143" xfId="74" applyNumberFormat="1" applyFont="1" applyBorder="1" applyAlignment="1">
      <alignment vertical="center"/>
    </xf>
    <xf numFmtId="0" fontId="57" fillId="0" borderId="97" xfId="0" applyFont="1" applyBorder="1" applyAlignment="1">
      <alignment horizontal="center" vertical="center"/>
    </xf>
    <xf numFmtId="9" fontId="57" fillId="0" borderId="144" xfId="0" applyNumberFormat="1" applyFont="1" applyFill="1" applyBorder="1"/>
    <xf numFmtId="3" fontId="58" fillId="0" borderId="96" xfId="0" applyNumberFormat="1" applyFont="1" applyBorder="1"/>
    <xf numFmtId="3" fontId="57" fillId="0" borderId="55" xfId="0" applyNumberFormat="1" applyFont="1" applyBorder="1"/>
    <xf numFmtId="3" fontId="57" fillId="0" borderId="97" xfId="0" applyNumberFormat="1" applyFont="1" applyBorder="1"/>
    <xf numFmtId="3" fontId="129" fillId="0" borderId="97" xfId="0" applyNumberFormat="1" applyFont="1" applyBorder="1"/>
    <xf numFmtId="3" fontId="58" fillId="0" borderId="97" xfId="0" applyNumberFormat="1" applyFont="1" applyBorder="1"/>
    <xf numFmtId="3" fontId="57" fillId="0" borderId="97" xfId="0" applyNumberFormat="1" applyFont="1" applyBorder="1" applyAlignment="1">
      <alignment wrapText="1"/>
    </xf>
    <xf numFmtId="0" fontId="57" fillId="0" borderId="97" xfId="0" applyFont="1" applyBorder="1" applyAlignment="1">
      <alignment wrapText="1"/>
    </xf>
    <xf numFmtId="0" fontId="57" fillId="0" borderId="97" xfId="0" applyFont="1" applyBorder="1"/>
    <xf numFmtId="0" fontId="58" fillId="0" borderId="114" xfId="0" applyFont="1" applyBorder="1"/>
    <xf numFmtId="0" fontId="62" fillId="0" borderId="25" xfId="0" applyFont="1" applyBorder="1"/>
    <xf numFmtId="0" fontId="63" fillId="0" borderId="25" xfId="0" applyFont="1" applyBorder="1"/>
    <xf numFmtId="3" fontId="57" fillId="0" borderId="133" xfId="0" applyNumberFormat="1" applyFont="1" applyBorder="1"/>
    <xf numFmtId="3" fontId="57" fillId="0" borderId="40" xfId="0" applyNumberFormat="1" applyFont="1" applyBorder="1"/>
    <xf numFmtId="9" fontId="57" fillId="0" borderId="143" xfId="0" applyNumberFormat="1" applyFont="1" applyBorder="1"/>
    <xf numFmtId="9" fontId="63" fillId="0" borderId="178" xfId="0" applyNumberFormat="1" applyFont="1" applyBorder="1"/>
    <xf numFmtId="0" fontId="67" fillId="0" borderId="62" xfId="0" applyFont="1" applyBorder="1"/>
    <xf numFmtId="9" fontId="129" fillId="0" borderId="144" xfId="74" applyNumberFormat="1" applyFont="1" applyBorder="1"/>
    <xf numFmtId="0" fontId="63" fillId="0" borderId="62" xfId="0" applyFont="1" applyBorder="1"/>
    <xf numFmtId="0" fontId="63" fillId="0" borderId="33" xfId="0" applyFont="1" applyBorder="1" applyAlignment="1">
      <alignment wrapText="1"/>
    </xf>
    <xf numFmtId="0" fontId="58" fillId="0" borderId="62" xfId="0" applyFont="1" applyBorder="1"/>
    <xf numFmtId="0" fontId="56" fillId="0" borderId="25" xfId="0" applyFont="1" applyBorder="1" applyAlignment="1">
      <alignment vertical="center" wrapText="1"/>
    </xf>
    <xf numFmtId="3" fontId="57" fillId="0" borderId="0" xfId="0" applyNumberFormat="1" applyFont="1" applyBorder="1" applyAlignment="1">
      <alignment vertical="center"/>
    </xf>
    <xf numFmtId="3" fontId="57" fillId="0" borderId="62" xfId="0" applyNumberFormat="1" applyFont="1" applyBorder="1" applyAlignment="1">
      <alignment vertical="center"/>
    </xf>
    <xf numFmtId="9" fontId="57" fillId="0" borderId="144" xfId="0" applyNumberFormat="1" applyFont="1" applyBorder="1" applyAlignment="1">
      <alignment vertical="center"/>
    </xf>
    <xf numFmtId="0" fontId="63" fillId="0" borderId="33" xfId="0" applyFont="1" applyBorder="1"/>
    <xf numFmtId="3" fontId="58" fillId="0" borderId="73" xfId="0" applyNumberFormat="1" applyFont="1" applyFill="1" applyBorder="1"/>
    <xf numFmtId="3" fontId="58" fillId="0" borderId="26" xfId="0" applyNumberFormat="1" applyFont="1" applyFill="1" applyBorder="1"/>
    <xf numFmtId="9" fontId="58" fillId="0" borderId="58" xfId="0" applyNumberFormat="1" applyFont="1" applyFill="1" applyBorder="1"/>
    <xf numFmtId="3" fontId="58" fillId="0" borderId="33" xfId="0" applyNumberFormat="1" applyFont="1" applyFill="1" applyBorder="1"/>
    <xf numFmtId="0" fontId="35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horizontal="right" vertical="center" wrapText="1"/>
    </xf>
    <xf numFmtId="3" fontId="35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34" fillId="0" borderId="0" xfId="0" applyNumberFormat="1" applyFont="1" applyBorder="1" applyAlignment="1"/>
    <xf numFmtId="0" fontId="63" fillId="0" borderId="0" xfId="0" applyFont="1" applyBorder="1" applyAlignment="1"/>
    <xf numFmtId="0" fontId="68" fillId="0" borderId="0" xfId="0" applyFont="1" applyBorder="1" applyAlignment="1"/>
    <xf numFmtId="0" fontId="28" fillId="0" borderId="0" xfId="0" applyFont="1" applyBorder="1" applyAlignment="1"/>
    <xf numFmtId="3" fontId="35" fillId="0" borderId="25" xfId="0" applyNumberFormat="1" applyFont="1" applyBorder="1" applyAlignment="1">
      <alignment horizontal="left" vertical="center" wrapText="1"/>
    </xf>
    <xf numFmtId="3" fontId="30" fillId="0" borderId="25" xfId="0" applyNumberFormat="1" applyFont="1" applyBorder="1" applyAlignment="1">
      <alignment horizontal="left" vertical="center" wrapText="1"/>
    </xf>
    <xf numFmtId="3" fontId="30" fillId="0" borderId="114" xfId="0" applyNumberFormat="1" applyFont="1" applyBorder="1" applyAlignment="1">
      <alignment horizontal="center" vertical="center" wrapText="1"/>
    </xf>
    <xf numFmtId="3" fontId="30" fillId="0" borderId="33" xfId="0" applyNumberFormat="1" applyFont="1" applyBorder="1" applyAlignment="1">
      <alignment horizontal="left" vertical="center" wrapText="1"/>
    </xf>
    <xf numFmtId="3" fontId="30" fillId="0" borderId="26" xfId="0" applyNumberFormat="1" applyFont="1" applyBorder="1" applyAlignment="1">
      <alignment horizontal="right" vertical="center" wrapText="1"/>
    </xf>
    <xf numFmtId="0" fontId="35" fillId="0" borderId="114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5" fillId="0" borderId="69" xfId="0" applyFont="1" applyBorder="1" applyAlignment="1">
      <alignment horizontal="center" vertical="center" wrapText="1"/>
    </xf>
    <xf numFmtId="3" fontId="35" fillId="0" borderId="97" xfId="0" applyNumberFormat="1" applyFont="1" applyBorder="1" applyAlignment="1">
      <alignment horizontal="center" vertical="center" wrapText="1"/>
    </xf>
    <xf numFmtId="3" fontId="30" fillId="0" borderId="97" xfId="0" applyNumberFormat="1" applyFont="1" applyBorder="1" applyAlignment="1">
      <alignment horizontal="center" vertical="center" wrapText="1"/>
    </xf>
    <xf numFmtId="3" fontId="30" fillId="0" borderId="98" xfId="0" applyNumberFormat="1" applyFont="1" applyBorder="1" applyAlignment="1">
      <alignment horizontal="center" vertical="center" wrapText="1"/>
    </xf>
    <xf numFmtId="3" fontId="30" fillId="0" borderId="41" xfId="0" applyNumberFormat="1" applyFont="1" applyBorder="1" applyAlignment="1">
      <alignment horizontal="left" vertical="center" wrapText="1"/>
    </xf>
    <xf numFmtId="3" fontId="30" fillId="0" borderId="40" xfId="0" applyNumberFormat="1" applyFont="1" applyBorder="1" applyAlignment="1">
      <alignment horizontal="right" vertical="center" wrapText="1"/>
    </xf>
    <xf numFmtId="3" fontId="35" fillId="0" borderId="40" xfId="0" applyNumberFormat="1" applyFont="1" applyBorder="1" applyAlignment="1">
      <alignment horizontal="right" vertical="center" wrapText="1"/>
    </xf>
    <xf numFmtId="3" fontId="35" fillId="0" borderId="40" xfId="0" applyNumberFormat="1" applyFont="1" applyBorder="1" applyAlignment="1">
      <alignment vertical="center"/>
    </xf>
    <xf numFmtId="0" fontId="30" fillId="0" borderId="74" xfId="0" applyFont="1" applyBorder="1" applyAlignment="1">
      <alignment horizontal="center" vertical="center" wrapText="1"/>
    </xf>
    <xf numFmtId="3" fontId="30" fillId="0" borderId="160" xfId="0" applyNumberFormat="1" applyFont="1" applyBorder="1" applyAlignment="1">
      <alignment vertical="center"/>
    </xf>
    <xf numFmtId="3" fontId="30" fillId="0" borderId="160" xfId="0" applyNumberFormat="1" applyFont="1" applyBorder="1" applyAlignment="1">
      <alignment horizontal="right" vertical="center" wrapText="1"/>
    </xf>
    <xf numFmtId="3" fontId="30" fillId="0" borderId="74" xfId="0" applyNumberFormat="1" applyFont="1" applyBorder="1" applyAlignment="1">
      <alignment horizontal="right" vertical="center" wrapText="1"/>
    </xf>
    <xf numFmtId="3" fontId="30" fillId="0" borderId="87" xfId="0" applyNumberFormat="1" applyFont="1" applyBorder="1" applyAlignment="1">
      <alignment horizontal="right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9" fontId="35" fillId="0" borderId="62" xfId="0" applyNumberFormat="1" applyFont="1" applyBorder="1" applyAlignment="1">
      <alignment vertical="center"/>
    </xf>
    <xf numFmtId="0" fontId="35" fillId="0" borderId="133" xfId="0" applyFont="1" applyFill="1" applyBorder="1" applyAlignment="1">
      <alignment horizontal="center" vertical="center" wrapText="1"/>
    </xf>
    <xf numFmtId="0" fontId="35" fillId="0" borderId="64" xfId="0" applyFont="1" applyFill="1" applyBorder="1" applyAlignment="1">
      <alignment horizontal="center" vertical="center" wrapText="1"/>
    </xf>
    <xf numFmtId="0" fontId="35" fillId="0" borderId="190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left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left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left" vertical="center" wrapText="1"/>
    </xf>
    <xf numFmtId="3" fontId="30" fillId="0" borderId="69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horizontal="right" vertical="center" wrapText="1"/>
    </xf>
    <xf numFmtId="0" fontId="35" fillId="0" borderId="40" xfId="0" applyFont="1" applyFill="1" applyBorder="1" applyAlignment="1">
      <alignment horizontal="center" vertical="center" wrapText="1"/>
    </xf>
    <xf numFmtId="0" fontId="35" fillId="0" borderId="180" xfId="0" applyFont="1" applyFill="1" applyBorder="1" applyAlignment="1">
      <alignment horizontal="center" vertical="center" wrapText="1"/>
    </xf>
    <xf numFmtId="3" fontId="35" fillId="0" borderId="57" xfId="0" applyNumberFormat="1" applyFont="1" applyBorder="1" applyAlignment="1">
      <alignment vertical="center"/>
    </xf>
    <xf numFmtId="3" fontId="30" fillId="0" borderId="48" xfId="0" applyNumberFormat="1" applyFont="1" applyBorder="1" applyAlignment="1">
      <alignment horizontal="right" vertical="center" wrapText="1"/>
    </xf>
    <xf numFmtId="3" fontId="30" fillId="0" borderId="77" xfId="0" applyNumberFormat="1" applyFont="1" applyBorder="1" applyAlignment="1">
      <alignment horizontal="right" vertical="center" wrapText="1"/>
    </xf>
    <xf numFmtId="3" fontId="30" fillId="0" borderId="112" xfId="0" applyNumberFormat="1" applyFont="1" applyBorder="1" applyAlignment="1">
      <alignment vertical="center"/>
    </xf>
    <xf numFmtId="3" fontId="30" fillId="0" borderId="57" xfId="0" applyNumberFormat="1" applyFont="1" applyBorder="1" applyAlignment="1">
      <alignment vertical="center"/>
    </xf>
    <xf numFmtId="9" fontId="30" fillId="0" borderId="62" xfId="0" applyNumberFormat="1" applyFont="1" applyBorder="1" applyAlignment="1">
      <alignment vertical="center"/>
    </xf>
    <xf numFmtId="3" fontId="30" fillId="0" borderId="62" xfId="0" applyNumberFormat="1" applyFont="1" applyBorder="1" applyAlignment="1">
      <alignment vertical="center"/>
    </xf>
    <xf numFmtId="9" fontId="30" fillId="0" borderId="77" xfId="0" applyNumberFormat="1" applyFont="1" applyBorder="1" applyAlignment="1">
      <alignment vertical="center"/>
    </xf>
    <xf numFmtId="0" fontId="35" fillId="0" borderId="177" xfId="0" applyFont="1" applyBorder="1" applyAlignment="1">
      <alignment horizontal="center" vertical="center" wrapText="1"/>
    </xf>
    <xf numFmtId="0" fontId="35" fillId="0" borderId="70" xfId="0" applyFont="1" applyBorder="1" applyAlignment="1">
      <alignment horizontal="left" vertical="center" wrapText="1"/>
    </xf>
    <xf numFmtId="3" fontId="35" fillId="0" borderId="176" xfId="0" applyNumberFormat="1" applyFont="1" applyBorder="1" applyAlignment="1">
      <alignment vertical="center"/>
    </xf>
    <xf numFmtId="9" fontId="35" fillId="0" borderId="70" xfId="0" applyNumberFormat="1" applyFont="1" applyBorder="1" applyAlignment="1">
      <alignment vertical="center"/>
    </xf>
    <xf numFmtId="9" fontId="35" fillId="0" borderId="67" xfId="0" applyNumberFormat="1" applyFont="1" applyBorder="1" applyAlignment="1">
      <alignment vertical="center"/>
    </xf>
    <xf numFmtId="3" fontId="30" fillId="0" borderId="180" xfId="0" applyNumberFormat="1" applyFont="1" applyBorder="1" applyAlignment="1">
      <alignment vertical="center"/>
    </xf>
    <xf numFmtId="9" fontId="30" fillId="0" borderId="64" xfId="0" applyNumberFormat="1" applyFont="1" applyBorder="1" applyAlignment="1">
      <alignment vertical="center"/>
    </xf>
    <xf numFmtId="0" fontId="134" fillId="0" borderId="0" xfId="0" applyFont="1" applyFill="1" applyAlignment="1">
      <alignment vertical="center"/>
    </xf>
    <xf numFmtId="3" fontId="28" fillId="0" borderId="0" xfId="0" applyNumberFormat="1" applyFont="1" applyAlignment="1">
      <alignment vertical="center"/>
    </xf>
    <xf numFmtId="3" fontId="35" fillId="0" borderId="25" xfId="0" applyNumberFormat="1" applyFont="1" applyBorder="1" applyAlignment="1">
      <alignment horizontal="right" vertical="center" wrapText="1"/>
    </xf>
    <xf numFmtId="3" fontId="30" fillId="0" borderId="25" xfId="0" applyNumberFormat="1" applyFont="1" applyBorder="1" applyAlignment="1">
      <alignment horizontal="right" vertical="center" wrapText="1"/>
    </xf>
    <xf numFmtId="3" fontId="35" fillId="0" borderId="25" xfId="0" applyNumberFormat="1" applyFont="1" applyBorder="1" applyAlignment="1">
      <alignment vertical="center"/>
    </xf>
    <xf numFmtId="3" fontId="30" fillId="0" borderId="25" xfId="0" applyNumberFormat="1" applyFont="1" applyBorder="1" applyAlignment="1">
      <alignment vertical="center"/>
    </xf>
    <xf numFmtId="0" fontId="35" fillId="0" borderId="112" xfId="0" applyFont="1" applyBorder="1" applyAlignment="1">
      <alignment horizontal="center" vertical="center" wrapText="1"/>
    </xf>
    <xf numFmtId="0" fontId="30" fillId="0" borderId="112" xfId="0" applyFont="1" applyBorder="1" applyAlignment="1">
      <alignment horizontal="center" vertical="center" wrapText="1"/>
    </xf>
    <xf numFmtId="3" fontId="35" fillId="0" borderId="160" xfId="0" applyNumberFormat="1" applyFont="1" applyBorder="1" applyAlignment="1">
      <alignment vertical="center"/>
    </xf>
    <xf numFmtId="3" fontId="30" fillId="0" borderId="33" xfId="0" applyNumberFormat="1" applyFont="1" applyBorder="1" applyAlignment="1">
      <alignment horizontal="right" vertical="center" wrapText="1"/>
    </xf>
    <xf numFmtId="3" fontId="30" fillId="0" borderId="74" xfId="0" applyNumberFormat="1" applyFont="1" applyBorder="1" applyAlignment="1">
      <alignment vertical="center"/>
    </xf>
    <xf numFmtId="0" fontId="35" fillId="0" borderId="48" xfId="0" applyFont="1" applyFill="1" applyBorder="1" applyAlignment="1">
      <alignment horizontal="center" vertical="center" wrapText="1"/>
    </xf>
    <xf numFmtId="0" fontId="35" fillId="0" borderId="67" xfId="0" applyFont="1" applyFill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69" xfId="0" applyFont="1" applyFill="1" applyBorder="1" applyAlignment="1">
      <alignment horizontal="center" vertical="center" wrapText="1"/>
    </xf>
    <xf numFmtId="0" fontId="35" fillId="0" borderId="7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17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43" xfId="0" applyFont="1" applyBorder="1" applyAlignment="1">
      <alignment vertical="center"/>
    </xf>
    <xf numFmtId="0" fontId="35" fillId="0" borderId="78" xfId="0" applyFont="1" applyBorder="1" applyAlignment="1">
      <alignment vertical="center"/>
    </xf>
    <xf numFmtId="3" fontId="35" fillId="0" borderId="78" xfId="0" applyNumberFormat="1" applyFont="1" applyBorder="1" applyAlignment="1">
      <alignment vertical="center"/>
    </xf>
    <xf numFmtId="3" fontId="35" fillId="0" borderId="79" xfId="0" applyNumberFormat="1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0" fillId="0" borderId="44" xfId="0" applyFont="1" applyBorder="1" applyAlignment="1">
      <alignment vertical="center"/>
    </xf>
    <xf numFmtId="0" fontId="30" fillId="0" borderId="84" xfId="0" applyFont="1" applyBorder="1" applyAlignment="1">
      <alignment vertical="center"/>
    </xf>
    <xf numFmtId="3" fontId="30" fillId="0" borderId="84" xfId="0" applyNumberFormat="1" applyFont="1" applyBorder="1" applyAlignment="1">
      <alignment vertical="center"/>
    </xf>
    <xf numFmtId="3" fontId="30" fillId="0" borderId="88" xfId="0" applyNumberFormat="1" applyFont="1" applyBorder="1" applyAlignment="1">
      <alignment vertical="center"/>
    </xf>
    <xf numFmtId="0" fontId="35" fillId="0" borderId="0" xfId="0" applyFont="1" applyAlignment="1">
      <alignment horizontal="center"/>
    </xf>
    <xf numFmtId="0" fontId="30" fillId="0" borderId="23" xfId="0" applyFont="1" applyBorder="1" applyAlignment="1">
      <alignment horizontal="center" wrapText="1"/>
    </xf>
    <xf numFmtId="14" fontId="35" fillId="0" borderId="0" xfId="72" applyNumberFormat="1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/>
    <xf numFmtId="0" fontId="30" fillId="0" borderId="0" xfId="0" applyFont="1" applyAlignment="1"/>
    <xf numFmtId="0" fontId="30" fillId="0" borderId="0" xfId="72" applyFont="1" applyAlignment="1"/>
    <xf numFmtId="0" fontId="30" fillId="0" borderId="0" xfId="72" applyFont="1" applyAlignment="1">
      <alignment horizontal="center" vertical="center"/>
    </xf>
    <xf numFmtId="0" fontId="35" fillId="0" borderId="0" xfId="72" applyFont="1" applyAlignment="1">
      <alignment horizontal="center" vertical="center"/>
    </xf>
    <xf numFmtId="0" fontId="30" fillId="0" borderId="23" xfId="72" applyFont="1" applyBorder="1" applyAlignment="1">
      <alignment horizontal="center" vertical="center"/>
    </xf>
    <xf numFmtId="0" fontId="30" fillId="0" borderId="23" xfId="72" applyFont="1" applyFill="1" applyBorder="1" applyAlignment="1">
      <alignment horizontal="center" vertical="center"/>
    </xf>
    <xf numFmtId="0" fontId="35" fillId="0" borderId="47" xfId="0" applyFont="1" applyBorder="1" applyAlignment="1">
      <alignment vertical="center" wrapText="1"/>
    </xf>
    <xf numFmtId="0" fontId="35" fillId="0" borderId="0" xfId="72" applyFont="1" applyBorder="1" applyAlignment="1">
      <alignment horizontal="center" vertical="center"/>
    </xf>
    <xf numFmtId="0" fontId="30" fillId="0" borderId="0" xfId="72" applyFont="1" applyAlignment="1">
      <alignment horizontal="left" vertical="center"/>
    </xf>
    <xf numFmtId="0" fontId="30" fillId="0" borderId="0" xfId="72" applyFont="1" applyBorder="1" applyAlignment="1">
      <alignment horizontal="center" vertical="center"/>
    </xf>
    <xf numFmtId="0" fontId="35" fillId="0" borderId="0" xfId="72" applyFont="1" applyFill="1" applyBorder="1" applyAlignment="1">
      <alignment horizontal="center" vertical="center"/>
    </xf>
    <xf numFmtId="0" fontId="35" fillId="0" borderId="0" xfId="72" applyFont="1" applyFill="1" applyAlignment="1">
      <alignment horizontal="left" vertical="center" wrapText="1"/>
    </xf>
    <xf numFmtId="0" fontId="35" fillId="0" borderId="0" xfId="72" applyFont="1" applyFill="1" applyAlignment="1">
      <alignment vertical="center" wrapText="1"/>
    </xf>
    <xf numFmtId="0" fontId="35" fillId="0" borderId="0" xfId="72" applyFont="1" applyFill="1" applyAlignment="1">
      <alignment horizontal="center" vertical="center"/>
    </xf>
    <xf numFmtId="3" fontId="35" fillId="0" borderId="0" xfId="72" applyNumberFormat="1" applyFont="1" applyFill="1" applyAlignment="1">
      <alignment vertical="center" wrapText="1"/>
    </xf>
    <xf numFmtId="0" fontId="35" fillId="0" borderId="0" xfId="72" applyFont="1" applyFill="1" applyAlignment="1">
      <alignment horizontal="left" vertical="center"/>
    </xf>
    <xf numFmtId="0" fontId="35" fillId="0" borderId="0" xfId="72" applyFont="1" applyFill="1" applyAlignment="1">
      <alignment vertical="center"/>
    </xf>
    <xf numFmtId="3" fontId="35" fillId="0" borderId="0" xfId="72" applyNumberFormat="1" applyFont="1" applyFill="1" applyAlignment="1">
      <alignment vertical="center"/>
    </xf>
    <xf numFmtId="0" fontId="120" fillId="0" borderId="0" xfId="0" applyFont="1" applyAlignment="1">
      <alignment vertical="center"/>
    </xf>
    <xf numFmtId="14" fontId="35" fillId="0" borderId="0" xfId="72" applyNumberFormat="1" applyFont="1" applyFill="1" applyAlignment="1">
      <alignment horizontal="center" vertical="center"/>
    </xf>
    <xf numFmtId="0" fontId="35" fillId="0" borderId="0" xfId="72" applyFont="1" applyFill="1" applyBorder="1" applyAlignment="1">
      <alignment horizontal="left" vertical="center"/>
    </xf>
    <xf numFmtId="0" fontId="35" fillId="0" borderId="0" xfId="72" applyFont="1" applyFill="1" applyBorder="1" applyAlignment="1">
      <alignment horizontal="left" vertical="center" wrapText="1"/>
    </xf>
    <xf numFmtId="14" fontId="35" fillId="0" borderId="0" xfId="72" applyNumberFormat="1" applyFont="1" applyFill="1" applyBorder="1" applyAlignment="1">
      <alignment horizontal="center" vertical="center"/>
    </xf>
    <xf numFmtId="3" fontId="35" fillId="0" borderId="0" xfId="72" applyNumberFormat="1" applyFont="1" applyFill="1" applyBorder="1" applyAlignment="1">
      <alignment horizontal="right" vertical="center"/>
    </xf>
    <xf numFmtId="0" fontId="35" fillId="0" borderId="0" xfId="72" applyFont="1" applyFill="1" applyBorder="1" applyAlignment="1" applyProtection="1">
      <alignment vertical="center" wrapText="1"/>
      <protection locked="0"/>
    </xf>
    <xf numFmtId="14" fontId="35" fillId="0" borderId="0" xfId="72" applyNumberFormat="1" applyFont="1" applyFill="1" applyBorder="1" applyAlignment="1" applyProtection="1">
      <alignment horizontal="center" vertical="center"/>
      <protection locked="0"/>
    </xf>
    <xf numFmtId="3" fontId="35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35" fillId="0" borderId="0" xfId="72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>
      <alignment vertical="center"/>
    </xf>
    <xf numFmtId="0" fontId="35" fillId="0" borderId="0" xfId="72" applyFont="1" applyFill="1" applyBorder="1" applyAlignment="1" applyProtection="1">
      <alignment horizontal="left" vertical="center" wrapText="1"/>
      <protection locked="0"/>
    </xf>
    <xf numFmtId="3" fontId="35" fillId="0" borderId="0" xfId="72" applyNumberFormat="1" applyFont="1" applyFill="1" applyBorder="1" applyAlignment="1" applyProtection="1">
      <alignment vertical="center" wrapText="1"/>
      <protection locked="0"/>
    </xf>
    <xf numFmtId="0" fontId="35" fillId="26" borderId="0" xfId="0" applyFont="1" applyFill="1" applyAlignment="1">
      <alignment vertical="center"/>
    </xf>
    <xf numFmtId="14" fontId="35" fillId="0" borderId="0" xfId="72" applyNumberFormat="1" applyFont="1" applyFill="1" applyBorder="1" applyAlignment="1" applyProtection="1">
      <alignment horizontal="left" vertical="center" wrapText="1"/>
      <protection locked="0"/>
    </xf>
    <xf numFmtId="3" fontId="35" fillId="0" borderId="0" xfId="0" applyNumberFormat="1" applyFont="1" applyFill="1" applyAlignment="1">
      <alignment vertical="center"/>
    </xf>
    <xf numFmtId="14" fontId="35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14" fontId="35" fillId="0" borderId="0" xfId="0" applyNumberFormat="1" applyFont="1" applyFill="1" applyAlignment="1">
      <alignment horizontal="center" vertical="center"/>
    </xf>
    <xf numFmtId="0" fontId="35" fillId="0" borderId="0" xfId="0" applyFont="1" applyFill="1" applyAlignment="1">
      <alignment vertical="center" wrapText="1"/>
    </xf>
    <xf numFmtId="3" fontId="35" fillId="0" borderId="0" xfId="0" applyNumberFormat="1" applyFont="1" applyFill="1" applyAlignment="1">
      <alignment vertical="center" wrapText="1"/>
    </xf>
    <xf numFmtId="0" fontId="35" fillId="0" borderId="0" xfId="0" applyFont="1" applyFill="1" applyAlignment="1">
      <alignment horizontal="left" vertical="center"/>
    </xf>
    <xf numFmtId="14" fontId="35" fillId="0" borderId="0" xfId="0" applyNumberFormat="1" applyFont="1" applyFill="1" applyAlignment="1">
      <alignment horizontal="center" vertical="center" wrapText="1"/>
    </xf>
    <xf numFmtId="14" fontId="35" fillId="0" borderId="0" xfId="0" applyNumberFormat="1" applyFont="1" applyFill="1" applyAlignment="1">
      <alignment horizontal="left" vertical="center"/>
    </xf>
    <xf numFmtId="3" fontId="35" fillId="0" borderId="0" xfId="0" applyNumberFormat="1" applyFont="1" applyFill="1" applyAlignment="1">
      <alignment horizontal="right" vertical="center"/>
    </xf>
    <xf numFmtId="0" fontId="120" fillId="0" borderId="0" xfId="0" applyFont="1" applyFill="1" applyAlignment="1">
      <alignment vertical="center"/>
    </xf>
    <xf numFmtId="3" fontId="30" fillId="0" borderId="0" xfId="0" applyNumberFormat="1" applyFont="1" applyFill="1" applyAlignment="1">
      <alignment vertical="center"/>
    </xf>
    <xf numFmtId="3" fontId="35" fillId="0" borderId="24" xfId="0" applyNumberFormat="1" applyFont="1" applyFill="1" applyBorder="1" applyAlignment="1">
      <alignment horizontal="right"/>
    </xf>
    <xf numFmtId="0" fontId="30" fillId="0" borderId="0" xfId="0" applyFont="1" applyFill="1" applyAlignment="1">
      <alignment horizontal="center"/>
    </xf>
    <xf numFmtId="3" fontId="35" fillId="0" borderId="0" xfId="0" applyNumberFormat="1" applyFont="1" applyAlignment="1"/>
    <xf numFmtId="0" fontId="35" fillId="0" borderId="0" xfId="0" applyFont="1" applyFill="1" applyAlignment="1"/>
    <xf numFmtId="0" fontId="35" fillId="0" borderId="21" xfId="0" applyFont="1" applyFill="1" applyBorder="1" applyAlignment="1">
      <alignment horizontal="center"/>
    </xf>
    <xf numFmtId="0" fontId="35" fillId="0" borderId="25" xfId="0" applyFont="1" applyFill="1" applyBorder="1" applyAlignment="1">
      <alignment horizontal="left" wrapText="1"/>
    </xf>
    <xf numFmtId="49" fontId="35" fillId="0" borderId="0" xfId="0" applyNumberFormat="1" applyFont="1" applyFill="1" applyBorder="1" applyAlignment="1">
      <alignment horizontal="left" wrapText="1"/>
    </xf>
    <xf numFmtId="3" fontId="35" fillId="0" borderId="25" xfId="0" applyNumberFormat="1" applyFont="1" applyBorder="1" applyAlignment="1"/>
    <xf numFmtId="0" fontId="35" fillId="0" borderId="25" xfId="0" applyFont="1" applyBorder="1" applyAlignment="1">
      <alignment horizontal="left" wrapText="1"/>
    </xf>
    <xf numFmtId="3" fontId="35" fillId="0" borderId="25" xfId="0" applyNumberFormat="1" applyFont="1" applyFill="1" applyBorder="1" applyAlignment="1"/>
    <xf numFmtId="4" fontId="35" fillId="0" borderId="0" xfId="0" applyNumberFormat="1" applyFont="1" applyBorder="1" applyAlignment="1">
      <alignment horizontal="left" wrapText="1"/>
    </xf>
    <xf numFmtId="0" fontId="175" fillId="0" borderId="25" xfId="0" applyFont="1" applyFill="1" applyBorder="1" applyAlignment="1">
      <alignment horizontal="left" wrapText="1"/>
    </xf>
    <xf numFmtId="4" fontId="35" fillId="0" borderId="0" xfId="0" applyNumberFormat="1" applyFont="1" applyBorder="1" applyAlignment="1">
      <alignment horizontal="left" wrapText="1" shrinkToFit="1"/>
    </xf>
    <xf numFmtId="0" fontId="35" fillId="0" borderId="0" xfId="0" applyFont="1" applyAlignment="1">
      <alignment horizontal="left"/>
    </xf>
    <xf numFmtId="0" fontId="173" fillId="0" borderId="44" xfId="0" applyFont="1" applyFill="1" applyBorder="1" applyAlignment="1">
      <alignment horizontal="center" wrapText="1"/>
    </xf>
    <xf numFmtId="0" fontId="30" fillId="0" borderId="84" xfId="0" applyFont="1" applyBorder="1" applyAlignment="1">
      <alignment horizontal="left"/>
    </xf>
    <xf numFmtId="4" fontId="35" fillId="0" borderId="84" xfId="0" applyNumberFormat="1" applyFont="1" applyBorder="1" applyAlignment="1">
      <alignment horizontal="left"/>
    </xf>
    <xf numFmtId="3" fontId="30" fillId="0" borderId="88" xfId="0" applyNumberFormat="1" applyFont="1" applyBorder="1" applyAlignment="1"/>
    <xf numFmtId="0" fontId="30" fillId="0" borderId="24" xfId="0" applyFont="1" applyBorder="1" applyAlignment="1">
      <alignment horizontal="center" wrapText="1"/>
    </xf>
    <xf numFmtId="4" fontId="30" fillId="0" borderId="23" xfId="0" applyNumberFormat="1" applyFont="1" applyBorder="1" applyAlignment="1">
      <alignment horizontal="center" wrapText="1"/>
    </xf>
    <xf numFmtId="3" fontId="30" fillId="0" borderId="23" xfId="0" applyNumberFormat="1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5" fillId="0" borderId="43" xfId="0" applyFont="1" applyFill="1" applyBorder="1" applyAlignment="1">
      <alignment horizontal="center"/>
    </xf>
    <xf numFmtId="0" fontId="35" fillId="0" borderId="24" xfId="0" applyFont="1" applyFill="1" applyBorder="1" applyAlignment="1">
      <alignment horizontal="left" wrapText="1"/>
    </xf>
    <xf numFmtId="49" fontId="35" fillId="0" borderId="78" xfId="0" applyNumberFormat="1" applyFont="1" applyFill="1" applyBorder="1" applyAlignment="1">
      <alignment horizontal="left" wrapText="1"/>
    </xf>
    <xf numFmtId="3" fontId="35" fillId="0" borderId="25" xfId="0" applyNumberFormat="1" applyFont="1" applyFill="1" applyBorder="1" applyAlignment="1">
      <alignment horizontal="right"/>
    </xf>
    <xf numFmtId="0" fontId="35" fillId="0" borderId="0" xfId="0" applyFont="1" applyBorder="1" applyAlignment="1">
      <alignment horizontal="left" wrapText="1"/>
    </xf>
    <xf numFmtId="0" fontId="35" fillId="0" borderId="47" xfId="0" applyFont="1" applyFill="1" applyBorder="1" applyAlignment="1">
      <alignment horizontal="left" wrapText="1"/>
    </xf>
    <xf numFmtId="0" fontId="35" fillId="0" borderId="81" xfId="0" applyFont="1" applyFill="1" applyBorder="1" applyAlignment="1">
      <alignment horizontal="left" wrapText="1"/>
    </xf>
    <xf numFmtId="3" fontId="35" fillId="0" borderId="47" xfId="0" applyNumberFormat="1" applyFont="1" applyFill="1" applyBorder="1" applyAlignment="1">
      <alignment horizontal="right"/>
    </xf>
    <xf numFmtId="0" fontId="30" fillId="0" borderId="44" xfId="0" applyFont="1" applyBorder="1" applyAlignment="1">
      <alignment horizontal="center"/>
    </xf>
    <xf numFmtId="0" fontId="176" fillId="0" borderId="44" xfId="0" applyFont="1" applyBorder="1" applyAlignment="1">
      <alignment horizontal="center"/>
    </xf>
    <xf numFmtId="4" fontId="35" fillId="0" borderId="0" xfId="0" applyNumberFormat="1" applyFont="1" applyAlignment="1">
      <alignment horizontal="left"/>
    </xf>
    <xf numFmtId="0" fontId="34" fillId="0" borderId="101" xfId="0" applyFont="1" applyBorder="1" applyAlignment="1">
      <alignment horizontal="center" vertical="center"/>
    </xf>
    <xf numFmtId="49" fontId="28" fillId="0" borderId="101" xfId="78" applyNumberFormat="1" applyFont="1" applyBorder="1" applyAlignment="1">
      <alignment horizontal="center" vertical="center" wrapText="1"/>
    </xf>
    <xf numFmtId="49" fontId="28" fillId="0" borderId="25" xfId="78" applyNumberFormat="1" applyFont="1" applyBorder="1" applyAlignment="1">
      <alignment horizontal="center" vertical="center" wrapText="1"/>
    </xf>
    <xf numFmtId="3" fontId="25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center" vertical="center" wrapText="1"/>
    </xf>
    <xf numFmtId="3" fontId="25" fillId="0" borderId="192" xfId="78" applyNumberFormat="1" applyFont="1" applyBorder="1" applyAlignment="1">
      <alignment horizontal="center" vertical="center" wrapText="1"/>
    </xf>
    <xf numFmtId="49" fontId="25" fillId="0" borderId="25" xfId="78" applyNumberFormat="1" applyFont="1" applyBorder="1" applyAlignment="1">
      <alignment horizontal="center" vertical="center" wrapText="1"/>
    </xf>
    <xf numFmtId="49" fontId="25" fillId="0" borderId="33" xfId="78" applyNumberFormat="1" applyFont="1" applyBorder="1" applyAlignment="1">
      <alignment horizontal="center" vertical="center" wrapText="1"/>
    </xf>
    <xf numFmtId="49" fontId="25" fillId="0" borderId="101" xfId="78" applyNumberFormat="1" applyFont="1" applyBorder="1" applyAlignment="1">
      <alignment horizontal="center" vertical="center" wrapText="1"/>
    </xf>
    <xf numFmtId="3" fontId="25" fillId="0" borderId="25" xfId="78" applyNumberFormat="1" applyFont="1" applyBorder="1" applyAlignment="1">
      <alignment horizontal="center" wrapText="1"/>
    </xf>
    <xf numFmtId="49" fontId="35" fillId="0" borderId="25" xfId="78" applyNumberFormat="1" applyFont="1" applyBorder="1" applyAlignment="1">
      <alignment horizontal="center" vertical="center" wrapText="1"/>
    </xf>
    <xf numFmtId="3" fontId="28" fillId="0" borderId="33" xfId="78" applyNumberFormat="1" applyFont="1" applyBorder="1" applyAlignment="1">
      <alignment horizontal="center" vertical="center" wrapText="1"/>
    </xf>
    <xf numFmtId="49" fontId="25" fillId="0" borderId="192" xfId="78" applyNumberFormat="1" applyFont="1" applyBorder="1" applyAlignment="1">
      <alignment horizontal="center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8" fillId="0" borderId="33" xfId="78" applyNumberFormat="1" applyFont="1" applyBorder="1" applyAlignment="1">
      <alignment horizontal="center" vertical="center" wrapText="1"/>
    </xf>
    <xf numFmtId="49" fontId="30" fillId="0" borderId="25" xfId="78" applyNumberFormat="1" applyFont="1" applyBorder="1" applyAlignment="1">
      <alignment horizontal="center" vertical="center" wrapText="1"/>
    </xf>
    <xf numFmtId="49" fontId="35" fillId="0" borderId="33" xfId="78" applyNumberFormat="1" applyFont="1" applyBorder="1" applyAlignment="1">
      <alignment horizontal="center" vertical="center" wrapText="1"/>
    </xf>
    <xf numFmtId="49" fontId="120" fillId="0" borderId="25" xfId="78" applyNumberFormat="1" applyFont="1" applyBorder="1" applyAlignment="1">
      <alignment horizontal="center" vertical="center" wrapText="1"/>
    </xf>
    <xf numFmtId="49" fontId="30" fillId="0" borderId="33" xfId="78" applyNumberFormat="1" applyFont="1" applyBorder="1" applyAlignment="1">
      <alignment horizontal="center" vertical="center" wrapText="1"/>
    </xf>
    <xf numFmtId="49" fontId="128" fillId="0" borderId="25" xfId="78" applyNumberFormat="1" applyFont="1" applyBorder="1" applyAlignment="1">
      <alignment horizontal="center" vertical="center" wrapText="1"/>
    </xf>
    <xf numFmtId="49" fontId="35" fillId="0" borderId="41" xfId="78" applyNumberFormat="1" applyFont="1" applyBorder="1" applyAlignment="1">
      <alignment horizontal="center" vertical="center" wrapText="1"/>
    </xf>
    <xf numFmtId="49" fontId="120" fillId="0" borderId="41" xfId="78" applyNumberFormat="1" applyFont="1" applyBorder="1" applyAlignment="1">
      <alignment horizontal="center" vertical="center" wrapText="1"/>
    </xf>
    <xf numFmtId="49" fontId="120" fillId="0" borderId="33" xfId="78" applyNumberFormat="1" applyFont="1" applyBorder="1" applyAlignment="1">
      <alignment horizontal="center" vertical="center" wrapText="1"/>
    </xf>
    <xf numFmtId="0" fontId="120" fillId="0" borderId="0" xfId="0" applyFont="1" applyAlignment="1"/>
    <xf numFmtId="0" fontId="23" fillId="0" borderId="24" xfId="77" applyFont="1" applyBorder="1" applyAlignment="1">
      <alignment horizontal="center"/>
    </xf>
    <xf numFmtId="0" fontId="23" fillId="0" borderId="25" xfId="77" applyFont="1" applyBorder="1" applyAlignment="1">
      <alignment horizontal="center"/>
    </xf>
    <xf numFmtId="0" fontId="23" fillId="0" borderId="114" xfId="77" applyFont="1" applyBorder="1" applyAlignment="1">
      <alignment horizontal="center"/>
    </xf>
    <xf numFmtId="0" fontId="26" fillId="0" borderId="33" xfId="68" applyFont="1" applyBorder="1"/>
    <xf numFmtId="3" fontId="26" fillId="0" borderId="69" xfId="68" applyNumberFormat="1" applyFont="1" applyBorder="1"/>
    <xf numFmtId="3" fontId="26" fillId="0" borderId="26" xfId="68" applyNumberFormat="1" applyFont="1" applyBorder="1"/>
    <xf numFmtId="3" fontId="26" fillId="0" borderId="67" xfId="68" applyNumberFormat="1" applyFont="1" applyBorder="1"/>
    <xf numFmtId="3" fontId="26" fillId="0" borderId="58" xfId="68" applyNumberFormat="1" applyFont="1" applyBorder="1"/>
    <xf numFmtId="0" fontId="2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30" fillId="0" borderId="81" xfId="0" applyFont="1" applyBorder="1" applyAlignment="1">
      <alignment vertical="center"/>
    </xf>
    <xf numFmtId="0" fontId="30" fillId="0" borderId="81" xfId="0" applyFont="1" applyBorder="1" applyAlignment="1">
      <alignment horizontal="left" vertical="center"/>
    </xf>
    <xf numFmtId="3" fontId="30" fillId="0" borderId="81" xfId="0" applyNumberFormat="1" applyFont="1" applyBorder="1" applyAlignment="1">
      <alignment vertical="center"/>
    </xf>
    <xf numFmtId="0" fontId="30" fillId="0" borderId="114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5" fillId="0" borderId="176" xfId="0" applyFont="1" applyBorder="1" applyAlignment="1">
      <alignment vertical="center"/>
    </xf>
    <xf numFmtId="0" fontId="35" fillId="0" borderId="55" xfId="0" applyFont="1" applyBorder="1" applyAlignment="1">
      <alignment vertical="center"/>
    </xf>
    <xf numFmtId="0" fontId="35" fillId="0" borderId="55" xfId="0" applyFont="1" applyBorder="1" applyAlignment="1">
      <alignment horizontal="left" vertical="center"/>
    </xf>
    <xf numFmtId="3" fontId="35" fillId="0" borderId="55" xfId="0" applyNumberFormat="1" applyFont="1" applyBorder="1" applyAlignment="1">
      <alignment vertical="center"/>
    </xf>
    <xf numFmtId="3" fontId="35" fillId="0" borderId="56" xfId="0" applyNumberFormat="1" applyFont="1" applyBorder="1" applyAlignment="1">
      <alignment vertical="center"/>
    </xf>
    <xf numFmtId="0" fontId="35" fillId="0" borderId="112" xfId="0" applyFont="1" applyBorder="1" applyAlignment="1">
      <alignment vertical="center"/>
    </xf>
    <xf numFmtId="0" fontId="30" fillId="0" borderId="193" xfId="0" applyFont="1" applyBorder="1" applyAlignment="1">
      <alignment vertical="center"/>
    </xf>
    <xf numFmtId="3" fontId="30" fillId="0" borderId="194" xfId="0" applyNumberFormat="1" applyFont="1" applyBorder="1" applyAlignment="1">
      <alignment vertical="center"/>
    </xf>
    <xf numFmtId="0" fontId="35" fillId="0" borderId="112" xfId="0" applyFont="1" applyBorder="1" applyAlignment="1">
      <alignment vertical="center" wrapText="1"/>
    </xf>
    <xf numFmtId="0" fontId="30" fillId="0" borderId="193" xfId="0" applyFont="1" applyBorder="1" applyAlignment="1">
      <alignment vertical="center" wrapText="1"/>
    </xf>
    <xf numFmtId="0" fontId="30" fillId="0" borderId="180" xfId="0" applyFont="1" applyBorder="1" applyAlignment="1">
      <alignment vertical="center" wrapText="1"/>
    </xf>
    <xf numFmtId="0" fontId="30" fillId="0" borderId="40" xfId="0" applyFont="1" applyBorder="1" applyAlignment="1">
      <alignment vertical="center"/>
    </xf>
    <xf numFmtId="0" fontId="30" fillId="0" borderId="40" xfId="0" applyFont="1" applyBorder="1" applyAlignment="1">
      <alignment horizontal="left" vertical="center"/>
    </xf>
    <xf numFmtId="3" fontId="30" fillId="0" borderId="40" xfId="0" applyNumberFormat="1" applyFont="1" applyBorder="1" applyAlignment="1">
      <alignment vertical="center"/>
    </xf>
    <xf numFmtId="3" fontId="30" fillId="0" borderId="190" xfId="0" applyNumberFormat="1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5" fillId="0" borderId="55" xfId="0" applyFont="1" applyBorder="1" applyAlignment="1">
      <alignment vertical="center" wrapText="1"/>
    </xf>
    <xf numFmtId="0" fontId="35" fillId="0" borderId="176" xfId="0" applyFont="1" applyBorder="1" applyAlignment="1">
      <alignment vertical="center" wrapText="1"/>
    </xf>
    <xf numFmtId="0" fontId="57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63" fillId="0" borderId="0" xfId="0" applyFont="1" applyFill="1" applyAlignment="1">
      <alignment vertical="center"/>
    </xf>
    <xf numFmtId="3" fontId="56" fillId="0" borderId="0" xfId="0" applyNumberFormat="1" applyFont="1" applyAlignment="1">
      <alignment vertical="center"/>
    </xf>
    <xf numFmtId="0" fontId="57" fillId="0" borderId="0" xfId="0" applyFont="1" applyAlignment="1">
      <alignment horizontal="right" vertical="center"/>
    </xf>
    <xf numFmtId="0" fontId="58" fillId="0" borderId="114" xfId="0" applyFont="1" applyBorder="1" applyAlignment="1">
      <alignment horizontal="center" vertical="center" wrapText="1"/>
    </xf>
    <xf numFmtId="0" fontId="58" fillId="0" borderId="33" xfId="0" applyFont="1" applyBorder="1" applyAlignment="1">
      <alignment horizontal="center" vertical="center" wrapText="1"/>
    </xf>
    <xf numFmtId="0" fontId="58" fillId="0" borderId="58" xfId="0" applyFont="1" applyBorder="1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3" fontId="57" fillId="0" borderId="0" xfId="0" applyNumberFormat="1" applyFont="1" applyAlignment="1">
      <alignment vertical="center"/>
    </xf>
    <xf numFmtId="0" fontId="57" fillId="0" borderId="0" xfId="0" applyFont="1" applyAlignment="1">
      <alignment vertical="center" wrapText="1"/>
    </xf>
    <xf numFmtId="0" fontId="58" fillId="0" borderId="26" xfId="0" applyFont="1" applyBorder="1" applyAlignment="1">
      <alignment vertical="center"/>
    </xf>
    <xf numFmtId="3" fontId="58" fillId="0" borderId="26" xfId="0" applyNumberFormat="1" applyFont="1" applyBorder="1" applyAlignment="1">
      <alignment vertical="center"/>
    </xf>
    <xf numFmtId="0" fontId="58" fillId="0" borderId="77" xfId="0" applyFont="1" applyBorder="1" applyAlignment="1">
      <alignment horizontal="right" vertical="center"/>
    </xf>
    <xf numFmtId="0" fontId="58" fillId="0" borderId="48" xfId="0" applyFont="1" applyBorder="1" applyAlignment="1">
      <alignment vertical="center" wrapText="1"/>
    </xf>
    <xf numFmtId="0" fontId="57" fillId="0" borderId="0" xfId="0" applyFont="1" applyAlignment="1">
      <alignment horizontal="left" vertical="center"/>
    </xf>
    <xf numFmtId="0" fontId="58" fillId="0" borderId="48" xfId="0" applyFont="1" applyBorder="1" applyAlignment="1">
      <alignment vertical="center"/>
    </xf>
    <xf numFmtId="0" fontId="69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24" xfId="0" applyFont="1" applyBorder="1"/>
    <xf numFmtId="0" fontId="22" fillId="0" borderId="75" xfId="0" applyFont="1" applyBorder="1"/>
    <xf numFmtId="0" fontId="24" fillId="0" borderId="195" xfId="0" applyFont="1" applyBorder="1"/>
    <xf numFmtId="3" fontId="22" fillId="0" borderId="21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2" fillId="0" borderId="21" xfId="0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3" fontId="22" fillId="0" borderId="21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77" fillId="0" borderId="21" xfId="0" applyNumberFormat="1" applyFont="1" applyBorder="1" applyAlignment="1">
      <alignment horizontal="right"/>
    </xf>
    <xf numFmtId="3" fontId="77" fillId="0" borderId="0" xfId="0" applyNumberFormat="1" applyFont="1" applyBorder="1" applyAlignment="1">
      <alignment horizontal="right"/>
    </xf>
    <xf numFmtId="3" fontId="23" fillId="0" borderId="21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4" fillId="0" borderId="21" xfId="0" applyNumberFormat="1" applyFont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 wrapText="1"/>
    </xf>
    <xf numFmtId="3" fontId="24" fillId="0" borderId="0" xfId="0" applyNumberFormat="1" applyFont="1" applyBorder="1" applyAlignment="1">
      <alignment horizontal="right" vertical="center"/>
    </xf>
    <xf numFmtId="3" fontId="26" fillId="0" borderId="21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4" fillId="0" borderId="21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4" fillId="0" borderId="62" xfId="0" applyNumberFormat="1" applyFont="1" applyBorder="1" applyAlignment="1">
      <alignment horizontal="right"/>
    </xf>
    <xf numFmtId="3" fontId="22" fillId="0" borderId="21" xfId="0" applyNumberFormat="1" applyFont="1" applyBorder="1" applyAlignment="1">
      <alignment horizontal="right" vertical="center" wrapText="1"/>
    </xf>
    <xf numFmtId="3" fontId="22" fillId="0" borderId="0" xfId="0" applyNumberFormat="1" applyFont="1" applyBorder="1" applyAlignment="1">
      <alignment horizontal="right" vertical="center" wrapText="1"/>
    </xf>
    <xf numFmtId="9" fontId="26" fillId="0" borderId="33" xfId="0" applyNumberFormat="1" applyFont="1" applyBorder="1" applyAlignment="1">
      <alignment horizontal="right" vertical="center"/>
    </xf>
    <xf numFmtId="3" fontId="24" fillId="0" borderId="113" xfId="0" applyNumberFormat="1" applyFont="1" applyBorder="1" applyAlignment="1">
      <alignment horizontal="right"/>
    </xf>
    <xf numFmtId="3" fontId="24" fillId="0" borderId="60" xfId="0" applyNumberFormat="1" applyFont="1" applyBorder="1" applyAlignment="1">
      <alignment horizontal="right"/>
    </xf>
    <xf numFmtId="0" fontId="26" fillId="0" borderId="2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28" fillId="0" borderId="40" xfId="0" applyFont="1" applyBorder="1" applyAlignment="1">
      <alignment horizontal="center"/>
    </xf>
    <xf numFmtId="0" fontId="25" fillId="0" borderId="40" xfId="0" applyFont="1" applyBorder="1" applyAlignment="1">
      <alignment horizontal="left" vertical="center"/>
    </xf>
    <xf numFmtId="9" fontId="30" fillId="0" borderId="40" xfId="0" applyNumberFormat="1" applyFont="1" applyBorder="1"/>
    <xf numFmtId="0" fontId="73" fillId="0" borderId="55" xfId="0" applyFont="1" applyBorder="1" applyAlignment="1">
      <alignment horizontal="left" vertical="center"/>
    </xf>
    <xf numFmtId="0" fontId="73" fillId="0" borderId="176" xfId="0" applyFont="1" applyBorder="1" applyAlignment="1">
      <alignment horizontal="left" vertical="center"/>
    </xf>
    <xf numFmtId="0" fontId="73" fillId="0" borderId="56" xfId="0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5" fillId="0" borderId="57" xfId="0" applyFont="1" applyBorder="1" applyAlignment="1">
      <alignment horizontal="left" vertical="center"/>
    </xf>
    <xf numFmtId="0" fontId="25" fillId="0" borderId="180" xfId="0" applyFont="1" applyBorder="1" applyAlignment="1">
      <alignment horizontal="right" vertical="center"/>
    </xf>
    <xf numFmtId="0" fontId="25" fillId="0" borderId="40" xfId="0" applyFont="1" applyBorder="1" applyAlignment="1">
      <alignment horizontal="right" vertical="center"/>
    </xf>
    <xf numFmtId="0" fontId="25" fillId="0" borderId="190" xfId="0" applyFont="1" applyBorder="1" applyAlignment="1">
      <alignment horizontal="right" vertical="center"/>
    </xf>
    <xf numFmtId="3" fontId="28" fillId="0" borderId="112" xfId="0" applyNumberFormat="1" applyFont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3" fontId="28" fillId="0" borderId="57" xfId="0" applyNumberFormat="1" applyFont="1" applyBorder="1" applyAlignment="1">
      <alignment horizontal="right" vertical="center"/>
    </xf>
    <xf numFmtId="3" fontId="25" fillId="0" borderId="48" xfId="0" applyNumberFormat="1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77" xfId="0" applyFont="1" applyBorder="1" applyAlignment="1">
      <alignment horizontal="right" vertical="center"/>
    </xf>
    <xf numFmtId="3" fontId="25" fillId="0" borderId="26" xfId="0" applyNumberFormat="1" applyFont="1" applyBorder="1" applyAlignment="1">
      <alignment horizontal="right" vertical="center"/>
    </xf>
    <xf numFmtId="3" fontId="25" fillId="0" borderId="77" xfId="0" applyNumberFormat="1" applyFont="1" applyBorder="1" applyAlignment="1">
      <alignment horizontal="right" vertical="center"/>
    </xf>
    <xf numFmtId="0" fontId="25" fillId="0" borderId="48" xfId="0" applyFont="1" applyBorder="1" applyAlignment="1">
      <alignment horizontal="right" vertical="center"/>
    </xf>
    <xf numFmtId="9" fontId="30" fillId="0" borderId="33" xfId="0" applyNumberFormat="1" applyFont="1" applyBorder="1"/>
    <xf numFmtId="9" fontId="35" fillId="0" borderId="25" xfId="0" applyNumberFormat="1" applyFont="1" applyBorder="1"/>
    <xf numFmtId="0" fontId="55" fillId="0" borderId="0" xfId="0" applyFont="1" applyBorder="1" applyAlignment="1">
      <alignment wrapText="1"/>
    </xf>
    <xf numFmtId="0" fontId="137" fillId="0" borderId="0" xfId="0" applyFont="1" applyBorder="1" applyAlignment="1">
      <alignment wrapText="1"/>
    </xf>
    <xf numFmtId="0" fontId="103" fillId="0" borderId="0" xfId="0" applyFont="1" applyBorder="1" applyAlignment="1">
      <alignment vertical="center" wrapText="1"/>
    </xf>
    <xf numFmtId="0" fontId="29" fillId="0" borderId="26" xfId="0" applyFont="1" applyBorder="1" applyAlignment="1">
      <alignment wrapText="1"/>
    </xf>
    <xf numFmtId="0" fontId="29" fillId="0" borderId="26" xfId="0" applyFont="1" applyBorder="1" applyAlignment="1">
      <alignment vertical="center" wrapText="1"/>
    </xf>
    <xf numFmtId="3" fontId="31" fillId="0" borderId="62" xfId="0" applyNumberFormat="1" applyFont="1" applyBorder="1" applyAlignment="1">
      <alignment vertical="center"/>
    </xf>
    <xf numFmtId="3" fontId="31" fillId="0" borderId="62" xfId="0" applyNumberFormat="1" applyFont="1" applyBorder="1"/>
    <xf numFmtId="3" fontId="112" fillId="25" borderId="62" xfId="0" applyNumberFormat="1" applyFont="1" applyFill="1" applyBorder="1"/>
    <xf numFmtId="3" fontId="103" fillId="0" borderId="67" xfId="0" applyNumberFormat="1" applyFont="1" applyBorder="1"/>
    <xf numFmtId="3" fontId="103" fillId="0" borderId="62" xfId="0" applyNumberFormat="1" applyFont="1" applyBorder="1"/>
    <xf numFmtId="3" fontId="31" fillId="25" borderId="62" xfId="0" applyNumberFormat="1" applyFont="1" applyFill="1" applyBorder="1" applyAlignment="1">
      <alignment vertical="center"/>
    </xf>
    <xf numFmtId="3" fontId="103" fillId="0" borderId="67" xfId="0" applyNumberFormat="1" applyFont="1" applyBorder="1" applyAlignment="1">
      <alignment vertical="center"/>
    </xf>
    <xf numFmtId="3" fontId="122" fillId="0" borderId="62" xfId="0" applyNumberFormat="1" applyFont="1" applyBorder="1"/>
    <xf numFmtId="3" fontId="103" fillId="0" borderId="62" xfId="0" applyNumberFormat="1" applyFont="1" applyBorder="1" applyAlignment="1">
      <alignment vertical="center"/>
    </xf>
    <xf numFmtId="0" fontId="131" fillId="0" borderId="176" xfId="0" applyFont="1" applyBorder="1" applyAlignment="1">
      <alignment vertical="center" wrapText="1"/>
    </xf>
    <xf numFmtId="0" fontId="131" fillId="0" borderId="55" xfId="0" applyFont="1" applyBorder="1" applyAlignment="1">
      <alignment vertical="center" wrapText="1"/>
    </xf>
    <xf numFmtId="0" fontId="131" fillId="0" borderId="56" xfId="0" applyFont="1" applyBorder="1" applyAlignment="1">
      <alignment vertical="center" wrapText="1"/>
    </xf>
    <xf numFmtId="0" fontId="103" fillId="0" borderId="112" xfId="0" applyFont="1" applyBorder="1" applyAlignment="1">
      <alignment vertical="center" wrapText="1"/>
    </xf>
    <xf numFmtId="0" fontId="103" fillId="0" borderId="57" xfId="0" applyFont="1" applyBorder="1" applyAlignment="1">
      <alignment vertical="center" wrapText="1"/>
    </xf>
    <xf numFmtId="0" fontId="31" fillId="25" borderId="0" xfId="0" applyFont="1" applyFill="1" applyBorder="1" applyAlignment="1">
      <alignment horizontal="left" wrapText="1"/>
    </xf>
    <xf numFmtId="0" fontId="29" fillId="0" borderId="0" xfId="0" applyFont="1" applyBorder="1" applyAlignment="1">
      <alignment wrapText="1"/>
    </xf>
    <xf numFmtId="0" fontId="40" fillId="0" borderId="96" xfId="0" applyFont="1" applyBorder="1"/>
    <xf numFmtId="0" fontId="40" fillId="0" borderId="55" xfId="0" applyFont="1" applyBorder="1"/>
    <xf numFmtId="0" fontId="40" fillId="0" borderId="178" xfId="0" applyFont="1" applyBorder="1"/>
    <xf numFmtId="3" fontId="33" fillId="0" borderId="97" xfId="0" applyNumberFormat="1" applyFont="1" applyBorder="1"/>
    <xf numFmtId="3" fontId="33" fillId="0" borderId="0" xfId="0" applyNumberFormat="1" applyFont="1" applyBorder="1"/>
    <xf numFmtId="3" fontId="33" fillId="0" borderId="144" xfId="0" applyNumberFormat="1" applyFont="1" applyBorder="1"/>
    <xf numFmtId="3" fontId="36" fillId="0" borderId="114" xfId="0" applyNumberFormat="1" applyFont="1" applyBorder="1"/>
    <xf numFmtId="3" fontId="36" fillId="0" borderId="58" xfId="0" applyNumberFormat="1" applyFont="1" applyBorder="1"/>
    <xf numFmtId="3" fontId="33" fillId="0" borderId="97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3" fontId="33" fillId="0" borderId="144" xfId="0" applyNumberFormat="1" applyFont="1" applyBorder="1" applyAlignment="1">
      <alignment vertical="center"/>
    </xf>
    <xf numFmtId="3" fontId="36" fillId="0" borderId="114" xfId="0" applyNumberFormat="1" applyFont="1" applyBorder="1" applyAlignment="1">
      <alignment vertical="center"/>
    </xf>
    <xf numFmtId="3" fontId="36" fillId="0" borderId="58" xfId="0" applyNumberFormat="1" applyFont="1" applyBorder="1" applyAlignment="1">
      <alignment vertical="center"/>
    </xf>
    <xf numFmtId="3" fontId="33" fillId="0" borderId="114" xfId="0" applyNumberFormat="1" applyFont="1" applyBorder="1"/>
    <xf numFmtId="3" fontId="33" fillId="0" borderId="58" xfId="0" applyNumberFormat="1" applyFont="1" applyBorder="1"/>
    <xf numFmtId="3" fontId="103" fillId="0" borderId="173" xfId="0" applyNumberFormat="1" applyFont="1" applyBorder="1" applyAlignment="1">
      <alignment horizontal="center" vertical="center" wrapText="1"/>
    </xf>
    <xf numFmtId="0" fontId="55" fillId="0" borderId="96" xfId="0" applyFont="1" applyBorder="1" applyAlignment="1">
      <alignment horizontal="center"/>
    </xf>
    <xf numFmtId="3" fontId="31" fillId="0" borderId="70" xfId="0" applyNumberFormat="1" applyFont="1" applyBorder="1" applyAlignment="1">
      <alignment horizontal="center" vertical="center" wrapText="1"/>
    </xf>
    <xf numFmtId="3" fontId="31" fillId="0" borderId="55" xfId="0" applyNumberFormat="1" applyFont="1" applyBorder="1"/>
    <xf numFmtId="3" fontId="31" fillId="0" borderId="177" xfId="0" applyNumberFormat="1" applyFont="1" applyBorder="1"/>
    <xf numFmtId="0" fontId="33" fillId="0" borderId="178" xfId="0" applyFont="1" applyBorder="1" applyAlignment="1">
      <alignment horizontal="center" vertical="center" wrapText="1"/>
    </xf>
    <xf numFmtId="0" fontId="55" fillId="0" borderId="97" xfId="0" applyFont="1" applyBorder="1" applyAlignment="1">
      <alignment horizontal="center" vertical="center"/>
    </xf>
    <xf numFmtId="9" fontId="33" fillId="0" borderId="144" xfId="0" applyNumberFormat="1" applyFont="1" applyBorder="1" applyAlignment="1">
      <alignment horizontal="center" vertical="center" wrapText="1"/>
    </xf>
    <xf numFmtId="0" fontId="55" fillId="0" borderId="97" xfId="0" applyFont="1" applyBorder="1" applyAlignment="1">
      <alignment horizontal="center"/>
    </xf>
    <xf numFmtId="0" fontId="55" fillId="0" borderId="114" xfId="0" applyFont="1" applyBorder="1" applyAlignment="1">
      <alignment horizontal="center"/>
    </xf>
    <xf numFmtId="0" fontId="55" fillId="0" borderId="48" xfId="0" applyFont="1" applyBorder="1" applyAlignment="1">
      <alignment horizontal="center"/>
    </xf>
    <xf numFmtId="3" fontId="112" fillId="0" borderId="0" xfId="0" applyNumberFormat="1" applyFont="1" applyBorder="1"/>
    <xf numFmtId="0" fontId="31" fillId="0" borderId="114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/>
    </xf>
    <xf numFmtId="0" fontId="31" fillId="0" borderId="97" xfId="0" applyFont="1" applyBorder="1" applyAlignment="1">
      <alignment horizontal="center"/>
    </xf>
    <xf numFmtId="0" fontId="31" fillId="0" borderId="114" xfId="0" applyFont="1" applyBorder="1" applyAlignment="1">
      <alignment horizontal="center"/>
    </xf>
    <xf numFmtId="3" fontId="122" fillId="0" borderId="0" xfId="0" applyNumberFormat="1" applyFont="1" applyBorder="1"/>
    <xf numFmtId="0" fontId="31" fillId="0" borderId="97" xfId="0" applyFont="1" applyBorder="1" applyAlignment="1">
      <alignment horizontal="center" vertical="center"/>
    </xf>
    <xf numFmtId="3" fontId="103" fillId="0" borderId="174" xfId="0" applyNumberFormat="1" applyFont="1" applyBorder="1" applyAlignment="1">
      <alignment horizontal="center" vertical="center" wrapText="1"/>
    </xf>
    <xf numFmtId="3" fontId="31" fillId="0" borderId="112" xfId="0" applyNumberFormat="1" applyFont="1" applyBorder="1" applyAlignment="1">
      <alignment horizontal="right" wrapText="1"/>
    </xf>
    <xf numFmtId="3" fontId="31" fillId="0" borderId="0" xfId="0" applyNumberFormat="1" applyFont="1" applyBorder="1" applyAlignment="1">
      <alignment horizontal="right" wrapText="1"/>
    </xf>
    <xf numFmtId="3" fontId="31" fillId="0" borderId="57" xfId="0" applyNumberFormat="1" applyFont="1" applyBorder="1" applyAlignment="1">
      <alignment horizontal="right" wrapText="1"/>
    </xf>
    <xf numFmtId="3" fontId="31" fillId="25" borderId="112" xfId="0" applyNumberFormat="1" applyFont="1" applyFill="1" applyBorder="1" applyAlignment="1">
      <alignment horizontal="right" wrapText="1"/>
    </xf>
    <xf numFmtId="3" fontId="31" fillId="25" borderId="0" xfId="0" applyNumberFormat="1" applyFont="1" applyFill="1" applyBorder="1" applyAlignment="1">
      <alignment horizontal="right" wrapText="1"/>
    </xf>
    <xf numFmtId="3" fontId="31" fillId="25" borderId="57" xfId="0" applyNumberFormat="1" applyFont="1" applyFill="1" applyBorder="1" applyAlignment="1">
      <alignment horizontal="right" wrapText="1"/>
    </xf>
    <xf numFmtId="3" fontId="103" fillId="0" borderId="48" xfId="0" applyNumberFormat="1" applyFont="1" applyBorder="1" applyAlignment="1">
      <alignment horizontal="right" wrapText="1"/>
    </xf>
    <xf numFmtId="3" fontId="103" fillId="0" borderId="26" xfId="0" applyNumberFormat="1" applyFont="1" applyBorder="1" applyAlignment="1">
      <alignment horizontal="right" wrapText="1"/>
    </xf>
    <xf numFmtId="3" fontId="103" fillId="0" borderId="77" xfId="0" applyNumberFormat="1" applyFont="1" applyBorder="1" applyAlignment="1">
      <alignment horizontal="right" wrapText="1"/>
    </xf>
    <xf numFmtId="3" fontId="103" fillId="0" borderId="112" xfId="0" applyNumberFormat="1" applyFont="1" applyBorder="1" applyAlignment="1">
      <alignment horizontal="right" wrapText="1"/>
    </xf>
    <xf numFmtId="3" fontId="103" fillId="0" borderId="0" xfId="0" applyNumberFormat="1" applyFont="1" applyBorder="1" applyAlignment="1">
      <alignment horizontal="right" wrapText="1"/>
    </xf>
    <xf numFmtId="3" fontId="103" fillId="0" borderId="57" xfId="0" applyNumberFormat="1" applyFont="1" applyBorder="1" applyAlignment="1">
      <alignment horizontal="right" wrapText="1"/>
    </xf>
    <xf numFmtId="3" fontId="31" fillId="0" borderId="112" xfId="0" applyNumberFormat="1" applyFont="1" applyBorder="1" applyAlignment="1">
      <alignment horizontal="right" vertical="center" wrapText="1"/>
    </xf>
    <xf numFmtId="3" fontId="31" fillId="0" borderId="0" xfId="0" applyNumberFormat="1" applyFont="1" applyBorder="1" applyAlignment="1">
      <alignment horizontal="right" vertical="center" wrapText="1"/>
    </xf>
    <xf numFmtId="3" fontId="31" fillId="25" borderId="112" xfId="0" applyNumberFormat="1" applyFont="1" applyFill="1" applyBorder="1" applyAlignment="1">
      <alignment horizontal="right" vertical="center" wrapText="1"/>
    </xf>
    <xf numFmtId="3" fontId="31" fillId="25" borderId="0" xfId="0" applyNumberFormat="1" applyFont="1" applyFill="1" applyBorder="1" applyAlignment="1">
      <alignment horizontal="right" vertical="center" wrapText="1"/>
    </xf>
    <xf numFmtId="3" fontId="103" fillId="0" borderId="48" xfId="0" applyNumberFormat="1" applyFont="1" applyBorder="1" applyAlignment="1">
      <alignment horizontal="right" vertical="center" wrapText="1"/>
    </xf>
    <xf numFmtId="3" fontId="103" fillId="0" borderId="26" xfId="0" applyNumberFormat="1" applyFont="1" applyBorder="1" applyAlignment="1">
      <alignment horizontal="right" vertical="center" wrapText="1"/>
    </xf>
    <xf numFmtId="3" fontId="103" fillId="0" borderId="77" xfId="0" applyNumberFormat="1" applyFont="1" applyBorder="1" applyAlignment="1">
      <alignment horizontal="right" vertical="center" wrapText="1"/>
    </xf>
    <xf numFmtId="3" fontId="103" fillId="0" borderId="114" xfId="0" applyNumberFormat="1" applyFont="1" applyBorder="1" applyAlignment="1">
      <alignment horizontal="right" vertical="center" wrapText="1"/>
    </xf>
    <xf numFmtId="3" fontId="103" fillId="0" borderId="67" xfId="0" applyNumberFormat="1" applyFont="1" applyBorder="1" applyAlignment="1">
      <alignment horizontal="right" vertical="center" wrapText="1"/>
    </xf>
    <xf numFmtId="3" fontId="55" fillId="0" borderId="97" xfId="0" applyNumberFormat="1" applyFont="1" applyBorder="1" applyAlignment="1">
      <alignment horizontal="right" wrapText="1"/>
    </xf>
    <xf numFmtId="3" fontId="55" fillId="0" borderId="62" xfId="0" applyNumberFormat="1" applyFont="1" applyBorder="1" applyAlignment="1">
      <alignment horizontal="right" wrapText="1"/>
    </xf>
    <xf numFmtId="3" fontId="55" fillId="0" borderId="57" xfId="0" applyNumberFormat="1" applyFont="1" applyBorder="1" applyAlignment="1">
      <alignment horizontal="right" wrapText="1"/>
    </xf>
    <xf numFmtId="3" fontId="137" fillId="0" borderId="97" xfId="0" applyNumberFormat="1" applyFont="1" applyBorder="1" applyAlignment="1">
      <alignment horizontal="right" wrapText="1"/>
    </xf>
    <xf numFmtId="3" fontId="137" fillId="0" borderId="62" xfId="0" applyNumberFormat="1" applyFont="1" applyBorder="1" applyAlignment="1">
      <alignment horizontal="right" wrapText="1"/>
    </xf>
    <xf numFmtId="3" fontId="137" fillId="0" borderId="57" xfId="0" applyNumberFormat="1" applyFont="1" applyBorder="1" applyAlignment="1">
      <alignment horizontal="right" wrapText="1"/>
    </xf>
    <xf numFmtId="3" fontId="103" fillId="0" borderId="97" xfId="0" applyNumberFormat="1" applyFont="1" applyBorder="1" applyAlignment="1">
      <alignment horizontal="right" vertical="center" wrapText="1"/>
    </xf>
    <xf numFmtId="3" fontId="103" fillId="0" borderId="62" xfId="0" applyNumberFormat="1" applyFont="1" applyBorder="1" applyAlignment="1">
      <alignment horizontal="right" vertical="center" wrapText="1"/>
    </xf>
    <xf numFmtId="3" fontId="103" fillId="0" borderId="57" xfId="0" applyNumberFormat="1" applyFont="1" applyBorder="1" applyAlignment="1">
      <alignment horizontal="right" vertical="center" wrapText="1"/>
    </xf>
    <xf numFmtId="3" fontId="103" fillId="0" borderId="114" xfId="0" applyNumberFormat="1" applyFont="1" applyBorder="1" applyAlignment="1">
      <alignment horizontal="right" wrapText="1"/>
    </xf>
    <xf numFmtId="3" fontId="103" fillId="0" borderId="67" xfId="0" applyNumberFormat="1" applyFont="1" applyBorder="1" applyAlignment="1">
      <alignment horizontal="right" wrapText="1"/>
    </xf>
    <xf numFmtId="3" fontId="103" fillId="0" borderId="97" xfId="0" applyNumberFormat="1" applyFont="1" applyBorder="1" applyAlignment="1">
      <alignment horizontal="right" wrapText="1"/>
    </xf>
    <xf numFmtId="3" fontId="103" fillId="0" borderId="62" xfId="0" applyNumberFormat="1" applyFont="1" applyBorder="1" applyAlignment="1">
      <alignment horizontal="right" wrapText="1"/>
    </xf>
    <xf numFmtId="3" fontId="31" fillId="0" borderId="97" xfId="0" applyNumberFormat="1" applyFont="1" applyBorder="1" applyAlignment="1">
      <alignment horizontal="right" wrapText="1"/>
    </xf>
    <xf numFmtId="3" fontId="31" fillId="0" borderId="62" xfId="0" applyNumberFormat="1" applyFont="1" applyBorder="1" applyAlignment="1">
      <alignment horizontal="right" wrapText="1"/>
    </xf>
    <xf numFmtId="3" fontId="29" fillId="0" borderId="114" xfId="0" applyNumberFormat="1" applyFont="1" applyBorder="1" applyAlignment="1">
      <alignment horizontal="right" wrapText="1"/>
    </xf>
    <xf numFmtId="3" fontId="29" fillId="0" borderId="67" xfId="0" applyNumberFormat="1" applyFont="1" applyBorder="1" applyAlignment="1">
      <alignment horizontal="right" wrapText="1"/>
    </xf>
    <xf numFmtId="3" fontId="29" fillId="0" borderId="77" xfId="0" applyNumberFormat="1" applyFont="1" applyBorder="1" applyAlignment="1">
      <alignment horizontal="right" wrapText="1"/>
    </xf>
    <xf numFmtId="3" fontId="29" fillId="0" borderId="112" xfId="0" applyNumberFormat="1" applyFont="1" applyBorder="1" applyAlignment="1">
      <alignment horizontal="right" wrapText="1"/>
    </xf>
    <xf numFmtId="3" fontId="29" fillId="0" borderId="57" xfId="0" applyNumberFormat="1" applyFont="1" applyBorder="1" applyAlignment="1">
      <alignment horizontal="right" wrapText="1"/>
    </xf>
    <xf numFmtId="3" fontId="29" fillId="0" borderId="114" xfId="0" applyNumberFormat="1" applyFont="1" applyBorder="1" applyAlignment="1">
      <alignment horizontal="right" vertical="center" wrapText="1"/>
    </xf>
    <xf numFmtId="3" fontId="29" fillId="0" borderId="67" xfId="0" applyNumberFormat="1" applyFont="1" applyBorder="1" applyAlignment="1">
      <alignment horizontal="right" vertical="center" wrapText="1"/>
    </xf>
    <xf numFmtId="3" fontId="29" fillId="0" borderId="77" xfId="0" applyNumberFormat="1" applyFont="1" applyBorder="1" applyAlignment="1">
      <alignment horizontal="right" vertical="center" wrapText="1"/>
    </xf>
    <xf numFmtId="9" fontId="40" fillId="0" borderId="70" xfId="0" applyNumberFormat="1" applyFont="1" applyBorder="1"/>
    <xf numFmtId="9" fontId="33" fillId="0" borderId="62" xfId="0" applyNumberFormat="1" applyFont="1" applyBorder="1"/>
    <xf numFmtId="9" fontId="36" fillId="0" borderId="26" xfId="0" applyNumberFormat="1" applyFont="1" applyBorder="1"/>
    <xf numFmtId="9" fontId="36" fillId="0" borderId="26" xfId="0" applyNumberFormat="1" applyFont="1" applyBorder="1" applyAlignment="1">
      <alignment vertical="center"/>
    </xf>
    <xf numFmtId="9" fontId="33" fillId="0" borderId="26" xfId="0" applyNumberFormat="1" applyFont="1" applyBorder="1"/>
    <xf numFmtId="3" fontId="29" fillId="0" borderId="101" xfId="0" applyNumberFormat="1" applyFont="1" applyBorder="1" applyAlignment="1">
      <alignment horizontal="right" wrapText="1"/>
    </xf>
    <xf numFmtId="3" fontId="36" fillId="0" borderId="97" xfId="0" applyNumberFormat="1" applyFont="1" applyBorder="1" applyAlignment="1">
      <alignment vertical="center"/>
    </xf>
    <xf numFmtId="3" fontId="36" fillId="0" borderId="0" xfId="0" applyNumberFormat="1" applyFont="1" applyBorder="1" applyAlignment="1">
      <alignment vertical="center"/>
    </xf>
    <xf numFmtId="3" fontId="36" fillId="0" borderId="144" xfId="0" applyNumberFormat="1" applyFont="1" applyBorder="1" applyAlignment="1">
      <alignment vertical="center"/>
    </xf>
    <xf numFmtId="9" fontId="36" fillId="0" borderId="62" xfId="0" applyNumberFormat="1" applyFont="1" applyBorder="1" applyAlignment="1">
      <alignment vertical="center"/>
    </xf>
    <xf numFmtId="9" fontId="36" fillId="0" borderId="144" xfId="0" applyNumberFormat="1" applyFont="1" applyBorder="1" applyAlignment="1">
      <alignment horizontal="center" vertical="center" wrapText="1"/>
    </xf>
    <xf numFmtId="0" fontId="30" fillId="0" borderId="103" xfId="0" applyFont="1" applyBorder="1" applyAlignment="1">
      <alignment horizontal="center" vertical="center"/>
    </xf>
    <xf numFmtId="0" fontId="30" fillId="0" borderId="147" xfId="0" applyFont="1" applyBorder="1" applyAlignment="1">
      <alignment horizontal="center" vertical="center"/>
    </xf>
    <xf numFmtId="0" fontId="30" fillId="0" borderId="148" xfId="0" applyFont="1" applyBorder="1" applyAlignment="1">
      <alignment horizontal="center" vertical="center"/>
    </xf>
    <xf numFmtId="3" fontId="58" fillId="0" borderId="42" xfId="0" applyNumberFormat="1" applyFont="1" applyBorder="1" applyAlignment="1">
      <alignment horizontal="center" vertical="center"/>
    </xf>
    <xf numFmtId="3" fontId="58" fillId="0" borderId="15" xfId="0" applyNumberFormat="1" applyFont="1" applyBorder="1" applyAlignment="1">
      <alignment horizontal="center" vertical="center"/>
    </xf>
    <xf numFmtId="3" fontId="58" fillId="0" borderId="187" xfId="0" applyNumberFormat="1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3" fillId="0" borderId="0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25" fillId="0" borderId="40" xfId="0" applyFont="1" applyBorder="1" applyAlignment="1">
      <alignment horizontal="right"/>
    </xf>
    <xf numFmtId="3" fontId="63" fillId="0" borderId="12" xfId="0" applyNumberFormat="1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/>
    </xf>
    <xf numFmtId="3" fontId="63" fillId="0" borderId="120" xfId="0" applyNumberFormat="1" applyFont="1" applyBorder="1" applyAlignment="1">
      <alignment horizontal="center" vertical="center"/>
    </xf>
    <xf numFmtId="0" fontId="63" fillId="0" borderId="103" xfId="0" applyFont="1" applyBorder="1" applyAlignment="1">
      <alignment horizontal="center" vertical="center"/>
    </xf>
    <xf numFmtId="0" fontId="63" fillId="0" borderId="147" xfId="0" applyFont="1" applyBorder="1" applyAlignment="1">
      <alignment horizontal="center" vertical="center"/>
    </xf>
    <xf numFmtId="0" fontId="63" fillId="0" borderId="185" xfId="0" applyFont="1" applyBorder="1" applyAlignment="1">
      <alignment horizontal="center" vertical="center"/>
    </xf>
    <xf numFmtId="0" fontId="28" fillId="0" borderId="183" xfId="0" applyFont="1" applyBorder="1" applyAlignment="1">
      <alignment horizontal="center" vertical="center" wrapText="1"/>
    </xf>
    <xf numFmtId="0" fontId="28" fillId="0" borderId="186" xfId="0" applyFont="1" applyBorder="1" applyAlignment="1">
      <alignment horizontal="center" vertical="center" wrapText="1"/>
    </xf>
    <xf numFmtId="0" fontId="28" fillId="0" borderId="162" xfId="0" applyFont="1" applyBorder="1" applyAlignment="1">
      <alignment horizontal="center" vertical="center" wrapText="1"/>
    </xf>
    <xf numFmtId="0" fontId="25" fillId="0" borderId="147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3" fontId="25" fillId="0" borderId="102" xfId="0" applyNumberFormat="1" applyFont="1" applyBorder="1" applyAlignment="1">
      <alignment horizontal="center" vertical="center"/>
    </xf>
    <xf numFmtId="3" fontId="25" fillId="0" borderId="103" xfId="0" applyNumberFormat="1" applyFont="1" applyBorder="1" applyAlignment="1">
      <alignment horizontal="center" vertical="center"/>
    </xf>
    <xf numFmtId="3" fontId="25" fillId="0" borderId="191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0" fontId="30" fillId="0" borderId="185" xfId="0" applyFont="1" applyBorder="1" applyAlignment="1">
      <alignment horizontal="center" vertical="center"/>
    </xf>
    <xf numFmtId="3" fontId="58" fillId="0" borderId="63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right"/>
    </xf>
    <xf numFmtId="3" fontId="58" fillId="0" borderId="12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3" fontId="58" fillId="0" borderId="120" xfId="0" applyNumberFormat="1" applyFont="1" applyBorder="1" applyAlignment="1">
      <alignment horizontal="center" vertical="center"/>
    </xf>
    <xf numFmtId="0" fontId="35" fillId="0" borderId="183" xfId="0" applyFont="1" applyBorder="1" applyAlignment="1">
      <alignment horizontal="center" vertical="center" wrapText="1"/>
    </xf>
    <xf numFmtId="0" fontId="35" fillId="0" borderId="186" xfId="0" applyFont="1" applyBorder="1" applyAlignment="1">
      <alignment horizontal="center" vertical="center" wrapText="1"/>
    </xf>
    <xf numFmtId="0" fontId="35" fillId="0" borderId="16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2" xfId="0" applyFont="1" applyBorder="1" applyAlignment="1">
      <alignment horizontal="center" vertical="center"/>
    </xf>
    <xf numFmtId="3" fontId="30" fillId="0" borderId="168" xfId="0" applyNumberFormat="1" applyFont="1" applyBorder="1" applyAlignment="1">
      <alignment horizontal="center" vertical="center"/>
    </xf>
    <xf numFmtId="3" fontId="30" fillId="0" borderId="85" xfId="0" applyNumberFormat="1" applyFont="1" applyBorder="1" applyAlignment="1">
      <alignment horizontal="center" vertical="center"/>
    </xf>
    <xf numFmtId="0" fontId="58" fillId="0" borderId="103" xfId="0" applyFont="1" applyBorder="1" applyAlignment="1">
      <alignment horizontal="center" vertical="center"/>
    </xf>
    <xf numFmtId="0" fontId="58" fillId="0" borderId="147" xfId="0" applyFont="1" applyBorder="1" applyAlignment="1">
      <alignment horizontal="center" vertical="center"/>
    </xf>
    <xf numFmtId="0" fontId="58" fillId="0" borderId="185" xfId="0" applyFont="1" applyBorder="1" applyAlignment="1">
      <alignment horizontal="center" vertical="center"/>
    </xf>
    <xf numFmtId="0" fontId="25" fillId="0" borderId="168" xfId="0" applyFont="1" applyBorder="1" applyAlignment="1">
      <alignment horizontal="center" vertical="center"/>
    </xf>
    <xf numFmtId="0" fontId="25" fillId="0" borderId="148" xfId="0" applyFont="1" applyBorder="1" applyAlignment="1">
      <alignment horizontal="center" vertical="center"/>
    </xf>
    <xf numFmtId="3" fontId="63" fillId="0" borderId="85" xfId="0" applyNumberFormat="1" applyFont="1" applyBorder="1" applyAlignment="1">
      <alignment horizontal="center" vertical="center"/>
    </xf>
    <xf numFmtId="3" fontId="63" fillId="0" borderId="10" xfId="0" applyNumberFormat="1" applyFont="1" applyBorder="1" applyAlignment="1">
      <alignment horizontal="center" vertical="center"/>
    </xf>
    <xf numFmtId="3" fontId="63" fillId="0" borderId="187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5" fillId="0" borderId="102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3" fontId="71" fillId="0" borderId="147" xfId="0" applyNumberFormat="1" applyFont="1" applyBorder="1" applyAlignment="1">
      <alignment horizontal="center" vertical="center"/>
    </xf>
    <xf numFmtId="0" fontId="28" fillId="0" borderId="163" xfId="0" applyFont="1" applyBorder="1" applyAlignment="1">
      <alignment horizontal="center" vertical="center" wrapText="1"/>
    </xf>
    <xf numFmtId="0" fontId="28" fillId="0" borderId="182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5" fillId="0" borderId="136" xfId="0" applyFont="1" applyBorder="1" applyAlignment="1">
      <alignment horizontal="center" vertical="center"/>
    </xf>
    <xf numFmtId="3" fontId="63" fillId="0" borderId="91" xfId="0" applyNumberFormat="1" applyFont="1" applyBorder="1" applyAlignment="1">
      <alignment horizontal="center" vertical="center"/>
    </xf>
    <xf numFmtId="3" fontId="63" fillId="0" borderId="14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3" fontId="63" fillId="0" borderId="66" xfId="0" applyNumberFormat="1" applyFont="1" applyBorder="1" applyAlignment="1">
      <alignment horizontal="center" vertical="center"/>
    </xf>
    <xf numFmtId="0" fontId="100" fillId="0" borderId="0" xfId="71" applyFont="1" applyAlignment="1">
      <alignment horizontal="left" wrapText="1"/>
    </xf>
    <xf numFmtId="0" fontId="99" fillId="0" borderId="0" xfId="71" applyFont="1" applyAlignment="1">
      <alignment horizontal="left" vertical="center" wrapText="1"/>
    </xf>
    <xf numFmtId="3" fontId="100" fillId="0" borderId="0" xfId="71" applyNumberFormat="1" applyFont="1" applyAlignment="1">
      <alignment vertical="center" wrapText="1"/>
    </xf>
    <xf numFmtId="0" fontId="107" fillId="0" borderId="0" xfId="71" applyFont="1" applyAlignment="1">
      <alignment horizontal="left" vertical="center" wrapText="1"/>
    </xf>
    <xf numFmtId="0" fontId="139" fillId="0" borderId="0" xfId="75" applyFont="1" applyAlignment="1">
      <alignment horizontal="right"/>
    </xf>
    <xf numFmtId="0" fontId="103" fillId="0" borderId="0" xfId="71" applyFont="1" applyAlignment="1">
      <alignment horizontal="center" vertical="center"/>
    </xf>
    <xf numFmtId="3" fontId="142" fillId="0" borderId="117" xfId="71" applyNumberFormat="1" applyFont="1" applyFill="1" applyBorder="1" applyAlignment="1">
      <alignment horizontal="center" vertical="center" wrapText="1"/>
    </xf>
    <xf numFmtId="3" fontId="142" fillId="0" borderId="119" xfId="71" applyNumberFormat="1" applyFont="1" applyFill="1" applyBorder="1" applyAlignment="1">
      <alignment horizontal="center" vertical="center" wrapText="1"/>
    </xf>
    <xf numFmtId="3" fontId="103" fillId="0" borderId="33" xfId="71" applyNumberFormat="1" applyFont="1" applyBorder="1" applyAlignment="1">
      <alignment horizontal="right" vertical="center"/>
    </xf>
    <xf numFmtId="3" fontId="103" fillId="0" borderId="69" xfId="71" applyNumberFormat="1" applyFont="1" applyBorder="1" applyAlignment="1">
      <alignment horizontal="right" vertical="center"/>
    </xf>
    <xf numFmtId="0" fontId="141" fillId="0" borderId="0" xfId="71" applyFont="1" applyAlignment="1">
      <alignment horizontal="right" vertical="center"/>
    </xf>
    <xf numFmtId="0" fontId="142" fillId="0" borderId="86" xfId="71" applyFont="1" applyFill="1" applyBorder="1" applyAlignment="1">
      <alignment horizontal="center" vertical="center"/>
    </xf>
    <xf numFmtId="0" fontId="142" fillId="0" borderId="87" xfId="71" applyFont="1" applyFill="1" applyBorder="1" applyAlignment="1">
      <alignment horizontal="center" vertical="center"/>
    </xf>
    <xf numFmtId="3" fontId="142" fillId="0" borderId="48" xfId="71" applyNumberFormat="1" applyFont="1" applyFill="1" applyBorder="1" applyAlignment="1">
      <alignment horizontal="center" vertical="center"/>
    </xf>
    <xf numFmtId="3" fontId="142" fillId="0" borderId="26" xfId="71" applyNumberFormat="1" applyFont="1" applyFill="1" applyBorder="1" applyAlignment="1">
      <alignment horizontal="center" vertical="center"/>
    </xf>
    <xf numFmtId="3" fontId="142" fillId="0" borderId="48" xfId="71" applyNumberFormat="1" applyFont="1" applyFill="1" applyBorder="1" applyAlignment="1">
      <alignment horizontal="center" vertical="center" wrapText="1"/>
    </xf>
    <xf numFmtId="3" fontId="142" fillId="0" borderId="26" xfId="71" applyNumberFormat="1" applyFont="1" applyFill="1" applyBorder="1" applyAlignment="1">
      <alignment horizontal="center" vertical="center" wrapText="1"/>
    </xf>
    <xf numFmtId="0" fontId="77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3" fontId="27" fillId="0" borderId="0" xfId="0" applyNumberFormat="1" applyFont="1" applyBorder="1" applyAlignment="1">
      <alignment horizontal="right" vertical="top" wrapText="1"/>
    </xf>
    <xf numFmtId="0" fontId="24" fillId="0" borderId="23" xfId="0" applyFont="1" applyBorder="1" applyAlignment="1">
      <alignment horizontal="center" vertical="center"/>
    </xf>
    <xf numFmtId="0" fontId="74" fillId="0" borderId="0" xfId="0" applyFont="1" applyBorder="1" applyAlignment="1">
      <alignment horizontal="right"/>
    </xf>
    <xf numFmtId="0" fontId="26" fillId="0" borderId="0" xfId="0" applyFont="1" applyAlignment="1">
      <alignment horizontal="center"/>
    </xf>
    <xf numFmtId="3" fontId="63" fillId="0" borderId="179" xfId="0" applyNumberFormat="1" applyFont="1" applyBorder="1" applyAlignment="1">
      <alignment horizontal="center" vertical="center" wrapText="1"/>
    </xf>
    <xf numFmtId="3" fontId="63" fillId="0" borderId="46" xfId="0" applyNumberFormat="1" applyFont="1" applyBorder="1" applyAlignment="1">
      <alignment horizontal="center" vertical="center" wrapText="1"/>
    </xf>
    <xf numFmtId="0" fontId="28" fillId="0" borderId="40" xfId="0" applyFont="1" applyBorder="1" applyAlignment="1">
      <alignment horizontal="right"/>
    </xf>
    <xf numFmtId="0" fontId="25" fillId="0" borderId="104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3" fontId="25" fillId="0" borderId="102" xfId="0" applyNumberFormat="1" applyFont="1" applyBorder="1" applyAlignment="1">
      <alignment horizontal="center" vertical="center" wrapText="1"/>
    </xf>
    <xf numFmtId="0" fontId="28" fillId="0" borderId="115" xfId="0" applyFont="1" applyBorder="1" applyAlignment="1">
      <alignment horizontal="center" vertical="center" wrapText="1"/>
    </xf>
    <xf numFmtId="0" fontId="28" fillId="0" borderId="116" xfId="0" applyFont="1" applyBorder="1" applyAlignment="1">
      <alignment horizontal="center" vertical="center" wrapText="1"/>
    </xf>
    <xf numFmtId="3" fontId="63" fillId="0" borderId="198" xfId="0" applyNumberFormat="1" applyFont="1" applyBorder="1" applyAlignment="1">
      <alignment horizontal="center" vertical="center" wrapText="1"/>
    </xf>
    <xf numFmtId="3" fontId="63" fillId="0" borderId="3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3" fontId="63" fillId="0" borderId="103" xfId="0" applyNumberFormat="1" applyFont="1" applyBorder="1" applyAlignment="1">
      <alignment horizontal="center" vertical="center"/>
    </xf>
    <xf numFmtId="3" fontId="63" fillId="0" borderId="147" xfId="0" applyNumberFormat="1" applyFont="1" applyBorder="1" applyAlignment="1">
      <alignment horizontal="center" vertical="center"/>
    </xf>
    <xf numFmtId="3" fontId="63" fillId="0" borderId="104" xfId="0" applyNumberFormat="1" applyFont="1" applyBorder="1" applyAlignment="1">
      <alignment horizontal="center" vertical="center"/>
    </xf>
    <xf numFmtId="0" fontId="28" fillId="0" borderId="196" xfId="0" applyFont="1" applyBorder="1" applyAlignment="1">
      <alignment horizontal="center" vertical="center" wrapText="1"/>
    </xf>
    <xf numFmtId="0" fontId="25" fillId="0" borderId="93" xfId="0" applyFont="1" applyBorder="1" applyAlignment="1">
      <alignment horizontal="center" vertical="center"/>
    </xf>
    <xf numFmtId="3" fontId="25" fillId="0" borderId="38" xfId="0" applyNumberFormat="1" applyFont="1" applyBorder="1" applyAlignment="1">
      <alignment horizontal="center" vertical="center" wrapText="1"/>
    </xf>
    <xf numFmtId="3" fontId="63" fillId="0" borderId="93" xfId="0" applyNumberFormat="1" applyFont="1" applyBorder="1" applyAlignment="1">
      <alignment horizontal="center" vertical="center"/>
    </xf>
    <xf numFmtId="3" fontId="63" fillId="0" borderId="197" xfId="0" applyNumberFormat="1" applyFont="1" applyBorder="1" applyAlignment="1">
      <alignment horizontal="center" vertical="center" wrapText="1"/>
    </xf>
    <xf numFmtId="0" fontId="25" fillId="0" borderId="115" xfId="0" applyFont="1" applyBorder="1" applyAlignment="1">
      <alignment horizontal="center" vertical="center" wrapText="1"/>
    </xf>
    <xf numFmtId="0" fontId="25" fillId="0" borderId="136" xfId="0" applyFont="1" applyBorder="1" applyAlignment="1">
      <alignment horizontal="center" vertical="center" wrapText="1"/>
    </xf>
    <xf numFmtId="0" fontId="25" fillId="0" borderId="137" xfId="0" applyFont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15" xfId="0" applyFont="1" applyBorder="1" applyAlignment="1">
      <alignment horizontal="center" vertical="center" wrapText="1"/>
    </xf>
    <xf numFmtId="0" fontId="34" fillId="0" borderId="116" xfId="0" applyFont="1" applyBorder="1" applyAlignment="1">
      <alignment horizontal="center" vertical="center" wrapText="1"/>
    </xf>
    <xf numFmtId="0" fontId="25" fillId="0" borderId="104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102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3" fontId="103" fillId="0" borderId="136" xfId="0" applyNumberFormat="1" applyFont="1" applyBorder="1" applyAlignment="1">
      <alignment horizontal="center" vertical="center" wrapText="1"/>
    </xf>
    <xf numFmtId="3" fontId="103" fillId="0" borderId="137" xfId="0" applyNumberFormat="1" applyFont="1" applyBorder="1" applyAlignment="1">
      <alignment horizontal="center" vertical="center" wrapText="1"/>
    </xf>
    <xf numFmtId="0" fontId="29" fillId="0" borderId="115" xfId="0" applyFont="1" applyBorder="1" applyAlignment="1">
      <alignment horizontal="center" vertical="center" wrapText="1"/>
    </xf>
    <xf numFmtId="0" fontId="29" fillId="0" borderId="116" xfId="0" applyFont="1" applyBorder="1" applyAlignment="1">
      <alignment horizontal="center" vertical="center" wrapText="1"/>
    </xf>
    <xf numFmtId="0" fontId="103" fillId="0" borderId="155" xfId="0" applyFont="1" applyBorder="1" applyAlignment="1">
      <alignment horizontal="center" vertical="center" wrapText="1"/>
    </xf>
    <xf numFmtId="0" fontId="103" fillId="0" borderId="199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3" fontId="29" fillId="0" borderId="0" xfId="0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34" fillId="0" borderId="0" xfId="78" applyNumberFormat="1" applyFont="1" applyBorder="1" applyAlignment="1">
      <alignment horizontal="right"/>
    </xf>
    <xf numFmtId="3" fontId="25" fillId="0" borderId="44" xfId="78" applyNumberFormat="1" applyFont="1" applyBorder="1" applyAlignment="1">
      <alignment horizontal="center" vertical="center"/>
    </xf>
    <xf numFmtId="3" fontId="25" fillId="0" borderId="84" xfId="78" applyNumberFormat="1" applyFont="1" applyBorder="1" applyAlignment="1">
      <alignment horizontal="center" vertical="center"/>
    </xf>
    <xf numFmtId="49" fontId="25" fillId="0" borderId="135" xfId="78" applyNumberFormat="1" applyFont="1" applyBorder="1" applyAlignment="1">
      <alignment horizontal="center" vertical="center" textRotation="255" wrapText="1"/>
    </xf>
    <xf numFmtId="49" fontId="25" fillId="0" borderId="138" xfId="78" applyNumberFormat="1" applyFont="1" applyBorder="1" applyAlignment="1">
      <alignment horizontal="center" vertical="center" textRotation="255" wrapText="1"/>
    </xf>
    <xf numFmtId="49" fontId="25" fillId="0" borderId="142" xfId="78" applyNumberFormat="1" applyFont="1" applyBorder="1" applyAlignment="1">
      <alignment horizontal="center" vertical="center" textRotation="255" wrapText="1"/>
    </xf>
    <xf numFmtId="3" fontId="25" fillId="0" borderId="35" xfId="78" applyNumberFormat="1" applyFont="1" applyBorder="1" applyAlignment="1">
      <alignment horizontal="center" vertical="center" wrapText="1"/>
    </xf>
    <xf numFmtId="3" fontId="25" fillId="0" borderId="52" xfId="78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3" fontId="25" fillId="0" borderId="53" xfId="0" applyNumberFormat="1" applyFont="1" applyBorder="1" applyAlignment="1">
      <alignment horizontal="center" vertical="center" wrapText="1"/>
    </xf>
    <xf numFmtId="3" fontId="25" fillId="0" borderId="134" xfId="0" applyNumberFormat="1" applyFont="1" applyBorder="1" applyAlignment="1">
      <alignment horizontal="center" vertical="center" wrapText="1"/>
    </xf>
    <xf numFmtId="3" fontId="25" fillId="0" borderId="118" xfId="0" applyNumberFormat="1" applyFont="1" applyBorder="1" applyAlignment="1">
      <alignment horizontal="center" vertical="center" wrapText="1"/>
    </xf>
    <xf numFmtId="3" fontId="25" fillId="0" borderId="91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3" fontId="25" fillId="0" borderId="35" xfId="0" applyNumberFormat="1" applyFont="1" applyBorder="1" applyAlignment="1">
      <alignment horizontal="center" vertical="center" wrapText="1"/>
    </xf>
    <xf numFmtId="3" fontId="25" fillId="0" borderId="52" xfId="0" applyNumberFormat="1" applyFont="1" applyBorder="1" applyAlignment="1">
      <alignment horizontal="center" vertical="center" wrapText="1"/>
    </xf>
    <xf numFmtId="3" fontId="25" fillId="0" borderId="36" xfId="0" applyNumberFormat="1" applyFont="1" applyBorder="1" applyAlignment="1">
      <alignment horizontal="center" vertical="center" wrapText="1"/>
    </xf>
    <xf numFmtId="3" fontId="25" fillId="0" borderId="40" xfId="78" applyNumberFormat="1" applyFont="1" applyBorder="1" applyAlignment="1">
      <alignment horizontal="right"/>
    </xf>
    <xf numFmtId="0" fontId="30" fillId="0" borderId="0" xfId="78" applyFont="1" applyAlignment="1">
      <alignment horizontal="center"/>
    </xf>
    <xf numFmtId="0" fontId="30" fillId="0" borderId="44" xfId="78" applyFont="1" applyBorder="1" applyAlignment="1">
      <alignment horizontal="center" vertical="center"/>
    </xf>
    <xf numFmtId="0" fontId="30" fillId="0" borderId="84" xfId="78" applyFont="1" applyBorder="1" applyAlignment="1">
      <alignment horizontal="center" vertical="center"/>
    </xf>
    <xf numFmtId="0" fontId="30" fillId="0" borderId="140" xfId="78" applyFont="1" applyBorder="1" applyAlignment="1">
      <alignment horizontal="center" vertical="center"/>
    </xf>
    <xf numFmtId="0" fontId="30" fillId="0" borderId="141" xfId="78" applyFont="1" applyBorder="1" applyAlignment="1">
      <alignment horizontal="center" vertical="center" wrapText="1"/>
    </xf>
    <xf numFmtId="0" fontId="30" fillId="0" borderId="143" xfId="78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81" xfId="0" applyFont="1" applyBorder="1" applyAlignment="1">
      <alignment horizontal="right"/>
    </xf>
    <xf numFmtId="0" fontId="0" fillId="0" borderId="81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/>
    </xf>
    <xf numFmtId="0" fontId="47" fillId="0" borderId="23" xfId="0" applyFont="1" applyBorder="1" applyAlignment="1">
      <alignment horizontal="center" wrapText="1"/>
    </xf>
    <xf numFmtId="0" fontId="63" fillId="0" borderId="48" xfId="0" applyFont="1" applyFill="1" applyBorder="1" applyAlignment="1"/>
    <xf numFmtId="0" fontId="74" fillId="0" borderId="77" xfId="0" applyFont="1" applyBorder="1" applyAlignment="1"/>
    <xf numFmtId="0" fontId="63" fillId="0" borderId="101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3" fontId="63" fillId="0" borderId="27" xfId="0" applyNumberFormat="1" applyFont="1" applyBorder="1" applyAlignment="1">
      <alignment horizontal="center" vertical="center" wrapText="1"/>
    </xf>
    <xf numFmtId="3" fontId="63" fillId="0" borderId="12" xfId="0" applyNumberFormat="1" applyFont="1" applyBorder="1" applyAlignment="1">
      <alignment horizontal="center" vertical="center" wrapText="1"/>
    </xf>
    <xf numFmtId="0" fontId="0" fillId="0" borderId="0" xfId="0" applyAlignment="1"/>
    <xf numFmtId="3" fontId="63" fillId="0" borderId="42" xfId="0" applyNumberFormat="1" applyFont="1" applyBorder="1" applyAlignment="1">
      <alignment horizontal="center" vertical="center" wrapText="1"/>
    </xf>
    <xf numFmtId="3" fontId="63" fillId="0" borderId="54" xfId="0" applyNumberFormat="1" applyFont="1" applyBorder="1" applyAlignment="1">
      <alignment horizontal="center" vertical="center" wrapText="1"/>
    </xf>
    <xf numFmtId="3" fontId="63" fillId="0" borderId="91" xfId="0" applyNumberFormat="1" applyFont="1" applyBorder="1" applyAlignment="1">
      <alignment horizontal="center" vertical="center" wrapText="1"/>
    </xf>
    <xf numFmtId="3" fontId="63" fillId="0" borderId="93" xfId="0" applyNumberFormat="1" applyFont="1" applyBorder="1" applyAlignment="1">
      <alignment horizontal="center" vertical="center" wrapText="1"/>
    </xf>
    <xf numFmtId="3" fontId="56" fillId="0" borderId="94" xfId="0" applyNumberFormat="1" applyFont="1" applyBorder="1" applyAlignment="1">
      <alignment horizontal="center" vertical="center" wrapText="1"/>
    </xf>
    <xf numFmtId="3" fontId="56" fillId="0" borderId="95" xfId="0" applyNumberFormat="1" applyFont="1" applyBorder="1" applyAlignment="1">
      <alignment horizontal="center" vertical="center" wrapText="1"/>
    </xf>
    <xf numFmtId="0" fontId="56" fillId="0" borderId="96" xfId="0" applyFont="1" applyBorder="1" applyAlignment="1">
      <alignment horizontal="center" vertical="center" textRotation="255"/>
    </xf>
    <xf numFmtId="0" fontId="56" fillId="0" borderId="97" xfId="0" applyFont="1" applyBorder="1" applyAlignment="1">
      <alignment horizontal="center" vertical="center" textRotation="255"/>
    </xf>
    <xf numFmtId="0" fontId="0" fillId="0" borderId="98" xfId="0" applyBorder="1" applyAlignment="1"/>
    <xf numFmtId="3" fontId="63" fillId="0" borderId="99" xfId="0" applyNumberFormat="1" applyFont="1" applyBorder="1" applyAlignment="1">
      <alignment horizontal="center" vertical="center" wrapText="1"/>
    </xf>
    <xf numFmtId="3" fontId="63" fillId="0" borderId="100" xfId="0" applyNumberFormat="1" applyFont="1" applyBorder="1" applyAlignment="1">
      <alignment horizontal="center" vertical="center" wrapText="1"/>
    </xf>
    <xf numFmtId="3" fontId="63" fillId="0" borderId="16" xfId="0" applyNumberFormat="1" applyFont="1" applyBorder="1" applyAlignment="1">
      <alignment horizontal="center" vertical="center"/>
    </xf>
    <xf numFmtId="3" fontId="63" fillId="0" borderId="102" xfId="0" applyNumberFormat="1" applyFont="1" applyBorder="1" applyAlignment="1">
      <alignment horizontal="center" vertical="center"/>
    </xf>
    <xf numFmtId="3" fontId="63" fillId="0" borderId="105" xfId="0" applyNumberFormat="1" applyFont="1" applyBorder="1" applyAlignment="1">
      <alignment horizontal="center" vertical="center"/>
    </xf>
    <xf numFmtId="3" fontId="62" fillId="0" borderId="0" xfId="0" applyNumberFormat="1" applyFont="1" applyBorder="1" applyAlignment="1">
      <alignment horizontal="right"/>
    </xf>
    <xf numFmtId="3" fontId="74" fillId="0" borderId="10" xfId="0" applyNumberFormat="1" applyFont="1" applyBorder="1" applyAlignment="1">
      <alignment horizontal="center" vertical="center"/>
    </xf>
    <xf numFmtId="3" fontId="74" fillId="0" borderId="106" xfId="0" applyNumberFormat="1" applyFont="1" applyBorder="1" applyAlignment="1">
      <alignment horizontal="center" vertical="center"/>
    </xf>
    <xf numFmtId="0" fontId="74" fillId="0" borderId="10" xfId="0" applyFont="1" applyBorder="1" applyAlignment="1">
      <alignment horizontal="center" vertical="center"/>
    </xf>
    <xf numFmtId="0" fontId="74" fillId="0" borderId="107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59" xfId="0" applyBorder="1" applyAlignment="1"/>
    <xf numFmtId="0" fontId="74" fillId="0" borderId="0" xfId="0" applyFont="1" applyAlignment="1">
      <alignment horizontal="right"/>
    </xf>
    <xf numFmtId="0" fontId="74" fillId="0" borderId="0" xfId="0" applyFont="1" applyAlignment="1"/>
    <xf numFmtId="3" fontId="57" fillId="0" borderId="0" xfId="0" applyNumberFormat="1" applyFont="1" applyAlignment="1">
      <alignment horizontal="center"/>
    </xf>
    <xf numFmtId="3" fontId="63" fillId="0" borderId="59" xfId="0" applyNumberFormat="1" applyFont="1" applyBorder="1" applyAlignment="1">
      <alignment horizontal="right"/>
    </xf>
    <xf numFmtId="3" fontId="63" fillId="0" borderId="94" xfId="0" applyNumberFormat="1" applyFont="1" applyBorder="1" applyAlignment="1">
      <alignment horizontal="center" vertical="center" wrapText="1"/>
    </xf>
    <xf numFmtId="0" fontId="63" fillId="0" borderId="108" xfId="0" applyFont="1" applyBorder="1" applyAlignment="1">
      <alignment horizontal="center" vertical="center" readingOrder="2"/>
    </xf>
    <xf numFmtId="0" fontId="74" fillId="0" borderId="106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 textRotation="255"/>
    </xf>
    <xf numFmtId="3" fontId="63" fillId="0" borderId="17" xfId="0" applyNumberFormat="1" applyFont="1" applyBorder="1" applyAlignment="1">
      <alignment horizontal="center" vertical="center"/>
    </xf>
    <xf numFmtId="3" fontId="63" fillId="0" borderId="42" xfId="0" applyNumberFormat="1" applyFont="1" applyBorder="1" applyAlignment="1">
      <alignment horizontal="center" vertical="center"/>
    </xf>
    <xf numFmtId="3" fontId="63" fillId="0" borderId="15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3" fontId="25" fillId="0" borderId="146" xfId="0" applyNumberFormat="1" applyFont="1" applyBorder="1" applyAlignment="1">
      <alignment horizontal="center" vertical="center"/>
    </xf>
    <xf numFmtId="3" fontId="25" fillId="0" borderId="149" xfId="0" applyNumberFormat="1" applyFont="1" applyBorder="1" applyAlignment="1">
      <alignment horizontal="center" vertical="center"/>
    </xf>
    <xf numFmtId="0" fontId="25" fillId="0" borderId="137" xfId="0" applyFont="1" applyBorder="1" applyAlignment="1">
      <alignment horizontal="center" vertical="center"/>
    </xf>
    <xf numFmtId="3" fontId="63" fillId="0" borderId="23" xfId="0" applyNumberFormat="1" applyFont="1" applyBorder="1" applyAlignment="1">
      <alignment horizontal="center" vertical="center"/>
    </xf>
    <xf numFmtId="3" fontId="68" fillId="0" borderId="139" xfId="0" applyNumberFormat="1" applyFont="1" applyBorder="1" applyAlignment="1">
      <alignment horizontal="center" vertical="center" wrapText="1"/>
    </xf>
    <xf numFmtId="3" fontId="68" fillId="0" borderId="174" xfId="0" applyNumberFormat="1" applyFont="1" applyBorder="1" applyAlignment="1">
      <alignment horizontal="center" vertical="center" wrapText="1"/>
    </xf>
    <xf numFmtId="0" fontId="28" fillId="0" borderId="175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63" fillId="0" borderId="136" xfId="0" applyFont="1" applyBorder="1" applyAlignment="1">
      <alignment horizontal="center" vertical="center"/>
    </xf>
    <xf numFmtId="3" fontId="25" fillId="0" borderId="136" xfId="0" applyNumberFormat="1" applyFont="1" applyBorder="1" applyAlignment="1">
      <alignment horizontal="center" vertical="center"/>
    </xf>
    <xf numFmtId="3" fontId="136" fillId="0" borderId="23" xfId="0" applyNumberFormat="1" applyFont="1" applyBorder="1" applyAlignment="1">
      <alignment horizontal="center" vertical="center"/>
    </xf>
    <xf numFmtId="3" fontId="68" fillId="0" borderId="23" xfId="0" applyNumberFormat="1" applyFont="1" applyBorder="1" applyAlignment="1">
      <alignment horizontal="center" vertical="center" wrapText="1"/>
    </xf>
    <xf numFmtId="3" fontId="68" fillId="0" borderId="173" xfId="0" applyNumberFormat="1" applyFont="1" applyBorder="1" applyAlignment="1">
      <alignment horizontal="center" vertical="center" wrapText="1"/>
    </xf>
    <xf numFmtId="0" fontId="63" fillId="0" borderId="0" xfId="74" applyFont="1" applyBorder="1" applyAlignment="1">
      <alignment horizontal="center"/>
    </xf>
    <xf numFmtId="3" fontId="63" fillId="0" borderId="181" xfId="0" applyNumberFormat="1" applyFont="1" applyBorder="1" applyAlignment="1">
      <alignment horizontal="center" vertical="center" wrapText="1"/>
    </xf>
    <xf numFmtId="3" fontId="63" fillId="0" borderId="98" xfId="0" applyNumberFormat="1" applyFont="1" applyBorder="1" applyAlignment="1">
      <alignment horizontal="center" vertical="center" wrapText="1"/>
    </xf>
    <xf numFmtId="3" fontId="63" fillId="0" borderId="24" xfId="0" applyNumberFormat="1" applyFont="1" applyBorder="1" applyAlignment="1">
      <alignment horizontal="center" vertical="center" wrapText="1"/>
    </xf>
    <xf numFmtId="3" fontId="63" fillId="0" borderId="41" xfId="0" applyNumberFormat="1" applyFont="1" applyBorder="1" applyAlignment="1">
      <alignment horizontal="center" vertical="center" wrapText="1"/>
    </xf>
    <xf numFmtId="0" fontId="63" fillId="0" borderId="141" xfId="0" applyFont="1" applyBorder="1" applyAlignment="1">
      <alignment horizontal="center" vertical="center" wrapText="1"/>
    </xf>
    <xf numFmtId="0" fontId="63" fillId="0" borderId="143" xfId="0" applyFont="1" applyBorder="1" applyAlignment="1">
      <alignment horizontal="center" vertical="center" wrapText="1"/>
    </xf>
    <xf numFmtId="0" fontId="85" fillId="0" borderId="40" xfId="0" applyFont="1" applyBorder="1" applyAlignment="1">
      <alignment horizontal="right"/>
    </xf>
    <xf numFmtId="0" fontId="85" fillId="0" borderId="0" xfId="0" applyFont="1" applyBorder="1" applyAlignment="1">
      <alignment horizontal="center"/>
    </xf>
    <xf numFmtId="3" fontId="63" fillId="0" borderId="23" xfId="0" applyNumberFormat="1" applyFont="1" applyBorder="1" applyAlignment="1">
      <alignment horizontal="center" vertical="center" wrapText="1"/>
    </xf>
    <xf numFmtId="3" fontId="85" fillId="0" borderId="23" xfId="0" applyNumberFormat="1" applyFont="1" applyBorder="1" applyAlignment="1">
      <alignment horizontal="center" vertical="center" wrapText="1"/>
    </xf>
    <xf numFmtId="3" fontId="85" fillId="0" borderId="44" xfId="0" applyNumberFormat="1" applyFont="1" applyBorder="1" applyAlignment="1">
      <alignment horizontal="center" vertical="center" wrapText="1"/>
    </xf>
    <xf numFmtId="3" fontId="85" fillId="0" borderId="136" xfId="0" applyNumberFormat="1" applyFont="1" applyBorder="1" applyAlignment="1">
      <alignment horizontal="center"/>
    </xf>
    <xf numFmtId="3" fontId="63" fillId="0" borderId="136" xfId="0" applyNumberFormat="1" applyFont="1" applyBorder="1" applyAlignment="1">
      <alignment horizontal="center"/>
    </xf>
    <xf numFmtId="3" fontId="85" fillId="0" borderId="175" xfId="0" applyNumberFormat="1" applyFont="1" applyBorder="1" applyAlignment="1">
      <alignment horizontal="center" vertical="center" wrapText="1"/>
    </xf>
    <xf numFmtId="3" fontId="85" fillId="0" borderId="139" xfId="0" applyNumberFormat="1" applyFont="1" applyBorder="1" applyAlignment="1">
      <alignment horizontal="center" vertical="center" wrapText="1"/>
    </xf>
    <xf numFmtId="3" fontId="63" fillId="0" borderId="115" xfId="0" applyNumberFormat="1" applyFont="1" applyBorder="1" applyAlignment="1">
      <alignment horizontal="center"/>
    </xf>
    <xf numFmtId="3" fontId="63" fillId="0" borderId="137" xfId="0" applyNumberFormat="1" applyFont="1" applyBorder="1" applyAlignment="1">
      <alignment horizontal="center"/>
    </xf>
    <xf numFmtId="3" fontId="63" fillId="0" borderId="153" xfId="0" applyNumberFormat="1" applyFont="1" applyBorder="1" applyAlignment="1">
      <alignment horizontal="center"/>
    </xf>
    <xf numFmtId="0" fontId="85" fillId="0" borderId="23" xfId="0" applyFont="1" applyBorder="1" applyAlignment="1">
      <alignment horizontal="center" vertical="center" wrapText="1"/>
    </xf>
    <xf numFmtId="0" fontId="83" fillId="0" borderId="173" xfId="0" applyFont="1" applyBorder="1" applyAlignment="1">
      <alignment horizontal="center" vertical="center" wrapText="1"/>
    </xf>
    <xf numFmtId="0" fontId="58" fillId="0" borderId="48" xfId="0" applyFont="1" applyBorder="1" applyAlignment="1">
      <alignment horizontal="left"/>
    </xf>
    <xf numFmtId="0" fontId="58" fillId="0" borderId="26" xfId="0" applyFont="1" applyBorder="1" applyAlignment="1">
      <alignment horizontal="left"/>
    </xf>
    <xf numFmtId="0" fontId="84" fillId="0" borderId="115" xfId="0" applyFont="1" applyBorder="1" applyAlignment="1">
      <alignment horizontal="center" vertical="center" textRotation="255"/>
    </xf>
    <xf numFmtId="0" fontId="84" fillId="0" borderId="175" xfId="0" applyFont="1" applyBorder="1" applyAlignment="1">
      <alignment horizontal="center" vertical="center" textRotation="255"/>
    </xf>
    <xf numFmtId="0" fontId="84" fillId="0" borderId="116" xfId="0" applyFont="1" applyBorder="1" applyAlignment="1">
      <alignment horizontal="center" vertical="center" textRotation="255"/>
    </xf>
    <xf numFmtId="0" fontId="25" fillId="0" borderId="55" xfId="0" applyFont="1" applyBorder="1" applyAlignment="1">
      <alignment horizontal="center" vertical="center" wrapText="1"/>
    </xf>
    <xf numFmtId="0" fontId="28" fillId="0" borderId="163" xfId="0" applyFont="1" applyBorder="1" applyAlignment="1">
      <alignment horizontal="center" textRotation="255"/>
    </xf>
    <xf numFmtId="0" fontId="28" fillId="0" borderId="182" xfId="0" applyFont="1" applyBorder="1" applyAlignment="1">
      <alignment horizontal="center" textRotation="255"/>
    </xf>
    <xf numFmtId="0" fontId="25" fillId="0" borderId="1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3" fontId="25" fillId="0" borderId="184" xfId="0" applyNumberFormat="1" applyFont="1" applyBorder="1" applyAlignment="1">
      <alignment horizontal="center" vertical="center"/>
    </xf>
    <xf numFmtId="3" fontId="25" fillId="0" borderId="50" xfId="0" applyNumberFormat="1" applyFont="1" applyBorder="1" applyAlignment="1">
      <alignment horizontal="center" vertical="center"/>
    </xf>
    <xf numFmtId="3" fontId="25" fillId="0" borderId="150" xfId="0" applyNumberFormat="1" applyFont="1" applyBorder="1" applyAlignment="1">
      <alignment horizontal="center" vertical="center"/>
    </xf>
    <xf numFmtId="0" fontId="39" fillId="0" borderId="0" xfId="0" applyFont="1" applyBorder="1" applyAlignment="1">
      <alignment horizontal="right" wrapText="1"/>
    </xf>
    <xf numFmtId="3" fontId="25" fillId="0" borderId="175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0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8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35" fillId="0" borderId="136" xfId="0" applyFont="1" applyBorder="1" applyAlignment="1">
      <alignment horizontal="center"/>
    </xf>
    <xf numFmtId="0" fontId="35" fillId="0" borderId="137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28" fillId="0" borderId="158" xfId="0" applyFont="1" applyBorder="1" applyAlignment="1">
      <alignment horizontal="center" vertical="center" wrapText="1"/>
    </xf>
    <xf numFmtId="0" fontId="28" fillId="0" borderId="159" xfId="0" applyFont="1" applyBorder="1" applyAlignment="1">
      <alignment horizontal="center" vertical="center" wrapText="1"/>
    </xf>
    <xf numFmtId="0" fontId="28" fillId="0" borderId="161" xfId="0" applyFont="1" applyBorder="1" applyAlignment="1">
      <alignment horizontal="center" vertical="center" wrapText="1"/>
    </xf>
    <xf numFmtId="0" fontId="25" fillId="0" borderId="146" xfId="0" applyFont="1" applyBorder="1" applyAlignment="1">
      <alignment horizontal="center" vertical="center"/>
    </xf>
    <xf numFmtId="0" fontId="25" fillId="0" borderId="149" xfId="0" applyFont="1" applyBorder="1" applyAlignment="1">
      <alignment horizontal="center" vertical="center"/>
    </xf>
    <xf numFmtId="0" fontId="25" fillId="0" borderId="166" xfId="0" applyFont="1" applyBorder="1" applyAlignment="1">
      <alignment horizontal="center" vertical="center"/>
    </xf>
    <xf numFmtId="0" fontId="25" fillId="0" borderId="167" xfId="0" applyFont="1" applyBorder="1" applyAlignment="1">
      <alignment horizontal="center" vertical="center"/>
    </xf>
    <xf numFmtId="3" fontId="63" fillId="0" borderId="29" xfId="0" applyNumberFormat="1" applyFont="1" applyBorder="1" applyAlignment="1">
      <alignment horizontal="center" vertical="center"/>
    </xf>
    <xf numFmtId="3" fontId="68" fillId="0" borderId="151" xfId="0" applyNumberFormat="1" applyFont="1" applyBorder="1" applyAlignment="1">
      <alignment horizontal="center" vertical="center" wrapText="1"/>
    </xf>
    <xf numFmtId="3" fontId="68" fillId="0" borderId="143" xfId="0" applyNumberFormat="1" applyFont="1" applyBorder="1" applyAlignment="1">
      <alignment horizontal="center" vertical="center" wrapText="1"/>
    </xf>
    <xf numFmtId="3" fontId="63" fillId="0" borderId="92" xfId="0" applyNumberFormat="1" applyFont="1" applyBorder="1" applyAlignment="1">
      <alignment horizontal="center" vertical="center"/>
    </xf>
    <xf numFmtId="0" fontId="25" fillId="0" borderId="153" xfId="0" applyFont="1" applyBorder="1" applyAlignment="1">
      <alignment horizontal="center" vertical="center"/>
    </xf>
    <xf numFmtId="0" fontId="25" fillId="0" borderId="154" xfId="0" applyFont="1" applyBorder="1" applyAlignment="1">
      <alignment horizontal="center" vertical="center"/>
    </xf>
    <xf numFmtId="0" fontId="25" fillId="0" borderId="164" xfId="0" applyFont="1" applyBorder="1" applyAlignment="1">
      <alignment horizontal="center" vertical="center"/>
    </xf>
    <xf numFmtId="3" fontId="63" fillId="0" borderId="109" xfId="0" applyNumberFormat="1" applyFont="1" applyBorder="1" applyAlignment="1">
      <alignment horizontal="center" vertical="center"/>
    </xf>
    <xf numFmtId="3" fontId="63" fillId="0" borderId="145" xfId="0" applyNumberFormat="1" applyFont="1" applyBorder="1" applyAlignment="1">
      <alignment horizontal="center" vertical="center"/>
    </xf>
    <xf numFmtId="3" fontId="63" fillId="0" borderId="110" xfId="0" applyNumberFormat="1" applyFont="1" applyBorder="1" applyAlignment="1">
      <alignment horizontal="center" vertical="center"/>
    </xf>
    <xf numFmtId="3" fontId="63" fillId="0" borderId="165" xfId="0" applyNumberFormat="1" applyFont="1" applyBorder="1" applyAlignment="1">
      <alignment horizontal="center" vertical="center" wrapText="1"/>
    </xf>
    <xf numFmtId="3" fontId="58" fillId="0" borderId="10" xfId="0" applyNumberFormat="1" applyFont="1" applyBorder="1" applyAlignment="1">
      <alignment horizontal="center" vertical="center"/>
    </xf>
    <xf numFmtId="3" fontId="58" fillId="0" borderId="27" xfId="0" applyNumberFormat="1" applyFont="1" applyBorder="1" applyAlignment="1">
      <alignment horizontal="center" vertical="center"/>
    </xf>
    <xf numFmtId="0" fontId="28" fillId="0" borderId="86" xfId="0" applyFont="1" applyBorder="1" applyAlignment="1">
      <alignment horizontal="center" vertical="center" wrapText="1"/>
    </xf>
    <xf numFmtId="0" fontId="28" fillId="0" borderId="160" xfId="0" applyFont="1" applyBorder="1" applyAlignment="1">
      <alignment horizontal="center" vertical="center" wrapText="1"/>
    </xf>
    <xf numFmtId="0" fontId="28" fillId="0" borderId="87" xfId="0" applyFont="1" applyBorder="1" applyAlignment="1">
      <alignment horizontal="center" vertical="center" wrapText="1"/>
    </xf>
    <xf numFmtId="0" fontId="25" fillId="0" borderId="163" xfId="0" applyFont="1" applyBorder="1" applyAlignment="1">
      <alignment horizontal="center" vertical="center"/>
    </xf>
    <xf numFmtId="0" fontId="25" fillId="0" borderId="157" xfId="0" applyFont="1" applyBorder="1" applyAlignment="1">
      <alignment horizontal="center" vertical="center"/>
    </xf>
    <xf numFmtId="3" fontId="71" fillId="0" borderId="163" xfId="0" applyNumberFormat="1" applyFont="1" applyBorder="1" applyAlignment="1">
      <alignment horizontal="center" vertical="center"/>
    </xf>
    <xf numFmtId="3" fontId="71" fillId="0" borderId="157" xfId="0" applyNumberFormat="1" applyFont="1" applyBorder="1" applyAlignment="1">
      <alignment horizontal="center" vertical="center"/>
    </xf>
    <xf numFmtId="3" fontId="63" fillId="0" borderId="27" xfId="0" applyNumberFormat="1" applyFont="1" applyBorder="1" applyAlignment="1">
      <alignment horizontal="center" vertical="center"/>
    </xf>
    <xf numFmtId="3" fontId="63" fillId="0" borderId="150" xfId="0" applyNumberFormat="1" applyFont="1" applyBorder="1" applyAlignment="1">
      <alignment horizontal="center" vertical="center" wrapText="1"/>
    </xf>
    <xf numFmtId="3" fontId="25" fillId="0" borderId="152" xfId="0" applyNumberFormat="1" applyFont="1" applyBorder="1" applyAlignment="1">
      <alignment horizontal="center" vertical="center"/>
    </xf>
    <xf numFmtId="3" fontId="25" fillId="0" borderId="156" xfId="0" applyNumberFormat="1" applyFont="1" applyBorder="1" applyAlignment="1">
      <alignment horizontal="center" vertical="center"/>
    </xf>
    <xf numFmtId="0" fontId="58" fillId="0" borderId="153" xfId="0" applyFont="1" applyBorder="1" applyAlignment="1">
      <alignment horizontal="center" vertical="center"/>
    </xf>
    <xf numFmtId="0" fontId="58" fillId="0" borderId="154" xfId="0" applyFont="1" applyBorder="1" applyAlignment="1">
      <alignment horizontal="center" vertical="center"/>
    </xf>
    <xf numFmtId="0" fontId="58" fillId="0" borderId="155" xfId="0" applyFont="1" applyBorder="1" applyAlignment="1">
      <alignment horizontal="center" vertical="center"/>
    </xf>
    <xf numFmtId="3" fontId="58" fillId="0" borderId="14" xfId="0" applyNumberFormat="1" applyFont="1" applyBorder="1" applyAlignment="1">
      <alignment horizontal="center" vertical="center"/>
    </xf>
    <xf numFmtId="3" fontId="58" fillId="0" borderId="93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3" fontId="63" fillId="0" borderId="139" xfId="0" applyNumberFormat="1" applyFont="1" applyBorder="1" applyAlignment="1">
      <alignment horizontal="center" vertical="center" wrapText="1"/>
    </xf>
    <xf numFmtId="3" fontId="63" fillId="0" borderId="174" xfId="0" applyNumberFormat="1" applyFont="1" applyBorder="1" applyAlignment="1">
      <alignment horizontal="center" vertical="center" wrapText="1"/>
    </xf>
    <xf numFmtId="3" fontId="63" fillId="0" borderId="173" xfId="0" applyNumberFormat="1" applyFont="1" applyBorder="1" applyAlignment="1">
      <alignment horizontal="center" vertical="center" wrapText="1"/>
    </xf>
    <xf numFmtId="0" fontId="35" fillId="0" borderId="177" xfId="0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horizontal="center" vertical="center" wrapText="1"/>
    </xf>
    <xf numFmtId="0" fontId="35" fillId="0" borderId="55" xfId="0" applyFont="1" applyFill="1" applyBorder="1" applyAlignment="1">
      <alignment horizontal="center" vertical="center" wrapText="1"/>
    </xf>
    <xf numFmtId="0" fontId="35" fillId="0" borderId="176" xfId="0" applyFont="1" applyFill="1" applyBorder="1" applyAlignment="1">
      <alignment horizontal="center" vertical="center" wrapText="1"/>
    </xf>
    <xf numFmtId="0" fontId="35" fillId="0" borderId="56" xfId="0" applyFont="1" applyFill="1" applyBorder="1" applyAlignment="1">
      <alignment horizontal="center" vertical="center" wrapText="1"/>
    </xf>
    <xf numFmtId="0" fontId="35" fillId="0" borderId="180" xfId="0" applyFont="1" applyFill="1" applyBorder="1" applyAlignment="1">
      <alignment horizontal="center" vertical="center" wrapText="1"/>
    </xf>
    <xf numFmtId="0" fontId="35" fillId="0" borderId="64" xfId="0" applyFont="1" applyFill="1" applyBorder="1" applyAlignment="1">
      <alignment horizontal="center" vertical="center" wrapText="1"/>
    </xf>
    <xf numFmtId="3" fontId="34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62" fillId="0" borderId="0" xfId="0" applyNumberFormat="1" applyFont="1" applyBorder="1" applyAlignment="1">
      <alignment horizontal="right" vertical="center"/>
    </xf>
    <xf numFmtId="0" fontId="63" fillId="0" borderId="0" xfId="0" applyFont="1" applyBorder="1" applyAlignment="1">
      <alignment horizontal="center" vertical="center"/>
    </xf>
    <xf numFmtId="0" fontId="58" fillId="0" borderId="48" xfId="0" applyFont="1" applyBorder="1" applyAlignment="1">
      <alignment horizontal="left" vertical="center" wrapText="1"/>
    </xf>
    <xf numFmtId="0" fontId="58" fillId="0" borderId="26" xfId="0" applyFont="1" applyBorder="1" applyAlignment="1">
      <alignment horizontal="left" vertical="center" wrapText="1"/>
    </xf>
    <xf numFmtId="0" fontId="139" fillId="0" borderId="0" xfId="89" applyFont="1" applyAlignment="1">
      <alignment horizontal="right"/>
    </xf>
    <xf numFmtId="0" fontId="26" fillId="0" borderId="0" xfId="68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right"/>
    </xf>
    <xf numFmtId="0" fontId="93" fillId="0" borderId="0" xfId="0" applyFont="1" applyFill="1" applyBorder="1" applyAlignment="1">
      <alignment horizontal="left" vertical="top" wrapText="1"/>
    </xf>
    <xf numFmtId="0" fontId="93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169" fillId="0" borderId="0" xfId="0" applyFont="1" applyFill="1" applyBorder="1" applyAlignment="1"/>
    <xf numFmtId="0" fontId="158" fillId="0" borderId="121" xfId="0" applyFont="1" applyFill="1" applyBorder="1" applyAlignment="1">
      <alignment horizontal="center" vertical="center" wrapText="1"/>
    </xf>
    <xf numFmtId="0" fontId="167" fillId="0" borderId="121" xfId="0" applyFont="1" applyFill="1" applyBorder="1" applyAlignment="1">
      <alignment horizontal="center" vertical="center" wrapText="1"/>
    </xf>
    <xf numFmtId="0" fontId="167" fillId="0" borderId="121" xfId="0" applyFont="1" applyFill="1" applyBorder="1" applyAlignment="1">
      <alignment horizontal="center" vertical="center"/>
    </xf>
    <xf numFmtId="0" fontId="167" fillId="0" borderId="122" xfId="0" applyFont="1" applyFill="1" applyBorder="1" applyAlignment="1">
      <alignment horizontal="center" vertical="center" wrapText="1"/>
    </xf>
    <xf numFmtId="0" fontId="165" fillId="0" borderId="121" xfId="0" applyFont="1" applyFill="1" applyBorder="1" applyAlignment="1">
      <alignment horizontal="center" vertical="center"/>
    </xf>
    <xf numFmtId="0" fontId="166" fillId="0" borderId="121" xfId="0" applyFont="1" applyFill="1" applyBorder="1" applyAlignment="1">
      <alignment horizontal="center" vertical="center" wrapText="1"/>
    </xf>
    <xf numFmtId="0" fontId="166" fillId="0" borderId="123" xfId="0" applyFont="1" applyFill="1" applyBorder="1" applyAlignment="1">
      <alignment horizontal="center" vertical="center" wrapText="1"/>
    </xf>
    <xf numFmtId="0" fontId="166" fillId="0" borderId="124" xfId="0" applyFont="1" applyFill="1" applyBorder="1" applyAlignment="1">
      <alignment horizontal="center" vertical="center" wrapText="1"/>
    </xf>
    <xf numFmtId="0" fontId="159" fillId="0" borderId="0" xfId="0" applyFont="1" applyFill="1" applyBorder="1" applyAlignment="1">
      <alignment horizontal="right" vertical="center"/>
    </xf>
    <xf numFmtId="0" fontId="160" fillId="0" borderId="0" xfId="0" applyFont="1" applyFill="1" applyBorder="1" applyAlignment="1">
      <alignment horizontal="right" vertical="center"/>
    </xf>
    <xf numFmtId="0" fontId="161" fillId="0" borderId="0" xfId="0" applyFont="1" applyFill="1" applyBorder="1" applyAlignment="1">
      <alignment horizontal="center"/>
    </xf>
    <xf numFmtId="0" fontId="162" fillId="0" borderId="121" xfId="0" applyFont="1" applyFill="1" applyBorder="1" applyAlignment="1">
      <alignment horizontal="center" textRotation="255"/>
    </xf>
    <xf numFmtId="0" fontId="163" fillId="0" borderId="121" xfId="0" applyFont="1" applyFill="1" applyBorder="1" applyAlignment="1">
      <alignment horizontal="center"/>
    </xf>
    <xf numFmtId="0" fontId="163" fillId="0" borderId="122" xfId="0" applyFont="1" applyFill="1" applyBorder="1" applyAlignment="1">
      <alignment horizontal="center"/>
    </xf>
    <xf numFmtId="0" fontId="163" fillId="0" borderId="123" xfId="0" applyFont="1" applyFill="1" applyBorder="1" applyAlignment="1">
      <alignment horizontal="center"/>
    </xf>
    <xf numFmtId="0" fontId="163" fillId="0" borderId="124" xfId="0" applyFont="1" applyFill="1" applyBorder="1" applyAlignment="1">
      <alignment horizontal="center"/>
    </xf>
    <xf numFmtId="0" fontId="164" fillId="0" borderId="121" xfId="0" applyFont="1" applyFill="1" applyBorder="1" applyAlignment="1">
      <alignment horizontal="center" vertical="center" wrapText="1"/>
    </xf>
    <xf numFmtId="0" fontId="165" fillId="0" borderId="121" xfId="0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93" fillId="0" borderId="0" xfId="0" applyFont="1" applyBorder="1" applyAlignment="1">
      <alignment horizontal="right"/>
    </xf>
    <xf numFmtId="0" fontId="151" fillId="0" borderId="0" xfId="0" applyFont="1" applyBorder="1" applyAlignment="1">
      <alignment horizontal="left" wrapText="1"/>
    </xf>
    <xf numFmtId="0" fontId="55" fillId="0" borderId="12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51" fillId="0" borderId="0" xfId="0" applyFont="1" applyBorder="1" applyAlignment="1">
      <alignment horizontal="left" vertical="top" wrapText="1"/>
    </xf>
    <xf numFmtId="0" fontId="54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7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28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94" fillId="0" borderId="0" xfId="72" applyFont="1" applyAlignment="1">
      <alignment horizontal="center"/>
    </xf>
    <xf numFmtId="0" fontId="94" fillId="0" borderId="0" xfId="72" applyFont="1" applyAlignment="1">
      <alignment horizontal="right"/>
    </xf>
    <xf numFmtId="0" fontId="106" fillId="0" borderId="23" xfId="72" applyFont="1" applyBorder="1" applyAlignment="1">
      <alignment horizontal="center"/>
    </xf>
    <xf numFmtId="0" fontId="48" fillId="0" borderId="88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81" xfId="72" applyFont="1" applyBorder="1" applyAlignment="1">
      <alignment horizontal="center"/>
    </xf>
    <xf numFmtId="0" fontId="48" fillId="0" borderId="82" xfId="72" applyFont="1" applyBorder="1" applyAlignment="1">
      <alignment horizontal="center"/>
    </xf>
    <xf numFmtId="0" fontId="35" fillId="0" borderId="23" xfId="72" applyFont="1" applyBorder="1" applyAlignment="1">
      <alignment horizontal="center" vertical="center"/>
    </xf>
    <xf numFmtId="0" fontId="30" fillId="0" borderId="88" xfId="72" applyFont="1" applyBorder="1" applyAlignment="1">
      <alignment horizontal="center" vertical="center" wrapText="1"/>
    </xf>
    <xf numFmtId="0" fontId="30" fillId="0" borderId="23" xfId="72" applyFont="1" applyBorder="1" applyAlignment="1">
      <alignment horizontal="center" vertical="center" wrapText="1"/>
    </xf>
    <xf numFmtId="0" fontId="39" fillId="0" borderId="0" xfId="0" applyFont="1" applyBorder="1" applyAlignment="1">
      <alignment horizontal="right" vertical="center"/>
    </xf>
    <xf numFmtId="0" fontId="30" fillId="0" borderId="0" xfId="72" applyFont="1" applyAlignment="1">
      <alignment horizontal="center" vertical="center"/>
    </xf>
    <xf numFmtId="0" fontId="30" fillId="0" borderId="0" xfId="72" applyFont="1" applyAlignment="1">
      <alignment horizontal="right" vertical="center"/>
    </xf>
    <xf numFmtId="0" fontId="94" fillId="0" borderId="0" xfId="72" applyFont="1" applyAlignment="1"/>
    <xf numFmtId="0" fontId="94" fillId="0" borderId="44" xfId="72" applyFont="1" applyBorder="1" applyAlignment="1">
      <alignment horizontal="center"/>
    </xf>
    <xf numFmtId="0" fontId="94" fillId="0" borderId="84" xfId="72" applyFont="1" applyBorder="1" applyAlignment="1">
      <alignment horizontal="center"/>
    </xf>
    <xf numFmtId="0" fontId="94" fillId="0" borderId="88" xfId="72" applyFont="1" applyBorder="1" applyAlignment="1">
      <alignment horizontal="center"/>
    </xf>
    <xf numFmtId="0" fontId="93" fillId="0" borderId="0" xfId="72" applyFont="1" applyAlignment="1">
      <alignment horizontal="right"/>
    </xf>
    <xf numFmtId="0" fontId="92" fillId="0" borderId="0" xfId="72" applyFont="1" applyAlignment="1">
      <alignment horizontal="center"/>
    </xf>
    <xf numFmtId="0" fontId="92" fillId="0" borderId="0" xfId="72" applyFont="1" applyAlignment="1">
      <alignment horizontal="right"/>
    </xf>
    <xf numFmtId="0" fontId="92" fillId="0" borderId="23" xfId="72" applyFont="1" applyBorder="1" applyAlignment="1">
      <alignment horizontal="center"/>
    </xf>
    <xf numFmtId="0" fontId="94" fillId="0" borderId="23" xfId="72" applyFont="1" applyBorder="1" applyAlignment="1">
      <alignment horizontal="center"/>
    </xf>
    <xf numFmtId="0" fontId="50" fillId="0" borderId="40" xfId="73" applyFont="1" applyBorder="1" applyAlignment="1">
      <alignment horizontal="right"/>
    </xf>
    <xf numFmtId="0" fontId="51" fillId="0" borderId="0" xfId="73" applyFont="1" applyAlignment="1">
      <alignment horizontal="right"/>
    </xf>
    <xf numFmtId="0" fontId="52" fillId="0" borderId="115" xfId="73" applyFont="1" applyBorder="1" applyAlignment="1">
      <alignment horizontal="center" vertical="center"/>
    </xf>
    <xf numFmtId="0" fontId="52" fillId="0" borderId="181" xfId="73" applyFont="1" applyBorder="1" applyAlignment="1">
      <alignment horizontal="center" vertical="center"/>
    </xf>
    <xf numFmtId="0" fontId="52" fillId="0" borderId="0" xfId="73" applyFont="1" applyAlignment="1">
      <alignment horizontal="center"/>
    </xf>
    <xf numFmtId="0" fontId="51" fillId="0" borderId="0" xfId="73" applyFont="1" applyAlignment="1">
      <alignment horizontal="right" wrapText="1"/>
    </xf>
    <xf numFmtId="0" fontId="52" fillId="0" borderId="136" xfId="73" applyFont="1" applyBorder="1" applyAlignment="1">
      <alignment horizontal="center"/>
    </xf>
    <xf numFmtId="0" fontId="52" fillId="0" borderId="137" xfId="73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9" fillId="0" borderId="0" xfId="0" applyFont="1" applyBorder="1" applyAlignment="1">
      <alignment horizontal="right"/>
    </xf>
    <xf numFmtId="0" fontId="30" fillId="0" borderId="0" xfId="72" applyFont="1" applyAlignment="1">
      <alignment horizontal="center"/>
    </xf>
    <xf numFmtId="0" fontId="51" fillId="0" borderId="0" xfId="77" applyFont="1" applyAlignment="1">
      <alignment horizontal="right"/>
    </xf>
    <xf numFmtId="0" fontId="52" fillId="0" borderId="23" xfId="77" applyFont="1" applyBorder="1" applyAlignment="1">
      <alignment horizontal="center" vertical="center" textRotation="178"/>
    </xf>
    <xf numFmtId="0" fontId="52" fillId="0" borderId="0" xfId="77" applyFont="1" applyAlignment="1">
      <alignment horizontal="center"/>
    </xf>
    <xf numFmtId="0" fontId="52" fillId="0" borderId="23" xfId="77" applyFont="1" applyBorder="1" applyAlignment="1">
      <alignment horizontal="center"/>
    </xf>
    <xf numFmtId="0" fontId="52" fillId="0" borderId="24" xfId="77" applyFont="1" applyBorder="1" applyAlignment="1">
      <alignment horizontal="center" vertical="center"/>
    </xf>
    <xf numFmtId="0" fontId="52" fillId="0" borderId="47" xfId="77" applyFont="1" applyBorder="1" applyAlignment="1">
      <alignment horizontal="center" vertical="center"/>
    </xf>
    <xf numFmtId="0" fontId="52" fillId="0" borderId="24" xfId="77" applyFont="1" applyBorder="1" applyAlignment="1">
      <alignment horizontal="center" vertical="center" wrapText="1"/>
    </xf>
    <xf numFmtId="0" fontId="52" fillId="0" borderId="47" xfId="77" applyFont="1" applyBorder="1" applyAlignment="1">
      <alignment horizontal="center" vertical="center" wrapText="1"/>
    </xf>
    <xf numFmtId="0" fontId="52" fillId="0" borderId="43" xfId="77" applyFont="1" applyBorder="1" applyAlignment="1">
      <alignment horizontal="center" vertical="center"/>
    </xf>
    <xf numFmtId="0" fontId="52" fillId="0" borderId="80" xfId="77" applyFont="1" applyBorder="1" applyAlignment="1">
      <alignment horizontal="center" vertical="center"/>
    </xf>
    <xf numFmtId="0" fontId="52" fillId="0" borderId="81" xfId="77" applyFont="1" applyBorder="1" applyAlignment="1">
      <alignment horizontal="right"/>
    </xf>
    <xf numFmtId="0" fontId="52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</cellXfs>
  <cellStyles count="9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ás 2" xfId="90" xr:uid="{00000000-0005-0000-0000-00003B000000}"/>
    <cellStyle name="Hivatkozott cella" xfId="60" builtinId="24" customBuiltin="1"/>
    <cellStyle name="Input" xfId="61" xr:uid="{00000000-0005-0000-0000-00003D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1000000}"/>
    <cellStyle name="Magyarázó szöveg" xfId="66" builtinId="53" customBuiltin="1"/>
    <cellStyle name="Neutral" xfId="67" xr:uid="{00000000-0005-0000-0000-000043000000}"/>
    <cellStyle name="Normál" xfId="0" builtinId="0"/>
    <cellStyle name="Normál 2" xfId="68" xr:uid="{00000000-0005-0000-0000-000045000000}"/>
    <cellStyle name="Normál 3" xfId="69" xr:uid="{00000000-0005-0000-0000-000046000000}"/>
    <cellStyle name="Normál 4" xfId="70" xr:uid="{00000000-0005-0000-0000-000047000000}"/>
    <cellStyle name="Normál_  3   _2010.évi állami" xfId="71" xr:uid="{00000000-0005-0000-0000-000048000000}"/>
    <cellStyle name="Normál_004.03. 2013. évi  Költségvetés táblázatai (2013.03.07.) 16 óra." xfId="72" xr:uid="{00000000-0005-0000-0000-000049000000}"/>
    <cellStyle name="Normál_006 00  Közvetett támogatás" xfId="73" xr:uid="{00000000-0005-0000-0000-00004A000000}"/>
    <cellStyle name="Normál_2006.I.févi pénzügyi mérleg" xfId="74" xr:uid="{00000000-0005-0000-0000-00004B000000}"/>
    <cellStyle name="Normál_2014%20évi%20támogatás%20MÁK%20adatok%20alapján(1)" xfId="75" xr:uid="{00000000-0005-0000-0000-00004C000000}"/>
    <cellStyle name="Normál_beszám. 99. év" xfId="89" xr:uid="{00000000-0005-0000-0000-00004D000000}"/>
    <cellStyle name="Normál_Kiss Anita" xfId="76" xr:uid="{00000000-0005-0000-0000-00004E000000}"/>
    <cellStyle name="Normál_Kiss Anita_Hitelállomány 2014 01 01" xfId="77" xr:uid="{00000000-0005-0000-0000-00004F000000}"/>
    <cellStyle name="Normál_konc. 2005. év tábl." xfId="78" xr:uid="{00000000-0005-0000-0000-000050000000}"/>
    <cellStyle name="Normal_tanusitv" xfId="79" xr:uid="{00000000-0005-0000-0000-000051000000}"/>
    <cellStyle name="Note" xfId="80" xr:uid="{00000000-0005-0000-0000-000052000000}"/>
    <cellStyle name="Output" xfId="81" xr:uid="{00000000-0005-0000-0000-000053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8000000}"/>
    <cellStyle name="Total" xfId="87" xr:uid="{00000000-0005-0000-0000-000059000000}"/>
    <cellStyle name="Warning Text" xfId="88" xr:uid="{00000000-0005-0000-0000-00005A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W57"/>
  <sheetViews>
    <sheetView tabSelected="1" zoomScale="120" workbookViewId="0">
      <selection sqref="A1:Q1"/>
    </sheetView>
  </sheetViews>
  <sheetFormatPr defaultColWidth="9.140625" defaultRowHeight="11.25" x14ac:dyDescent="0.2"/>
  <cols>
    <col min="1" max="1" width="3.85546875" style="103" customWidth="1"/>
    <col min="2" max="2" width="36.28515625" style="103" customWidth="1"/>
    <col min="3" max="8" width="7.85546875" style="104" customWidth="1"/>
    <col min="9" max="9" width="5.28515625" style="104" customWidth="1"/>
    <col min="10" max="10" width="48.140625" style="104" customWidth="1"/>
    <col min="11" max="13" width="7.85546875" style="104" customWidth="1"/>
    <col min="14" max="16" width="7.85546875" style="103" customWidth="1"/>
    <col min="17" max="17" width="5.28515625" style="103" customWidth="1"/>
    <col min="18" max="23" width="9.140625" style="103"/>
    <col min="24" max="16384" width="9.140625" style="8"/>
  </cols>
  <sheetData>
    <row r="1" spans="1:23" ht="12.75" customHeight="1" x14ac:dyDescent="0.2">
      <c r="A1" s="2211" t="s">
        <v>3070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23" ht="20.25" x14ac:dyDescent="0.3">
      <c r="B2" s="571"/>
      <c r="M2" s="105"/>
    </row>
    <row r="3" spans="1:23" s="82" customFormat="1" ht="12.75" customHeight="1" x14ac:dyDescent="0.2">
      <c r="A3" s="2212" t="s">
        <v>54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  <c r="R3" s="106"/>
      <c r="S3" s="106"/>
      <c r="T3" s="106"/>
      <c r="U3" s="106"/>
      <c r="V3" s="106"/>
      <c r="W3" s="106"/>
    </row>
    <row r="4" spans="1:23" s="82" customFormat="1" ht="12.75" customHeight="1" x14ac:dyDescent="0.2">
      <c r="A4" s="2213" t="s">
        <v>1157</v>
      </c>
      <c r="B4" s="2213"/>
      <c r="C4" s="2213"/>
      <c r="D4" s="2213"/>
      <c r="E4" s="2213"/>
      <c r="F4" s="2213"/>
      <c r="G4" s="2213"/>
      <c r="H4" s="2213"/>
      <c r="I4" s="2213"/>
      <c r="J4" s="2213"/>
      <c r="K4" s="2213"/>
      <c r="L4" s="2213"/>
      <c r="M4" s="2213"/>
      <c r="N4" s="2213"/>
      <c r="O4" s="2213"/>
      <c r="P4" s="2213"/>
      <c r="Q4" s="2213"/>
      <c r="R4" s="106"/>
      <c r="S4" s="106"/>
      <c r="T4" s="106"/>
      <c r="U4" s="106"/>
      <c r="V4" s="106"/>
      <c r="W4" s="106"/>
    </row>
    <row r="5" spans="1:23" s="82" customFormat="1" ht="13.5" customHeight="1" thickBot="1" x14ac:dyDescent="0.25">
      <c r="A5" s="2214" t="s">
        <v>296</v>
      </c>
      <c r="B5" s="2214"/>
      <c r="C5" s="2214"/>
      <c r="D5" s="2214"/>
      <c r="E5" s="2214"/>
      <c r="F5" s="2214"/>
      <c r="G5" s="2214"/>
      <c r="H5" s="2214"/>
      <c r="I5" s="2214"/>
      <c r="J5" s="2214"/>
      <c r="K5" s="2214"/>
      <c r="L5" s="2214"/>
      <c r="M5" s="2214"/>
      <c r="N5" s="2214"/>
      <c r="O5" s="2214"/>
      <c r="P5" s="2214"/>
      <c r="Q5" s="2214"/>
      <c r="R5" s="106"/>
      <c r="S5" s="106"/>
      <c r="T5" s="106"/>
      <c r="U5" s="106"/>
      <c r="V5" s="106"/>
      <c r="W5" s="106"/>
    </row>
    <row r="6" spans="1:23" s="82" customFormat="1" ht="12.75" customHeight="1" x14ac:dyDescent="0.2">
      <c r="A6" s="2221" t="s">
        <v>56</v>
      </c>
      <c r="B6" s="2224" t="s">
        <v>57</v>
      </c>
      <c r="C6" s="2226" t="s">
        <v>58</v>
      </c>
      <c r="D6" s="2226"/>
      <c r="E6" s="2227"/>
      <c r="F6" s="2205" t="s">
        <v>59</v>
      </c>
      <c r="G6" s="2206"/>
      <c r="H6" s="2206"/>
      <c r="I6" s="2230"/>
      <c r="J6" s="2228" t="s">
        <v>60</v>
      </c>
      <c r="K6" s="2218" t="s">
        <v>458</v>
      </c>
      <c r="L6" s="2219"/>
      <c r="M6" s="2220"/>
      <c r="N6" s="2205" t="s">
        <v>459</v>
      </c>
      <c r="O6" s="2206"/>
      <c r="P6" s="2206"/>
      <c r="Q6" s="2207"/>
    </row>
    <row r="7" spans="1:23" s="82" customFormat="1" ht="12.75" customHeight="1" x14ac:dyDescent="0.2">
      <c r="A7" s="2222"/>
      <c r="B7" s="2225"/>
      <c r="C7" s="2215" t="s">
        <v>1010</v>
      </c>
      <c r="D7" s="2215"/>
      <c r="E7" s="2216"/>
      <c r="F7" s="2208" t="s">
        <v>1295</v>
      </c>
      <c r="G7" s="2209"/>
      <c r="H7" s="2209"/>
      <c r="I7" s="2231"/>
      <c r="J7" s="2229"/>
      <c r="K7" s="2215" t="s">
        <v>1010</v>
      </c>
      <c r="L7" s="2215"/>
      <c r="M7" s="2217"/>
      <c r="N7" s="2208" t="s">
        <v>1295</v>
      </c>
      <c r="O7" s="2209"/>
      <c r="P7" s="2209"/>
      <c r="Q7" s="2210"/>
    </row>
    <row r="8" spans="1:23" s="83" customFormat="1" ht="36.6" customHeight="1" thickBot="1" x14ac:dyDescent="0.25">
      <c r="A8" s="2223"/>
      <c r="B8" s="1731" t="s">
        <v>61</v>
      </c>
      <c r="C8" s="1201" t="s">
        <v>62</v>
      </c>
      <c r="D8" s="1201" t="s">
        <v>63</v>
      </c>
      <c r="E8" s="1639" t="s">
        <v>64</v>
      </c>
      <c r="F8" s="1260" t="s">
        <v>62</v>
      </c>
      <c r="G8" s="1260" t="s">
        <v>63</v>
      </c>
      <c r="H8" s="1260" t="s">
        <v>1299</v>
      </c>
      <c r="I8" s="1260" t="s">
        <v>1297</v>
      </c>
      <c r="J8" s="1640" t="s">
        <v>65</v>
      </c>
      <c r="K8" s="1201" t="s">
        <v>62</v>
      </c>
      <c r="L8" s="1201" t="s">
        <v>63</v>
      </c>
      <c r="M8" s="1201" t="s">
        <v>64</v>
      </c>
      <c r="N8" s="1260" t="s">
        <v>62</v>
      </c>
      <c r="O8" s="1260" t="s">
        <v>63</v>
      </c>
      <c r="P8" s="1260" t="s">
        <v>1299</v>
      </c>
      <c r="Q8" s="1744" t="s">
        <v>1297</v>
      </c>
    </row>
    <row r="9" spans="1:23" ht="11.45" customHeight="1" x14ac:dyDescent="0.2">
      <c r="A9" s="1370">
        <v>1</v>
      </c>
      <c r="B9" s="1687" t="s">
        <v>24</v>
      </c>
      <c r="C9" s="1688"/>
      <c r="D9" s="1689"/>
      <c r="E9" s="1690"/>
      <c r="F9" s="1688"/>
      <c r="G9" s="1689"/>
      <c r="H9" s="1689"/>
      <c r="I9" s="1771"/>
      <c r="J9" s="1700" t="s">
        <v>25</v>
      </c>
      <c r="K9" s="1688"/>
      <c r="L9" s="1689"/>
      <c r="M9" s="1693"/>
      <c r="N9" s="1701"/>
      <c r="O9" s="1702"/>
      <c r="P9" s="394"/>
      <c r="Q9" s="1703"/>
      <c r="R9" s="8"/>
      <c r="S9" s="8"/>
      <c r="T9" s="8"/>
      <c r="U9" s="8"/>
      <c r="V9" s="8"/>
      <c r="W9" s="8"/>
    </row>
    <row r="10" spans="1:23" x14ac:dyDescent="0.2">
      <c r="A10" s="1371">
        <f t="shared" ref="A10:A55" si="0">A9+1</f>
        <v>2</v>
      </c>
      <c r="B10" s="1668" t="s">
        <v>190</v>
      </c>
      <c r="C10" s="349"/>
      <c r="D10" s="189"/>
      <c r="E10" s="328"/>
      <c r="F10" s="349"/>
      <c r="G10" s="189"/>
      <c r="H10" s="189"/>
      <c r="I10" s="1621"/>
      <c r="J10" s="1759" t="s">
        <v>208</v>
      </c>
      <c r="K10" s="349">
        <f>'pü.mérleg Önkorm.'!K10+'pü.mérleg Hivatal'!K12+'püm. GAMESZ. '!K12+'püm-TASZII.'!K12+püm.Brunszvik!K12+'püm Festetics'!K12</f>
        <v>624775</v>
      </c>
      <c r="L10" s="189">
        <f>'pü.mérleg Önkorm.'!L10+'pü.mérleg Hivatal'!L12+'püm. GAMESZ. '!L12+'püm-TASZII.'!L12+püm.Brunszvik!L12+'püm Festetics'!L12</f>
        <v>364356</v>
      </c>
      <c r="M10" s="327">
        <f>SUM(K10:L10)</f>
        <v>989131</v>
      </c>
      <c r="N10" s="90">
        <f>'működ. mérleg '!N10</f>
        <v>582531</v>
      </c>
      <c r="O10" s="79">
        <f>'működ. mérleg '!O10</f>
        <v>347793</v>
      </c>
      <c r="P10" s="324">
        <f>N10+O10</f>
        <v>930324</v>
      </c>
      <c r="Q10" s="1216">
        <f>P10/M10</f>
        <v>0.94054680320402451</v>
      </c>
      <c r="R10" s="8"/>
      <c r="S10" s="8"/>
      <c r="T10" s="8"/>
      <c r="U10" s="8"/>
      <c r="V10" s="8"/>
      <c r="W10" s="8"/>
    </row>
    <row r="11" spans="1:23" x14ac:dyDescent="0.2">
      <c r="A11" s="1371">
        <f t="shared" si="0"/>
        <v>3</v>
      </c>
      <c r="B11" s="1668" t="s">
        <v>184</v>
      </c>
      <c r="C11" s="349">
        <f>'tám, végl. pe.átv  '!F11+'tám, végl. pe.átv  '!F19+'tám, végl. pe.átv  '!F20</f>
        <v>679699</v>
      </c>
      <c r="D11" s="189">
        <f>'tám, végl. pe.átv  '!G11+'tám, végl. pe.átv  '!G19+'tám, végl. pe.átv  '!G20</f>
        <v>105530</v>
      </c>
      <c r="E11" s="328">
        <f>'tám, végl. pe.átv  '!H11+'tám, végl. pe.átv  '!H19+'tám, végl. pe.átv  '!H20</f>
        <v>785229</v>
      </c>
      <c r="F11" s="349">
        <f>'működ. mérleg '!F11</f>
        <v>679699</v>
      </c>
      <c r="G11" s="189">
        <f>'működ. mérleg '!G11</f>
        <v>105530</v>
      </c>
      <c r="H11" s="189">
        <f>F11+G11</f>
        <v>785229</v>
      </c>
      <c r="I11" s="1621">
        <f>H11/E11</f>
        <v>1</v>
      </c>
      <c r="J11" s="1759" t="s">
        <v>209</v>
      </c>
      <c r="K11" s="349">
        <f>'pü.mérleg Önkorm.'!K11+'pü.mérleg Hivatal'!K13+'püm. GAMESZ. '!K13+püm.Brunszvik!K13+'püm-TASZII.'!K13+'püm Festetics'!K13</f>
        <v>118798</v>
      </c>
      <c r="L11" s="189">
        <f>'pü.mérleg Önkorm.'!L11+'pü.mérleg Hivatal'!L13+'püm. GAMESZ. '!L13+püm.Brunszvik!L13+'püm-TASZII.'!L13+'püm Festetics'!L13</f>
        <v>73953</v>
      </c>
      <c r="M11" s="328">
        <f>SUM(K11:L11)</f>
        <v>192751</v>
      </c>
      <c r="N11" s="90">
        <f>'működ. mérleg '!N11</f>
        <v>104774</v>
      </c>
      <c r="O11" s="79">
        <f>'működ. mérleg '!O11</f>
        <v>67178</v>
      </c>
      <c r="P11" s="324">
        <f t="shared" ref="P11:P17" si="1">N11+O11</f>
        <v>171952</v>
      </c>
      <c r="Q11" s="1216">
        <f t="shared" ref="Q11:Q19" si="2">P11/M11</f>
        <v>0.89209394503789863</v>
      </c>
      <c r="R11" s="8"/>
      <c r="S11" s="8"/>
      <c r="T11" s="8"/>
      <c r="U11" s="8"/>
      <c r="V11" s="8"/>
      <c r="W11" s="8"/>
    </row>
    <row r="12" spans="1:23" x14ac:dyDescent="0.2">
      <c r="A12" s="1371">
        <f t="shared" si="0"/>
        <v>4</v>
      </c>
      <c r="B12" s="1668" t="s">
        <v>182</v>
      </c>
      <c r="C12" s="349">
        <f>'pü.mérleg Önkorm.'!C12</f>
        <v>0</v>
      </c>
      <c r="D12" s="189">
        <f>'pü.mérleg Önkorm.'!D12</f>
        <v>0</v>
      </c>
      <c r="E12" s="328">
        <f>'pü.mérleg Önkorm.'!E12</f>
        <v>0</v>
      </c>
      <c r="F12" s="349">
        <f>'működ. mérleg '!F12</f>
        <v>0</v>
      </c>
      <c r="G12" s="189">
        <f>'működ. mérleg '!G12</f>
        <v>0</v>
      </c>
      <c r="H12" s="189">
        <f t="shared" ref="H12:H30" si="3">F12+G12</f>
        <v>0</v>
      </c>
      <c r="I12" s="1621"/>
      <c r="J12" s="1759" t="s">
        <v>210</v>
      </c>
      <c r="K12" s="349">
        <f>'pü.mérleg Önkorm.'!K12+'pü.mérleg Hivatal'!K14+'püm. GAMESZ. '!K14+püm.Brunszvik!K14+'püm-TASZII.'!K14+'püm Festetics'!K14</f>
        <v>737696</v>
      </c>
      <c r="L12" s="189">
        <f>'pü.mérleg Önkorm.'!L12+'pü.mérleg Hivatal'!L14+'püm. GAMESZ. '!L14+püm.Brunszvik!L14+'püm-TASZII.'!L14+'püm Festetics'!L14</f>
        <v>551816</v>
      </c>
      <c r="M12" s="328">
        <f>SUM(K12:L12)</f>
        <v>1289512</v>
      </c>
      <c r="N12" s="90">
        <f>'működ. mérleg '!N12</f>
        <v>510340</v>
      </c>
      <c r="O12" s="79">
        <f>'működ. mérleg '!O12</f>
        <v>414960</v>
      </c>
      <c r="P12" s="324">
        <f t="shared" si="1"/>
        <v>925300</v>
      </c>
      <c r="Q12" s="1216">
        <f t="shared" si="2"/>
        <v>0.71755827010528017</v>
      </c>
      <c r="R12" s="8"/>
      <c r="S12" s="8"/>
      <c r="T12" s="8"/>
      <c r="U12" s="8"/>
      <c r="V12" s="8"/>
      <c r="W12" s="8"/>
    </row>
    <row r="13" spans="1:23" ht="12" customHeight="1" x14ac:dyDescent="0.2">
      <c r="A13" s="1371">
        <f t="shared" si="0"/>
        <v>5</v>
      </c>
      <c r="B13" s="1668" t="s">
        <v>185</v>
      </c>
      <c r="C13" s="349">
        <f>'tám, végl. pe.átv  '!C48+'tám, végl. pe.átv  '!C59+'tám, végl. pe.átv  '!C65+'tám, végl. pe.átv  '!C83</f>
        <v>235915</v>
      </c>
      <c r="D13" s="189">
        <f>'tám, végl. pe.átv  '!D48+'tám, végl. pe.átv  '!D59+'tám, végl. pe.átv  '!D65+'tám, végl. pe.átv  '!D83+'tám, végl. pe.átv  '!D71</f>
        <v>5130</v>
      </c>
      <c r="E13" s="328">
        <f>'tám, végl. pe.átv  '!E48+'tám, végl. pe.átv  '!E59+'tám, végl. pe.átv  '!E65+'tám, végl. pe.átv  '!E83+'tám, végl. pe.átv  '!E71</f>
        <v>241045</v>
      </c>
      <c r="F13" s="349">
        <f>'működ. mérleg '!F13</f>
        <v>225540</v>
      </c>
      <c r="G13" s="189">
        <f>'működ. mérleg '!G13</f>
        <v>15071</v>
      </c>
      <c r="H13" s="189">
        <f t="shared" si="3"/>
        <v>240611</v>
      </c>
      <c r="I13" s="1621">
        <f t="shared" ref="I13:I30" si="4">H13/E13</f>
        <v>0.99819950631624799</v>
      </c>
      <c r="J13" s="1759"/>
      <c r="K13" s="349"/>
      <c r="L13" s="189"/>
      <c r="M13" s="327"/>
      <c r="N13" s="378"/>
      <c r="O13" s="108"/>
      <c r="P13" s="324"/>
      <c r="Q13" s="1216"/>
      <c r="R13" s="8"/>
      <c r="S13" s="8"/>
      <c r="T13" s="8"/>
      <c r="U13" s="8"/>
      <c r="V13" s="8"/>
      <c r="W13" s="8"/>
    </row>
    <row r="14" spans="1:23" x14ac:dyDescent="0.2">
      <c r="A14" s="1371">
        <f t="shared" si="0"/>
        <v>6</v>
      </c>
      <c r="B14" s="1668" t="s">
        <v>916</v>
      </c>
      <c r="C14" s="349"/>
      <c r="D14" s="189"/>
      <c r="E14" s="328"/>
      <c r="F14" s="349"/>
      <c r="G14" s="189"/>
      <c r="H14" s="189"/>
      <c r="I14" s="1621"/>
      <c r="J14" s="1759" t="s">
        <v>211</v>
      </c>
      <c r="K14" s="349">
        <f>'pü.mérleg Önkorm.'!K14+'pü.mérleg Hivatal'!K16</f>
        <v>2300</v>
      </c>
      <c r="L14" s="189">
        <f>'pü.mérleg Önkorm.'!L14+'pü.mérleg Hivatal'!L16</f>
        <v>14009</v>
      </c>
      <c r="M14" s="328">
        <f>'pü.mérleg Önkorm.'!M14+'pü.mérleg Hivatal'!M16</f>
        <v>16309</v>
      </c>
      <c r="N14" s="90">
        <f>'működ. mérleg '!N14</f>
        <v>1408</v>
      </c>
      <c r="O14" s="79">
        <f>'működ. mérleg '!O14</f>
        <v>9784</v>
      </c>
      <c r="P14" s="324">
        <f t="shared" si="1"/>
        <v>11192</v>
      </c>
      <c r="Q14" s="1216">
        <f t="shared" si="2"/>
        <v>0.68624685756330861</v>
      </c>
      <c r="R14" s="8"/>
      <c r="S14" s="8"/>
      <c r="T14" s="8"/>
      <c r="U14" s="8"/>
      <c r="V14" s="8"/>
      <c r="W14" s="8"/>
    </row>
    <row r="15" spans="1:23" x14ac:dyDescent="0.2">
      <c r="A15" s="1371">
        <f t="shared" si="0"/>
        <v>7</v>
      </c>
      <c r="B15" s="1668" t="s">
        <v>914</v>
      </c>
      <c r="C15" s="349">
        <f>'pü.mérleg Önkorm.'!C15</f>
        <v>0</v>
      </c>
      <c r="D15" s="189">
        <f>'pü.mérleg Önkorm.'!D15</f>
        <v>0</v>
      </c>
      <c r="E15" s="328">
        <f>'pü.mérleg Önkorm.'!E15</f>
        <v>0</v>
      </c>
      <c r="F15" s="349">
        <f>'felhalm. mérleg'!F12</f>
        <v>0</v>
      </c>
      <c r="G15" s="189">
        <f>'felhalm. mérleg'!G12</f>
        <v>0</v>
      </c>
      <c r="H15" s="189">
        <f t="shared" si="3"/>
        <v>0</v>
      </c>
      <c r="I15" s="1621"/>
      <c r="J15" s="1759"/>
      <c r="K15" s="349"/>
      <c r="L15" s="189"/>
      <c r="M15" s="328"/>
      <c r="N15" s="378"/>
      <c r="O15" s="108"/>
      <c r="P15" s="324"/>
      <c r="Q15" s="1216"/>
      <c r="R15" s="8"/>
      <c r="S15" s="8"/>
      <c r="T15" s="8"/>
      <c r="U15" s="8"/>
      <c r="V15" s="8"/>
      <c r="W15" s="8"/>
    </row>
    <row r="16" spans="1:23" x14ac:dyDescent="0.2">
      <c r="A16" s="1371">
        <f t="shared" si="0"/>
        <v>8</v>
      </c>
      <c r="B16" s="1669" t="s">
        <v>915</v>
      </c>
      <c r="C16" s="349">
        <f>'pü.mérleg Önkorm.'!C16+'pü.mérleg Hivatal'!C16+'püm. GAMESZ. '!C16+püm.Brunszvik!C16+'püm Festetics'!C16+'püm-TASZII.'!C16</f>
        <v>1876885</v>
      </c>
      <c r="D16" s="189">
        <f>'pü.mérleg Önkorm.'!D16+'pü.mérleg Hivatal'!D16+'püm. GAMESZ. '!D16+püm.Brunszvik!D16+'püm Festetics'!D16+'püm-TASZII.'!D16</f>
        <v>0</v>
      </c>
      <c r="E16" s="328">
        <f>'pü.mérleg Önkorm.'!E16+'pü.mérleg Hivatal'!E16+'püm. GAMESZ. '!E16+püm.Brunszvik!E16+'püm Festetics'!E16+'püm-TASZII.'!E16</f>
        <v>1876885</v>
      </c>
      <c r="F16" s="349">
        <f>'felhalm. mérleg'!F13</f>
        <v>1241463</v>
      </c>
      <c r="G16" s="189">
        <f>'felhalm. mérleg'!G13</f>
        <v>0</v>
      </c>
      <c r="H16" s="189">
        <f t="shared" si="3"/>
        <v>1241463</v>
      </c>
      <c r="I16" s="1621">
        <f t="shared" si="4"/>
        <v>0.66144862365035684</v>
      </c>
      <c r="J16" s="1759" t="s">
        <v>212</v>
      </c>
      <c r="K16" s="349"/>
      <c r="L16" s="189"/>
      <c r="M16" s="327"/>
      <c r="N16" s="378"/>
      <c r="O16" s="108"/>
      <c r="P16" s="324"/>
      <c r="Q16" s="1216"/>
      <c r="R16" s="8"/>
      <c r="S16" s="8"/>
      <c r="T16" s="8"/>
      <c r="U16" s="8"/>
      <c r="V16" s="8"/>
      <c r="W16" s="8"/>
    </row>
    <row r="17" spans="1:23" x14ac:dyDescent="0.2">
      <c r="A17" s="1371">
        <f t="shared" si="0"/>
        <v>9</v>
      </c>
      <c r="B17" s="1668" t="s">
        <v>186</v>
      </c>
      <c r="C17" s="349">
        <f>'pü.mérleg Önkorm.'!C17+'püm. GAMESZ. '!C18+püm.Brunszvik!C18+'püm-TASZII.'!C18+'pü.mérleg Hivatal'!C17+püm.Brunszvik!C18</f>
        <v>811925</v>
      </c>
      <c r="D17" s="189">
        <f>'mük. bev.Önkor és Hivatal '!F40</f>
        <v>17385</v>
      </c>
      <c r="E17" s="328">
        <f>SUM(C17:D17)</f>
        <v>829310</v>
      </c>
      <c r="F17" s="349">
        <f>'működ. mérleg '!F14</f>
        <v>811990</v>
      </c>
      <c r="G17" s="189">
        <f>'működ. mérleg '!G14</f>
        <v>17457</v>
      </c>
      <c r="H17" s="189">
        <f t="shared" si="3"/>
        <v>829447</v>
      </c>
      <c r="I17" s="1621">
        <f t="shared" si="4"/>
        <v>1.0001651975738868</v>
      </c>
      <c r="J17" s="1759" t="s">
        <v>213</v>
      </c>
      <c r="K17" s="349">
        <f>'pü.mérleg Önkorm.'!K17+'pü.mérleg Hivatal'!K18</f>
        <v>5850</v>
      </c>
      <c r="L17" s="189">
        <f>'pü.mérleg Önkorm.'!L17+'pü.mérleg Hivatal'!L18</f>
        <v>143676</v>
      </c>
      <c r="M17" s="328">
        <f>K17+L17</f>
        <v>149526</v>
      </c>
      <c r="N17" s="90">
        <f>'működ. mérleg '!N16</f>
        <v>5850</v>
      </c>
      <c r="O17" s="79">
        <f>'működ. mérleg '!O16</f>
        <v>142069</v>
      </c>
      <c r="P17" s="324">
        <f t="shared" si="1"/>
        <v>147919</v>
      </c>
      <c r="Q17" s="1216">
        <f t="shared" si="2"/>
        <v>0.98925270521514652</v>
      </c>
      <c r="R17" s="8"/>
      <c r="S17" s="8"/>
      <c r="T17" s="8"/>
      <c r="U17" s="8"/>
      <c r="V17" s="8"/>
      <c r="W17" s="8"/>
    </row>
    <row r="18" spans="1:23" x14ac:dyDescent="0.2">
      <c r="A18" s="1371">
        <f t="shared" si="0"/>
        <v>10</v>
      </c>
      <c r="B18" s="1766" t="s">
        <v>40</v>
      </c>
      <c r="C18" s="349"/>
      <c r="D18" s="241"/>
      <c r="E18" s="327"/>
      <c r="F18" s="1127"/>
      <c r="G18" s="241"/>
      <c r="H18" s="189"/>
      <c r="I18" s="1621"/>
      <c r="J18" s="1759" t="s">
        <v>214</v>
      </c>
      <c r="K18" s="349">
        <f>'pü.mérleg Önkorm.'!K18+'pü.mérleg Hivatal'!K19+'püm-TASZII.'!K19</f>
        <v>149926</v>
      </c>
      <c r="L18" s="189">
        <f>'pü.mérleg Önkorm.'!L18+'pü.mérleg Hivatal'!L19</f>
        <v>274932</v>
      </c>
      <c r="M18" s="328">
        <f>'pü.mérleg Önkorm.'!M18+'pü.mérleg Hivatal'!M19+'püm-TASZII.'!M19</f>
        <v>424858</v>
      </c>
      <c r="N18" s="90">
        <f>'működ. mérleg '!N17</f>
        <v>149054</v>
      </c>
      <c r="O18" s="79">
        <f>'működ. mérleg '!O17-O19</f>
        <v>274000</v>
      </c>
      <c r="P18" s="324">
        <f>N18+O18</f>
        <v>423054</v>
      </c>
      <c r="Q18" s="1216">
        <f t="shared" si="2"/>
        <v>0.99575387541249072</v>
      </c>
      <c r="R18" s="8"/>
      <c r="S18" s="8"/>
      <c r="T18" s="8"/>
      <c r="U18" s="8"/>
      <c r="V18" s="8"/>
      <c r="W18" s="8"/>
    </row>
    <row r="19" spans="1:23" x14ac:dyDescent="0.2">
      <c r="A19" s="1371">
        <f t="shared" si="0"/>
        <v>11</v>
      </c>
      <c r="B19" s="1766"/>
      <c r="C19" s="349"/>
      <c r="D19" s="241"/>
      <c r="E19" s="327"/>
      <c r="F19" s="1127"/>
      <c r="G19" s="241"/>
      <c r="H19" s="189"/>
      <c r="I19" s="1621"/>
      <c r="J19" s="1182" t="s">
        <v>1279</v>
      </c>
      <c r="K19" s="90">
        <f>'pü.mérleg Önkorm.'!K19</f>
        <v>0</v>
      </c>
      <c r="L19" s="79">
        <f>'pü.mérleg Önkorm.'!L19</f>
        <v>1000</v>
      </c>
      <c r="M19" s="324">
        <f>K19+L19</f>
        <v>1000</v>
      </c>
      <c r="N19" s="378">
        <v>0</v>
      </c>
      <c r="O19" s="79">
        <v>1000</v>
      </c>
      <c r="P19" s="324">
        <f>N19+O19</f>
        <v>1000</v>
      </c>
      <c r="Q19" s="1216">
        <f t="shared" si="2"/>
        <v>1</v>
      </c>
      <c r="R19" s="8"/>
      <c r="S19" s="8"/>
      <c r="T19" s="8"/>
      <c r="U19" s="8"/>
      <c r="V19" s="8"/>
      <c r="W19" s="8"/>
    </row>
    <row r="20" spans="1:23" x14ac:dyDescent="0.2">
      <c r="A20" s="1371">
        <f t="shared" si="0"/>
        <v>12</v>
      </c>
      <c r="B20" s="1668" t="s">
        <v>187</v>
      </c>
      <c r="C20" s="349">
        <f>'pü.mérleg Önkorm.'!C20+'pü.mérleg Hivatal'!C20+'püm. GAMESZ. '!C20+püm.Brunszvik!C20+'püm-TASZII.'!C20+'püm Festetics'!C20</f>
        <v>180044</v>
      </c>
      <c r="D20" s="189">
        <f>'pü.mérleg Önkorm.'!D20+'pü.mérleg Hivatal'!D20+'püm. GAMESZ. '!D20+püm.Brunszvik!D20+'püm-TASZII.'!D20+'püm Festetics'!D20</f>
        <v>1075283</v>
      </c>
      <c r="E20" s="328">
        <f>SUM(C20:D20)</f>
        <v>1255327</v>
      </c>
      <c r="F20" s="349">
        <f>'működ. mérleg '!F16</f>
        <v>154824</v>
      </c>
      <c r="G20" s="189">
        <f>'működ. mérleg '!G16</f>
        <v>997005</v>
      </c>
      <c r="H20" s="189">
        <f t="shared" si="3"/>
        <v>1151829</v>
      </c>
      <c r="I20" s="1621">
        <f t="shared" si="4"/>
        <v>0.91755295632134093</v>
      </c>
      <c r="J20" s="1759" t="s">
        <v>215</v>
      </c>
      <c r="K20" s="349">
        <f>'pü.mérleg Önkorm.'!K20+'pü.mérleg Hivatal'!K20+'püm. GAMESZ. '!K20+püm.Brunszvik!K20+'püm Festetics'!K20+'püm-TASZII.'!K20</f>
        <v>0</v>
      </c>
      <c r="L20" s="189">
        <f>'pü.mérleg Önkorm.'!L20+'pü.mérleg Hivatal'!L20+'püm. GAMESZ. '!L20+püm.Brunszvik!L20+'püm Festetics'!L20+'püm-TASZII.'!L20</f>
        <v>0</v>
      </c>
      <c r="M20" s="328">
        <f>'pü.mérleg Önkorm.'!M20+'pü.mérleg Hivatal'!M20+'püm. GAMESZ. '!M20+püm.Brunszvik!M20+'püm Festetics'!M20+'püm-TASZII.'!M20</f>
        <v>0</v>
      </c>
      <c r="N20" s="378">
        <f>'működ. mérleg '!N18</f>
        <v>0</v>
      </c>
      <c r="O20" s="108">
        <f>'működ. mérleg '!O18</f>
        <v>0</v>
      </c>
      <c r="P20" s="395">
        <f>N20+O20</f>
        <v>0</v>
      </c>
      <c r="Q20" s="1216"/>
      <c r="R20" s="8"/>
      <c r="S20" s="8"/>
      <c r="T20" s="8"/>
      <c r="U20" s="8"/>
      <c r="V20" s="8"/>
      <c r="W20" s="8"/>
    </row>
    <row r="21" spans="1:23" x14ac:dyDescent="0.2">
      <c r="A21" s="1371">
        <f t="shared" si="0"/>
        <v>13</v>
      </c>
      <c r="B21" s="1668"/>
      <c r="C21" s="1127"/>
      <c r="D21" s="241"/>
      <c r="E21" s="327"/>
      <c r="F21" s="1127"/>
      <c r="G21" s="241"/>
      <c r="H21" s="189"/>
      <c r="I21" s="1621"/>
      <c r="J21" s="1759" t="s">
        <v>216</v>
      </c>
      <c r="K21" s="349"/>
      <c r="L21" s="189">
        <f>'pü.mérleg Önkorm.'!L21</f>
        <v>148018</v>
      </c>
      <c r="M21" s="327">
        <f>SUM(K21:L21)</f>
        <v>148018</v>
      </c>
      <c r="N21" s="378"/>
      <c r="O21" s="108"/>
      <c r="P21" s="395"/>
      <c r="Q21" s="1216"/>
      <c r="R21" s="8"/>
      <c r="S21" s="8"/>
      <c r="T21" s="8"/>
      <c r="U21" s="8"/>
      <c r="V21" s="8"/>
      <c r="W21" s="8"/>
    </row>
    <row r="22" spans="1:23" s="84" customFormat="1" x14ac:dyDescent="0.2">
      <c r="A22" s="1371">
        <f t="shared" si="0"/>
        <v>14</v>
      </c>
      <c r="B22" s="1668" t="s">
        <v>189</v>
      </c>
      <c r="C22" s="1127"/>
      <c r="D22" s="241"/>
      <c r="E22" s="327"/>
      <c r="F22" s="1127"/>
      <c r="G22" s="241"/>
      <c r="H22" s="189"/>
      <c r="I22" s="1621"/>
      <c r="J22" s="1759" t="s">
        <v>217</v>
      </c>
      <c r="K22" s="349">
        <f>'pü.mérleg Önkorm.'!K22</f>
        <v>366696</v>
      </c>
      <c r="L22" s="189">
        <f>'pü.mérleg Önkorm.'!L22</f>
        <v>111697</v>
      </c>
      <c r="M22" s="327">
        <f>SUM(K22:L22)</f>
        <v>478393</v>
      </c>
      <c r="N22" s="1311"/>
      <c r="O22" s="116"/>
      <c r="P22" s="1772"/>
      <c r="Q22" s="1623"/>
    </row>
    <row r="23" spans="1:23" s="84" customFormat="1" x14ac:dyDescent="0.2">
      <c r="A23" s="1371">
        <f t="shared" si="0"/>
        <v>15</v>
      </c>
      <c r="B23" s="1668" t="s">
        <v>188</v>
      </c>
      <c r="C23" s="1127">
        <v>0</v>
      </c>
      <c r="D23" s="241">
        <v>0</v>
      </c>
      <c r="E23" s="327">
        <v>0</v>
      </c>
      <c r="F23" s="1127">
        <f>'felhalm. mérleg'!F15</f>
        <v>0</v>
      </c>
      <c r="G23" s="241">
        <f>'felhalm. mérleg'!G15</f>
        <v>0</v>
      </c>
      <c r="H23" s="189">
        <f t="shared" si="3"/>
        <v>0</v>
      </c>
      <c r="I23" s="1621"/>
      <c r="J23" s="1759"/>
      <c r="K23" s="349"/>
      <c r="L23" s="189"/>
      <c r="M23" s="328"/>
      <c r="N23" s="1311"/>
      <c r="O23" s="116"/>
      <c r="P23" s="1772"/>
      <c r="Q23" s="1623"/>
    </row>
    <row r="24" spans="1:23" x14ac:dyDescent="0.2">
      <c r="A24" s="1371">
        <f t="shared" si="0"/>
        <v>16</v>
      </c>
      <c r="B24" s="1668" t="s">
        <v>191</v>
      </c>
      <c r="C24" s="349">
        <f>'felh. bev.  '!C12</f>
        <v>2028</v>
      </c>
      <c r="D24" s="189">
        <f>'pü.mérleg Önkorm.'!D24+'pü.mérleg Hivatal'!D24+'püm. GAMESZ. '!D24+püm.Brunszvik!D24+'püm-TASZII.'!D24</f>
        <v>2402</v>
      </c>
      <c r="E24" s="327">
        <f>SUM(C24:D24)</f>
        <v>4430</v>
      </c>
      <c r="F24" s="1127">
        <f>'felhalm. mérleg'!F16</f>
        <v>2028</v>
      </c>
      <c r="G24" s="241">
        <f>'felhalm. mérleg'!G16</f>
        <v>2402</v>
      </c>
      <c r="H24" s="189">
        <f t="shared" si="3"/>
        <v>4430</v>
      </c>
      <c r="I24" s="1621">
        <f t="shared" si="4"/>
        <v>1</v>
      </c>
      <c r="J24" s="1760" t="s">
        <v>66</v>
      </c>
      <c r="K24" s="530">
        <f>SUM(K10:K22)</f>
        <v>2006041</v>
      </c>
      <c r="L24" s="1463">
        <f>SUM(L10:L22)</f>
        <v>1683457</v>
      </c>
      <c r="M24" s="1745">
        <f>SUM(M10:M22)</f>
        <v>3689498</v>
      </c>
      <c r="N24" s="1665">
        <f>SUM(N10:N23)</f>
        <v>1353957</v>
      </c>
      <c r="O24" s="1664">
        <f>SUM(O10:O23)</f>
        <v>1256784</v>
      </c>
      <c r="P24" s="1666">
        <f>N24+O24</f>
        <v>2610741</v>
      </c>
      <c r="Q24" s="1705">
        <f>P24/M24</f>
        <v>0.70761415238604275</v>
      </c>
      <c r="R24" s="8"/>
      <c r="S24" s="8"/>
      <c r="T24" s="8"/>
      <c r="U24" s="8"/>
      <c r="V24" s="8"/>
      <c r="W24" s="8"/>
    </row>
    <row r="25" spans="1:23" x14ac:dyDescent="0.2">
      <c r="A25" s="1371">
        <f t="shared" si="0"/>
        <v>17</v>
      </c>
      <c r="B25" s="1668" t="s">
        <v>192</v>
      </c>
      <c r="C25" s="1127">
        <f>'felh. bev.  '!C13+'felh. bev.  '!C17</f>
        <v>3515</v>
      </c>
      <c r="D25" s="241">
        <f>'felh. bev.  '!D13+'felh. bev.  '!D17</f>
        <v>115</v>
      </c>
      <c r="E25" s="327">
        <f>'felh. bev.  '!E13+'felh. bev.  '!E17</f>
        <v>3630</v>
      </c>
      <c r="F25" s="1127">
        <f>'felhalm. mérleg'!F17</f>
        <v>3514</v>
      </c>
      <c r="G25" s="241">
        <f>'felhalm. mérleg'!G17</f>
        <v>115</v>
      </c>
      <c r="H25" s="189">
        <f t="shared" si="3"/>
        <v>3629</v>
      </c>
      <c r="I25" s="1621">
        <f t="shared" si="4"/>
        <v>0.9997245179063361</v>
      </c>
      <c r="J25" s="1759"/>
      <c r="K25" s="349"/>
      <c r="L25" s="189"/>
      <c r="M25" s="328"/>
      <c r="N25" s="378"/>
      <c r="O25" s="108"/>
      <c r="P25" s="395"/>
      <c r="Q25" s="1216"/>
      <c r="R25" s="8"/>
      <c r="S25" s="8"/>
      <c r="T25" s="8"/>
      <c r="U25" s="8"/>
      <c r="V25" s="8"/>
      <c r="W25" s="8"/>
    </row>
    <row r="26" spans="1:23" x14ac:dyDescent="0.2">
      <c r="A26" s="1371">
        <f t="shared" si="0"/>
        <v>18</v>
      </c>
      <c r="B26" s="1668" t="s">
        <v>193</v>
      </c>
      <c r="C26" s="536"/>
      <c r="D26" s="189">
        <f>'pü.mérleg Önkorm.'!D26</f>
        <v>796350</v>
      </c>
      <c r="E26" s="327">
        <f>SUM(C26:D26)</f>
        <v>796350</v>
      </c>
      <c r="F26" s="1127">
        <f>'felhalm. mérleg'!F19</f>
        <v>0</v>
      </c>
      <c r="G26" s="241">
        <f>'felhalm. mérleg'!G19</f>
        <v>796350</v>
      </c>
      <c r="H26" s="189">
        <f t="shared" si="3"/>
        <v>796350</v>
      </c>
      <c r="I26" s="1621">
        <f t="shared" si="4"/>
        <v>1</v>
      </c>
      <c r="J26" s="1761" t="s">
        <v>218</v>
      </c>
      <c r="K26" s="536"/>
      <c r="L26" s="429"/>
      <c r="M26" s="328"/>
      <c r="N26" s="378"/>
      <c r="O26" s="108"/>
      <c r="P26" s="395"/>
      <c r="Q26" s="1216"/>
      <c r="R26" s="8"/>
      <c r="S26" s="8"/>
      <c r="T26" s="8"/>
      <c r="U26" s="8"/>
      <c r="V26" s="8"/>
      <c r="W26" s="8"/>
    </row>
    <row r="27" spans="1:23" x14ac:dyDescent="0.2">
      <c r="A27" s="1371">
        <f t="shared" si="0"/>
        <v>19</v>
      </c>
      <c r="B27" s="1668" t="s">
        <v>194</v>
      </c>
      <c r="C27" s="349"/>
      <c r="D27" s="189"/>
      <c r="E27" s="328"/>
      <c r="F27" s="349"/>
      <c r="G27" s="189"/>
      <c r="H27" s="189"/>
      <c r="I27" s="1621"/>
      <c r="J27" s="1759" t="s">
        <v>219</v>
      </c>
      <c r="K27" s="349">
        <f>'pü.mérleg Önkorm.'!K27+'pü.mérleg Hivatal'!K27+'püm. GAMESZ. '!K27+püm.Brunszvik!K27+'püm Festetics'!K27+'püm-TASZII.'!K27</f>
        <v>2746563</v>
      </c>
      <c r="L27" s="189">
        <f>'pü.mérleg Önkorm.'!L27+'pü.mérleg Hivatal'!L27+'püm. GAMESZ. '!L27+'püm-TASZII.'!L27+'püm Festetics'!L27</f>
        <v>248650</v>
      </c>
      <c r="M27" s="328">
        <f>SUM(K27:L27)</f>
        <v>2995213</v>
      </c>
      <c r="N27" s="90">
        <f>'felhalm. mérleg'!N14</f>
        <v>244507</v>
      </c>
      <c r="O27" s="79">
        <f>'felhalm. mérleg'!O14</f>
        <v>238554</v>
      </c>
      <c r="P27" s="324">
        <f>N27+O27</f>
        <v>483061</v>
      </c>
      <c r="Q27" s="1216">
        <f>P27/M27</f>
        <v>0.16127767874939111</v>
      </c>
      <c r="R27" s="8"/>
      <c r="S27" s="8"/>
      <c r="T27" s="8"/>
      <c r="U27" s="8"/>
      <c r="V27" s="8"/>
      <c r="W27" s="8"/>
    </row>
    <row r="28" spans="1:23" x14ac:dyDescent="0.2">
      <c r="A28" s="1371">
        <f t="shared" si="0"/>
        <v>20</v>
      </c>
      <c r="B28" s="1668"/>
      <c r="C28" s="349"/>
      <c r="D28" s="189"/>
      <c r="E28" s="328"/>
      <c r="F28" s="349"/>
      <c r="G28" s="189"/>
      <c r="H28" s="189"/>
      <c r="I28" s="1621"/>
      <c r="J28" s="1759" t="s">
        <v>220</v>
      </c>
      <c r="K28" s="349">
        <f>'felhalm. kiad.  '!G25</f>
        <v>18326</v>
      </c>
      <c r="L28" s="189">
        <f>'felhalm. kiad.  '!H25</f>
        <v>19050</v>
      </c>
      <c r="M28" s="328">
        <f>SUM(K28:L28)</f>
        <v>37376</v>
      </c>
      <c r="N28" s="90">
        <f>'felhalm. mérleg'!N15</f>
        <v>12599</v>
      </c>
      <c r="O28" s="79">
        <f>'felhalm. mérleg'!O15</f>
        <v>12827</v>
      </c>
      <c r="P28" s="324">
        <f t="shared" ref="P28:P32" si="5">N28+O28</f>
        <v>25426</v>
      </c>
      <c r="Q28" s="1216">
        <f t="shared" ref="Q28:Q32" si="6">P28/M28</f>
        <v>0.68027611301369861</v>
      </c>
      <c r="R28" s="8"/>
      <c r="S28" s="8"/>
      <c r="T28" s="8"/>
      <c r="U28" s="8"/>
      <c r="V28" s="8"/>
      <c r="W28" s="8"/>
    </row>
    <row r="29" spans="1:23" x14ac:dyDescent="0.2">
      <c r="A29" s="1371">
        <f t="shared" si="0"/>
        <v>21</v>
      </c>
      <c r="B29" s="1668" t="s">
        <v>195</v>
      </c>
      <c r="C29" s="349">
        <f>'tám, végl. pe.átv  '!C53+'tám, végl. pe.átv  '!C73</f>
        <v>0</v>
      </c>
      <c r="D29" s="189">
        <f>'tám, végl. pe.átv  '!D53+'tám, végl. pe.átv  '!D73</f>
        <v>3502</v>
      </c>
      <c r="E29" s="328">
        <f>'tám, végl. pe.átv  '!E53+'tám, végl. pe.átv  '!E73</f>
        <v>3502</v>
      </c>
      <c r="F29" s="349">
        <f>'működ. mérleg '!F19</f>
        <v>0</v>
      </c>
      <c r="G29" s="189">
        <f>'működ. mérleg '!G19</f>
        <v>2944</v>
      </c>
      <c r="H29" s="189">
        <f t="shared" si="3"/>
        <v>2944</v>
      </c>
      <c r="I29" s="1621">
        <f t="shared" si="4"/>
        <v>0.84066247858366649</v>
      </c>
      <c r="J29" s="1759" t="s">
        <v>221</v>
      </c>
      <c r="K29" s="349"/>
      <c r="L29" s="189"/>
      <c r="M29" s="328"/>
      <c r="N29" s="378"/>
      <c r="O29" s="108"/>
      <c r="P29" s="324"/>
      <c r="Q29" s="1216"/>
      <c r="R29" s="8"/>
      <c r="S29" s="8"/>
      <c r="T29" s="8"/>
      <c r="U29" s="8"/>
      <c r="V29" s="8"/>
      <c r="W29" s="8"/>
    </row>
    <row r="30" spans="1:23" s="84" customFormat="1" x14ac:dyDescent="0.2">
      <c r="A30" s="1371">
        <f t="shared" si="0"/>
        <v>22</v>
      </c>
      <c r="B30" s="1668" t="s">
        <v>196</v>
      </c>
      <c r="C30" s="349">
        <f>'felh. bev.  '!C45+'felh. bev.  '!C49</f>
        <v>9931</v>
      </c>
      <c r="D30" s="189">
        <f>'felh. bev.  '!D45+'felh. bev.  '!D49</f>
        <v>3006</v>
      </c>
      <c r="E30" s="328">
        <f>'felh. bev.  '!E45+'felh. bev.  '!E49</f>
        <v>12937</v>
      </c>
      <c r="F30" s="349">
        <f>'felhalm. mérleg'!F22</f>
        <v>9931</v>
      </c>
      <c r="G30" s="189">
        <f>'felhalm. mérleg'!G22</f>
        <v>3344</v>
      </c>
      <c r="H30" s="189">
        <f t="shared" si="3"/>
        <v>13275</v>
      </c>
      <c r="I30" s="1621">
        <f t="shared" si="4"/>
        <v>1.0261266135889309</v>
      </c>
      <c r="J30" s="1759" t="s">
        <v>222</v>
      </c>
      <c r="K30" s="349">
        <f>'felhalm. kiad.  '!G91</f>
        <v>0</v>
      </c>
      <c r="L30" s="189">
        <f>'felhalm. kiad.  '!H91</f>
        <v>0</v>
      </c>
      <c r="M30" s="328">
        <f>SUM(K30:L30)</f>
        <v>0</v>
      </c>
      <c r="N30" s="378">
        <f>'felhalm. mérleg'!N17</f>
        <v>0</v>
      </c>
      <c r="O30" s="108">
        <f>'felhalm. mérleg'!O17</f>
        <v>0</v>
      </c>
      <c r="P30" s="324">
        <f t="shared" si="5"/>
        <v>0</v>
      </c>
      <c r="Q30" s="1216"/>
    </row>
    <row r="31" spans="1:23" s="84" customFormat="1" x14ac:dyDescent="0.2">
      <c r="A31" s="1371">
        <f t="shared" si="0"/>
        <v>23</v>
      </c>
      <c r="B31" s="1668"/>
      <c r="C31" s="349"/>
      <c r="D31" s="189"/>
      <c r="E31" s="328"/>
      <c r="F31" s="349"/>
      <c r="G31" s="189"/>
      <c r="H31" s="189"/>
      <c r="I31" s="1621"/>
      <c r="J31" s="1759" t="s">
        <v>923</v>
      </c>
      <c r="K31" s="349">
        <f>'pü.mérleg Önkorm.'!K31</f>
        <v>0</v>
      </c>
      <c r="L31" s="189">
        <f>'pü.mérleg Önkorm.'!L31</f>
        <v>5000</v>
      </c>
      <c r="M31" s="328">
        <f>'pü.mérleg Önkorm.'!M31</f>
        <v>5000</v>
      </c>
      <c r="N31" s="90">
        <f>'felhalm. mérleg'!N18</f>
        <v>0</v>
      </c>
      <c r="O31" s="79">
        <f>'felhalm. mérleg'!O18</f>
        <v>0</v>
      </c>
      <c r="P31" s="324">
        <f t="shared" si="5"/>
        <v>0</v>
      </c>
      <c r="Q31" s="1216">
        <f t="shared" si="6"/>
        <v>0</v>
      </c>
    </row>
    <row r="32" spans="1:23" x14ac:dyDescent="0.2">
      <c r="A32" s="1371">
        <f t="shared" si="0"/>
        <v>24</v>
      </c>
      <c r="B32" s="1668"/>
      <c r="C32" s="349"/>
      <c r="D32" s="189"/>
      <c r="E32" s="328"/>
      <c r="F32" s="349"/>
      <c r="G32" s="189"/>
      <c r="H32" s="189"/>
      <c r="I32" s="1621"/>
      <c r="J32" s="1759" t="s">
        <v>272</v>
      </c>
      <c r="K32" s="349">
        <f>'pü.mérleg Önkorm.'!K32+'pü.mérleg Hivatal'!K31+'püm. GAMESZ. '!K31+'püm-TASZII.'!K31</f>
        <v>28681</v>
      </c>
      <c r="L32" s="189">
        <f>'pü.mérleg Önkorm.'!L32+'pü.mérleg Hivatal'!L31+'püm. GAMESZ. '!L31+'püm-TASZII.'!L31</f>
        <v>14322</v>
      </c>
      <c r="M32" s="328">
        <f>SUM(K32:L32)</f>
        <v>43003</v>
      </c>
      <c r="N32" s="90">
        <f>'felhalm. mérleg'!N19</f>
        <v>25680</v>
      </c>
      <c r="O32" s="79">
        <f>'felhalm. mérleg'!O19</f>
        <v>14322</v>
      </c>
      <c r="P32" s="324">
        <f t="shared" si="5"/>
        <v>40002</v>
      </c>
      <c r="Q32" s="1216">
        <f t="shared" si="6"/>
        <v>0.93021417110434157</v>
      </c>
      <c r="R32" s="8"/>
      <c r="S32" s="8"/>
      <c r="T32" s="8"/>
      <c r="U32" s="8"/>
      <c r="V32" s="8"/>
      <c r="W32" s="8"/>
    </row>
    <row r="33" spans="1:23" s="9" customFormat="1" x14ac:dyDescent="0.2">
      <c r="A33" s="1371">
        <f t="shared" si="0"/>
        <v>25</v>
      </c>
      <c r="B33" s="1766" t="s">
        <v>52</v>
      </c>
      <c r="C33" s="1710">
        <f>C12+C20+C11+C17+C13+C29</f>
        <v>1907583</v>
      </c>
      <c r="D33" s="540">
        <f>D12+D20+D11+D17+D13+D29</f>
        <v>1206830</v>
      </c>
      <c r="E33" s="1711">
        <f>E12+E20+E11+E17+E13+E29</f>
        <v>3114413</v>
      </c>
      <c r="F33" s="1710">
        <f>'működ. mérleg '!F24</f>
        <v>1872053</v>
      </c>
      <c r="G33" s="540">
        <f>'működ. mérleg '!G24</f>
        <v>1138007</v>
      </c>
      <c r="H33" s="540">
        <f>F33+G33</f>
        <v>3010060</v>
      </c>
      <c r="I33" s="1773">
        <f>H33/E33</f>
        <v>0.96649352542517641</v>
      </c>
      <c r="J33" s="1759" t="s">
        <v>273</v>
      </c>
      <c r="K33" s="349">
        <f>tartalék!C18</f>
        <v>135763</v>
      </c>
      <c r="L33" s="189">
        <f>tartalék!D18</f>
        <v>89363</v>
      </c>
      <c r="M33" s="328">
        <f>tartalék!E18</f>
        <v>225126</v>
      </c>
      <c r="N33" s="1667"/>
      <c r="O33" s="1638"/>
      <c r="P33" s="1774"/>
      <c r="Q33" s="1217"/>
    </row>
    <row r="34" spans="1:23" x14ac:dyDescent="0.2">
      <c r="A34" s="1371">
        <f t="shared" si="0"/>
        <v>26</v>
      </c>
      <c r="B34" s="1766" t="s">
        <v>67</v>
      </c>
      <c r="C34" s="530">
        <f>C15+C16+C23+C24+C25+C26+C27+C30</f>
        <v>1892359</v>
      </c>
      <c r="D34" s="1463">
        <f t="shared" ref="D34" si="7">D15+D16+D23+D24+D25+D26+D27+D30</f>
        <v>801873</v>
      </c>
      <c r="E34" s="1745">
        <f>E15+E16+E23+E24+E25+E26+E27+E30</f>
        <v>2694232</v>
      </c>
      <c r="F34" s="530">
        <f>'felhalm. mérleg'!F25</f>
        <v>1256936</v>
      </c>
      <c r="G34" s="1463">
        <f>'felhalm. mérleg'!G25</f>
        <v>802211</v>
      </c>
      <c r="H34" s="1463">
        <f>F34+G34</f>
        <v>2059147</v>
      </c>
      <c r="I34" s="1773">
        <f>H34/E34</f>
        <v>0.76427976506848705</v>
      </c>
      <c r="J34" s="1760" t="s">
        <v>68</v>
      </c>
      <c r="K34" s="530">
        <f>SUM(K27:K33)</f>
        <v>2929333</v>
      </c>
      <c r="L34" s="1463">
        <f>SUM(L27:L33)</f>
        <v>376385</v>
      </c>
      <c r="M34" s="1745">
        <f>SUM(M27:M33)</f>
        <v>3305718</v>
      </c>
      <c r="N34" s="1665">
        <f>SUM(N27:N33)</f>
        <v>282786</v>
      </c>
      <c r="O34" s="1664">
        <f>SUM(O27:O33)</f>
        <v>265703</v>
      </c>
      <c r="P34" s="1666">
        <f>N34+O34</f>
        <v>548489</v>
      </c>
      <c r="Q34" s="1705">
        <f>P34/M34</f>
        <v>0.16592129153182456</v>
      </c>
      <c r="R34" s="8"/>
      <c r="S34" s="8"/>
      <c r="T34" s="8"/>
      <c r="U34" s="8"/>
      <c r="V34" s="8"/>
      <c r="W34" s="8"/>
    </row>
    <row r="35" spans="1:23" x14ac:dyDescent="0.2">
      <c r="A35" s="1371">
        <f t="shared" si="0"/>
        <v>27</v>
      </c>
      <c r="B35" s="1767" t="s">
        <v>51</v>
      </c>
      <c r="C35" s="536">
        <f>SUM(C33:C34)</f>
        <v>3799942</v>
      </c>
      <c r="D35" s="429">
        <f>SUM(D33:D34)</f>
        <v>2008703</v>
      </c>
      <c r="E35" s="366">
        <f>SUM(C35:D35)</f>
        <v>5808645</v>
      </c>
      <c r="F35" s="536">
        <f>SUM(F33:F34)</f>
        <v>3128989</v>
      </c>
      <c r="G35" s="429">
        <f>SUM(G33:G34)</f>
        <v>1940218</v>
      </c>
      <c r="H35" s="429">
        <f>SUM(H33:H34)</f>
        <v>5069207</v>
      </c>
      <c r="I35" s="1646"/>
      <c r="J35" s="1761" t="s">
        <v>69</v>
      </c>
      <c r="K35" s="536">
        <f>K24+K34</f>
        <v>4935374</v>
      </c>
      <c r="L35" s="429">
        <f>L24+L34</f>
        <v>2059842</v>
      </c>
      <c r="M35" s="366">
        <f>M24+M34</f>
        <v>6995216</v>
      </c>
      <c r="N35" s="91">
        <f>N24+N34</f>
        <v>1636743</v>
      </c>
      <c r="O35" s="86">
        <f>O24+O34</f>
        <v>1522487</v>
      </c>
      <c r="P35" s="365">
        <f>N35+O35</f>
        <v>3159230</v>
      </c>
      <c r="Q35" s="1217">
        <f>P35/M35</f>
        <v>0.45162722637871366</v>
      </c>
      <c r="R35" s="8"/>
      <c r="S35" s="8"/>
      <c r="T35" s="8"/>
      <c r="U35" s="8"/>
      <c r="V35" s="8"/>
      <c r="W35" s="8"/>
    </row>
    <row r="36" spans="1:23" ht="12" thickBot="1" x14ac:dyDescent="0.25">
      <c r="A36" s="1371">
        <f t="shared" si="0"/>
        <v>28</v>
      </c>
      <c r="B36" s="1668"/>
      <c r="C36" s="349"/>
      <c r="D36" s="189"/>
      <c r="E36" s="328"/>
      <c r="F36" s="1768"/>
      <c r="G36" s="1769"/>
      <c r="H36" s="1769"/>
      <c r="I36" s="1770"/>
      <c r="J36" s="1759"/>
      <c r="K36" s="349"/>
      <c r="L36" s="189"/>
      <c r="M36" s="328"/>
      <c r="N36" s="378"/>
      <c r="O36" s="108"/>
      <c r="P36" s="395"/>
      <c r="Q36" s="1216"/>
      <c r="R36" s="8"/>
      <c r="S36" s="8"/>
      <c r="T36" s="8"/>
      <c r="U36" s="8"/>
      <c r="V36" s="8"/>
      <c r="W36" s="8"/>
    </row>
    <row r="37" spans="1:23" ht="12" thickBot="1" x14ac:dyDescent="0.25">
      <c r="A37" s="1371">
        <f t="shared" si="0"/>
        <v>29</v>
      </c>
      <c r="B37" s="1775" t="s">
        <v>23</v>
      </c>
      <c r="C37" s="1714">
        <f t="shared" ref="C37:H37" si="8">C35-K35</f>
        <v>-1135432</v>
      </c>
      <c r="D37" s="650">
        <f t="shared" si="8"/>
        <v>-51139</v>
      </c>
      <c r="E37" s="351">
        <f t="shared" si="8"/>
        <v>-1186571</v>
      </c>
      <c r="F37" s="1714">
        <f t="shared" si="8"/>
        <v>1492246</v>
      </c>
      <c r="G37" s="650">
        <f t="shared" si="8"/>
        <v>417731</v>
      </c>
      <c r="H37" s="650">
        <f t="shared" si="8"/>
        <v>1909977</v>
      </c>
      <c r="I37" s="1161"/>
      <c r="J37" s="1760"/>
      <c r="K37" s="530"/>
      <c r="L37" s="1463"/>
      <c r="M37" s="1745"/>
      <c r="N37" s="378"/>
      <c r="O37" s="108"/>
      <c r="P37" s="395"/>
      <c r="Q37" s="1216"/>
      <c r="R37" s="8"/>
      <c r="S37" s="8"/>
      <c r="T37" s="8"/>
      <c r="U37" s="8"/>
      <c r="V37" s="8"/>
      <c r="W37" s="8"/>
    </row>
    <row r="38" spans="1:23" s="9" customFormat="1" x14ac:dyDescent="0.2">
      <c r="A38" s="1371">
        <f t="shared" si="0"/>
        <v>30</v>
      </c>
      <c r="B38" s="1668"/>
      <c r="C38" s="349"/>
      <c r="D38" s="189"/>
      <c r="E38" s="328"/>
      <c r="F38" s="349"/>
      <c r="G38" s="189"/>
      <c r="H38" s="189"/>
      <c r="I38" s="1621"/>
      <c r="J38" s="1759"/>
      <c r="K38" s="349"/>
      <c r="L38" s="189"/>
      <c r="M38" s="328"/>
      <c r="N38" s="1667"/>
      <c r="O38" s="1638"/>
      <c r="P38" s="1774"/>
      <c r="Q38" s="1217"/>
    </row>
    <row r="39" spans="1:23" s="9" customFormat="1" x14ac:dyDescent="0.2">
      <c r="A39" s="1371">
        <f t="shared" si="0"/>
        <v>31</v>
      </c>
      <c r="B39" s="1674" t="s">
        <v>197</v>
      </c>
      <c r="C39" s="536"/>
      <c r="D39" s="429"/>
      <c r="E39" s="366"/>
      <c r="F39" s="536"/>
      <c r="G39" s="429"/>
      <c r="H39" s="429"/>
      <c r="I39" s="1646"/>
      <c r="J39" s="1761" t="s">
        <v>223</v>
      </c>
      <c r="K39" s="536"/>
      <c r="L39" s="429"/>
      <c r="M39" s="366"/>
      <c r="N39" s="1667"/>
      <c r="O39" s="1638"/>
      <c r="P39" s="1774"/>
      <c r="Q39" s="1217"/>
    </row>
    <row r="40" spans="1:23" s="9" customFormat="1" x14ac:dyDescent="0.2">
      <c r="A40" s="1371">
        <f t="shared" si="0"/>
        <v>32</v>
      </c>
      <c r="B40" s="1675" t="s">
        <v>198</v>
      </c>
      <c r="C40" s="536"/>
      <c r="D40" s="429"/>
      <c r="E40" s="366"/>
      <c r="F40" s="536"/>
      <c r="G40" s="429"/>
      <c r="H40" s="429"/>
      <c r="I40" s="1646"/>
      <c r="J40" s="1762" t="s">
        <v>224</v>
      </c>
      <c r="K40" s="536"/>
      <c r="L40" s="1725"/>
      <c r="M40" s="1776"/>
      <c r="N40" s="1667"/>
      <c r="O40" s="1638"/>
      <c r="P40" s="1774"/>
      <c r="Q40" s="1217"/>
    </row>
    <row r="41" spans="1:23" s="9" customFormat="1" x14ac:dyDescent="0.2">
      <c r="A41" s="1376">
        <f t="shared" si="0"/>
        <v>33</v>
      </c>
      <c r="B41" s="1777" t="s">
        <v>1328</v>
      </c>
      <c r="C41" s="1459">
        <f>'pü.mérleg Önkorm.'!C41</f>
        <v>0</v>
      </c>
      <c r="D41" s="1778">
        <f>'pü.mérleg Önkorm.'!D41</f>
        <v>0</v>
      </c>
      <c r="E41" s="1779">
        <f>'pü.mérleg Önkorm.'!E41</f>
        <v>0</v>
      </c>
      <c r="F41" s="1459"/>
      <c r="G41" s="1778"/>
      <c r="H41" s="1778"/>
      <c r="I41" s="1780"/>
      <c r="J41" s="1764" t="s">
        <v>1329</v>
      </c>
      <c r="K41" s="349">
        <f>'pü.mérleg Önkorm.'!K41</f>
        <v>155395</v>
      </c>
      <c r="L41" s="189">
        <f>'pü.mérleg Önkorm.'!L41</f>
        <v>0</v>
      </c>
      <c r="M41" s="328">
        <f>'pü.mérleg Önkorm.'!M41</f>
        <v>155395</v>
      </c>
      <c r="N41" s="90">
        <f>'működ. mérleg '!N30</f>
        <v>149724</v>
      </c>
      <c r="O41" s="79">
        <f>'működ. mérleg '!O30</f>
        <v>0</v>
      </c>
      <c r="P41" s="324">
        <f>N41+O41</f>
        <v>149724</v>
      </c>
      <c r="Q41" s="1216">
        <f>P41/M41</f>
        <v>0.96350590430837546</v>
      </c>
    </row>
    <row r="42" spans="1:23" x14ac:dyDescent="0.2">
      <c r="A42" s="1371">
        <f t="shared" si="0"/>
        <v>34</v>
      </c>
      <c r="B42" s="1676" t="s">
        <v>199</v>
      </c>
      <c r="C42" s="1461"/>
      <c r="D42" s="539">
        <f>'pü.mérleg Önkorm.'!D42</f>
        <v>0</v>
      </c>
      <c r="E42" s="1462">
        <f>SUM(C42:D42)</f>
        <v>0</v>
      </c>
      <c r="F42" s="538"/>
      <c r="G42" s="539"/>
      <c r="H42" s="539"/>
      <c r="I42" s="1649"/>
      <c r="J42" s="1759" t="s">
        <v>225</v>
      </c>
      <c r="K42" s="536"/>
      <c r="L42" s="429"/>
      <c r="M42" s="366"/>
      <c r="N42" s="378"/>
      <c r="O42" s="108"/>
      <c r="P42" s="395"/>
      <c r="Q42" s="1216"/>
      <c r="R42" s="8"/>
      <c r="S42" s="8"/>
      <c r="T42" s="8"/>
      <c r="U42" s="8"/>
      <c r="V42" s="8"/>
      <c r="W42" s="8"/>
    </row>
    <row r="43" spans="1:23" x14ac:dyDescent="0.2">
      <c r="A43" s="1371">
        <f t="shared" si="0"/>
        <v>35</v>
      </c>
      <c r="B43" s="1676" t="s">
        <v>200</v>
      </c>
      <c r="C43" s="349"/>
      <c r="D43" s="189"/>
      <c r="E43" s="328"/>
      <c r="F43" s="349"/>
      <c r="G43" s="189"/>
      <c r="H43" s="189"/>
      <c r="I43" s="1621"/>
      <c r="J43" s="1759" t="s">
        <v>226</v>
      </c>
      <c r="K43" s="536"/>
      <c r="L43" s="429"/>
      <c r="M43" s="366"/>
      <c r="N43" s="378"/>
      <c r="O43" s="108"/>
      <c r="P43" s="395"/>
      <c r="Q43" s="1216"/>
      <c r="R43" s="8"/>
      <c r="S43" s="8"/>
      <c r="T43" s="8"/>
      <c r="U43" s="8"/>
      <c r="V43" s="8"/>
      <c r="W43" s="8"/>
    </row>
    <row r="44" spans="1:23" ht="21" x14ac:dyDescent="0.2">
      <c r="A44" s="1371">
        <f t="shared" si="0"/>
        <v>36</v>
      </c>
      <c r="B44" s="1466" t="s">
        <v>815</v>
      </c>
      <c r="C44" s="349">
        <f>'pü.mérleg Önkorm.'!C44+'pü.mérleg Hivatal'!C43+'püm. GAMESZ. '!C43+püm.Brunszvik!C43+'püm Festetics'!C43+'püm-TASZII.'!C43</f>
        <v>1307332</v>
      </c>
      <c r="D44" s="189">
        <f>'pü.mérleg Önkorm.'!D44+'pü.mérleg Hivatal'!D43+'püm. GAMESZ. '!D43+püm.Brunszvik!D43+'püm Festetics'!D43+'püm-TASZII.'!D43</f>
        <v>51656</v>
      </c>
      <c r="E44" s="328">
        <f>'pü.mérleg Önkorm.'!E44+'pü.mérleg Hivatal'!E43+'püm. GAMESZ. '!E43+püm.Brunszvik!E43+'püm Festetics'!E43+'püm-TASZII.'!E43</f>
        <v>1358988</v>
      </c>
      <c r="F44" s="349">
        <f>'működ. mérleg '!F34</f>
        <v>1307332</v>
      </c>
      <c r="G44" s="189">
        <f>'működ. mérleg '!G34</f>
        <v>51656</v>
      </c>
      <c r="H44" s="189">
        <f>F44+G44</f>
        <v>1358988</v>
      </c>
      <c r="I44" s="1621">
        <f>H44/E44</f>
        <v>1</v>
      </c>
      <c r="J44" s="1759" t="s">
        <v>227</v>
      </c>
      <c r="K44" s="536"/>
      <c r="L44" s="429"/>
      <c r="M44" s="366"/>
      <c r="N44" s="378"/>
      <c r="O44" s="108"/>
      <c r="P44" s="395"/>
      <c r="Q44" s="1216"/>
      <c r="R44" s="8"/>
      <c r="S44" s="8"/>
      <c r="T44" s="8"/>
      <c r="U44" s="8"/>
      <c r="V44" s="8"/>
      <c r="W44" s="8"/>
    </row>
    <row r="45" spans="1:23" ht="21" x14ac:dyDescent="0.2">
      <c r="A45" s="1371">
        <f t="shared" si="0"/>
        <v>37</v>
      </c>
      <c r="B45" s="1675" t="s">
        <v>829</v>
      </c>
      <c r="C45" s="349">
        <f>'püm Festetics'!C44</f>
        <v>0</v>
      </c>
      <c r="D45" s="189">
        <f>'püm Festetics'!D44</f>
        <v>0</v>
      </c>
      <c r="E45" s="328">
        <f>'püm Festetics'!E44</f>
        <v>0</v>
      </c>
      <c r="F45" s="349"/>
      <c r="G45" s="189"/>
      <c r="H45" s="189"/>
      <c r="I45" s="1621"/>
      <c r="J45" s="1759"/>
      <c r="K45" s="536"/>
      <c r="L45" s="429"/>
      <c r="M45" s="366"/>
      <c r="N45" s="378"/>
      <c r="O45" s="108"/>
      <c r="P45" s="395"/>
      <c r="Q45" s="1216"/>
      <c r="R45" s="8"/>
      <c r="S45" s="8"/>
      <c r="T45" s="8"/>
      <c r="U45" s="8"/>
      <c r="V45" s="8"/>
      <c r="W45" s="8"/>
    </row>
    <row r="46" spans="1:23" x14ac:dyDescent="0.2">
      <c r="A46" s="1371">
        <f t="shared" si="0"/>
        <v>38</v>
      </c>
      <c r="B46" s="1676" t="s">
        <v>202</v>
      </c>
      <c r="C46" s="349">
        <f>'pü.mérleg Önkorm.'!C46</f>
        <v>27114</v>
      </c>
      <c r="D46" s="189">
        <f>'pü.mérleg Önkorm.'!D46</f>
        <v>4213</v>
      </c>
      <c r="E46" s="328">
        <f>'pü.mérleg Önkorm.'!E46</f>
        <v>31327</v>
      </c>
      <c r="F46" s="349">
        <f>'működ. mérleg '!F37</f>
        <v>27114</v>
      </c>
      <c r="G46" s="189">
        <f>'működ. mérleg '!G37</f>
        <v>4213</v>
      </c>
      <c r="H46" s="189">
        <f>F46+G46</f>
        <v>31327</v>
      </c>
      <c r="I46" s="1621">
        <f>H46/E46</f>
        <v>1</v>
      </c>
      <c r="J46" s="1759" t="s">
        <v>228</v>
      </c>
      <c r="K46" s="536"/>
      <c r="L46" s="429"/>
      <c r="M46" s="328"/>
      <c r="N46" s="378"/>
      <c r="O46" s="108"/>
      <c r="P46" s="395"/>
      <c r="Q46" s="1216"/>
      <c r="R46" s="8"/>
      <c r="S46" s="8"/>
      <c r="T46" s="8"/>
      <c r="U46" s="8"/>
      <c r="V46" s="8"/>
      <c r="W46" s="8"/>
    </row>
    <row r="47" spans="1:23" x14ac:dyDescent="0.2">
      <c r="A47" s="1371">
        <f t="shared" si="0"/>
        <v>39</v>
      </c>
      <c r="B47" s="1676" t="s">
        <v>203</v>
      </c>
      <c r="C47" s="536"/>
      <c r="D47" s="429"/>
      <c r="E47" s="366"/>
      <c r="F47" s="536"/>
      <c r="G47" s="429"/>
      <c r="H47" s="429"/>
      <c r="I47" s="1646"/>
      <c r="J47" s="1759" t="s">
        <v>229</v>
      </c>
      <c r="K47" s="349">
        <f>'pü.mérleg Önkorm.'!K47</f>
        <v>43619</v>
      </c>
      <c r="L47" s="189">
        <f>'pü.mérleg Önkorm.'!L47</f>
        <v>4730</v>
      </c>
      <c r="M47" s="328">
        <f>'pü.mérleg Önkorm.'!M47</f>
        <v>48349</v>
      </c>
      <c r="N47" s="90">
        <f>'működ. mérleg '!N37</f>
        <v>43619</v>
      </c>
      <c r="O47" s="79">
        <f>'működ. mérleg '!O37</f>
        <v>4729</v>
      </c>
      <c r="P47" s="324">
        <f>N47+O47</f>
        <v>48348</v>
      </c>
      <c r="Q47" s="1216">
        <f>P47/M47</f>
        <v>0.9999793170489566</v>
      </c>
      <c r="R47" s="8"/>
      <c r="S47" s="8"/>
      <c r="T47" s="8"/>
      <c r="U47" s="8"/>
      <c r="V47" s="8"/>
      <c r="W47" s="8"/>
    </row>
    <row r="48" spans="1:23" x14ac:dyDescent="0.2">
      <c r="A48" s="1371">
        <f t="shared" si="0"/>
        <v>40</v>
      </c>
      <c r="B48" s="1676" t="s">
        <v>204</v>
      </c>
      <c r="C48" s="349"/>
      <c r="D48" s="189"/>
      <c r="E48" s="328"/>
      <c r="F48" s="349"/>
      <c r="G48" s="189"/>
      <c r="H48" s="189"/>
      <c r="I48" s="1621"/>
      <c r="J48" s="1759" t="s">
        <v>230</v>
      </c>
      <c r="K48" s="349"/>
      <c r="L48" s="189"/>
      <c r="M48" s="328"/>
      <c r="N48" s="378"/>
      <c r="O48" s="108"/>
      <c r="P48" s="395"/>
      <c r="Q48" s="1216"/>
      <c r="R48" s="8"/>
      <c r="S48" s="8"/>
      <c r="T48" s="8"/>
      <c r="U48" s="8"/>
      <c r="V48" s="8"/>
      <c r="W48" s="8"/>
    </row>
    <row r="49" spans="1:23" x14ac:dyDescent="0.2">
      <c r="A49" s="1371">
        <f t="shared" si="0"/>
        <v>41</v>
      </c>
      <c r="B49" s="1676" t="s">
        <v>205</v>
      </c>
      <c r="C49" s="349"/>
      <c r="D49" s="189"/>
      <c r="E49" s="328"/>
      <c r="F49" s="349"/>
      <c r="G49" s="189"/>
      <c r="H49" s="189"/>
      <c r="I49" s="1621"/>
      <c r="J49" s="1759" t="s">
        <v>231</v>
      </c>
      <c r="K49" s="349"/>
      <c r="L49" s="189"/>
      <c r="M49" s="328"/>
      <c r="N49" s="378"/>
      <c r="O49" s="108"/>
      <c r="P49" s="395"/>
      <c r="Q49" s="1216"/>
      <c r="R49" s="8"/>
      <c r="S49" s="8"/>
      <c r="T49" s="8"/>
      <c r="U49" s="8"/>
      <c r="V49" s="8"/>
      <c r="W49" s="8"/>
    </row>
    <row r="50" spans="1:23" x14ac:dyDescent="0.2">
      <c r="A50" s="1371">
        <f t="shared" si="0"/>
        <v>42</v>
      </c>
      <c r="B50" s="1676" t="s">
        <v>206</v>
      </c>
      <c r="C50" s="349"/>
      <c r="D50" s="189"/>
      <c r="E50" s="328"/>
      <c r="F50" s="349"/>
      <c r="G50" s="189"/>
      <c r="H50" s="189"/>
      <c r="I50" s="1621"/>
      <c r="J50" s="1759" t="s">
        <v>232</v>
      </c>
      <c r="K50" s="349"/>
      <c r="L50" s="189"/>
      <c r="M50" s="328"/>
      <c r="N50" s="378"/>
      <c r="O50" s="108"/>
      <c r="P50" s="395"/>
      <c r="Q50" s="1216"/>
      <c r="R50" s="8"/>
      <c r="S50" s="8"/>
      <c r="T50" s="8"/>
      <c r="U50" s="8"/>
      <c r="V50" s="8"/>
      <c r="W50" s="8"/>
    </row>
    <row r="51" spans="1:23" x14ac:dyDescent="0.2">
      <c r="A51" s="1371">
        <f t="shared" si="0"/>
        <v>43</v>
      </c>
      <c r="B51" s="1676" t="s">
        <v>207</v>
      </c>
      <c r="C51" s="349">
        <f>'pü.mérleg Önkorm.'!C51</f>
        <v>0</v>
      </c>
      <c r="D51" s="189">
        <f>'pü.mérleg Önkorm.'!D51</f>
        <v>0</v>
      </c>
      <c r="E51" s="328">
        <f>SUM(C51:D51)</f>
        <v>0</v>
      </c>
      <c r="F51" s="349">
        <f>'működ. mérleg '!F42</f>
        <v>0</v>
      </c>
      <c r="G51" s="189">
        <f>'működ. mérleg '!G42</f>
        <v>1000000</v>
      </c>
      <c r="H51" s="189">
        <f>F51+G51</f>
        <v>1000000</v>
      </c>
      <c r="I51" s="1621"/>
      <c r="J51" s="1759" t="s">
        <v>233</v>
      </c>
      <c r="K51" s="349"/>
      <c r="L51" s="189"/>
      <c r="M51" s="189"/>
      <c r="N51" s="90">
        <f>'működ. mérleg '!N41</f>
        <v>0</v>
      </c>
      <c r="O51" s="79">
        <f>'működ. mérleg '!O41</f>
        <v>1000000</v>
      </c>
      <c r="P51" s="324">
        <f>N51+O51</f>
        <v>1000000</v>
      </c>
      <c r="Q51" s="1216"/>
      <c r="R51" s="8"/>
      <c r="S51" s="8"/>
      <c r="T51" s="8"/>
      <c r="U51" s="8"/>
      <c r="V51" s="8"/>
      <c r="W51" s="8"/>
    </row>
    <row r="52" spans="1:23" x14ac:dyDescent="0.2">
      <c r="A52" s="1371">
        <f t="shared" si="0"/>
        <v>44</v>
      </c>
      <c r="B52" s="1676"/>
      <c r="C52" s="349"/>
      <c r="D52" s="189"/>
      <c r="E52" s="328"/>
      <c r="F52" s="349"/>
      <c r="G52" s="189"/>
      <c r="H52" s="189"/>
      <c r="I52" s="1621"/>
      <c r="J52" s="1759" t="s">
        <v>234</v>
      </c>
      <c r="K52" s="349"/>
      <c r="L52" s="189"/>
      <c r="M52" s="328"/>
      <c r="N52" s="378"/>
      <c r="O52" s="108"/>
      <c r="P52" s="395"/>
      <c r="Q52" s="1216"/>
      <c r="R52" s="8"/>
      <c r="S52" s="8"/>
      <c r="T52" s="8"/>
      <c r="U52" s="8"/>
      <c r="V52" s="8"/>
      <c r="W52" s="8"/>
    </row>
    <row r="53" spans="1:23" x14ac:dyDescent="0.2">
      <c r="A53" s="1371">
        <f t="shared" si="0"/>
        <v>45</v>
      </c>
      <c r="B53" s="1676"/>
      <c r="C53" s="349"/>
      <c r="D53" s="189"/>
      <c r="E53" s="328"/>
      <c r="F53" s="349"/>
      <c r="G53" s="189"/>
      <c r="H53" s="189"/>
      <c r="I53" s="1621"/>
      <c r="J53" s="1759" t="s">
        <v>235</v>
      </c>
      <c r="K53" s="349"/>
      <c r="L53" s="189"/>
      <c r="M53" s="328"/>
      <c r="N53" s="90"/>
      <c r="O53" s="108"/>
      <c r="P53" s="395"/>
      <c r="Q53" s="1216"/>
      <c r="R53" s="8"/>
      <c r="S53" s="8"/>
      <c r="T53" s="8"/>
      <c r="U53" s="8"/>
      <c r="V53" s="8"/>
      <c r="W53" s="8"/>
    </row>
    <row r="54" spans="1:23" ht="12" thickBot="1" x14ac:dyDescent="0.25">
      <c r="A54" s="1371">
        <f t="shared" si="0"/>
        <v>46</v>
      </c>
      <c r="B54" s="1767" t="s">
        <v>436</v>
      </c>
      <c r="C54" s="536">
        <f>SUM(C40:C52)</f>
        <v>1334446</v>
      </c>
      <c r="D54" s="429">
        <f>SUM(D40:D52)</f>
        <v>55869</v>
      </c>
      <c r="E54" s="366">
        <f>SUM(E40:E52)</f>
        <v>1390315</v>
      </c>
      <c r="F54" s="536">
        <f>SUM(F44:F53)</f>
        <v>1334446</v>
      </c>
      <c r="G54" s="429">
        <f>SUM(G44:G53)</f>
        <v>1055869</v>
      </c>
      <c r="H54" s="429">
        <f>SUM(H44:H53)</f>
        <v>2390315</v>
      </c>
      <c r="I54" s="1646"/>
      <c r="J54" s="1761" t="s">
        <v>429</v>
      </c>
      <c r="K54" s="536">
        <f>SUM(K40:K53)</f>
        <v>199014</v>
      </c>
      <c r="L54" s="429">
        <f>SUM(L40:L53)</f>
        <v>4730</v>
      </c>
      <c r="M54" s="366">
        <f>SUM(M40:M53)</f>
        <v>203744</v>
      </c>
      <c r="N54" s="91">
        <f>SUM(N41:N53)</f>
        <v>193343</v>
      </c>
      <c r="O54" s="86">
        <f>SUM(O41:O53)</f>
        <v>1004729</v>
      </c>
      <c r="P54" s="365">
        <f>SUM(P41:P53)</f>
        <v>1198072</v>
      </c>
      <c r="Q54" s="1216"/>
      <c r="R54" s="8"/>
      <c r="S54" s="8"/>
      <c r="T54" s="8"/>
      <c r="U54" s="8"/>
      <c r="V54" s="8"/>
      <c r="W54" s="8"/>
    </row>
    <row r="55" spans="1:23" ht="12" thickBot="1" x14ac:dyDescent="0.25">
      <c r="A55" s="624">
        <f t="shared" si="0"/>
        <v>47</v>
      </c>
      <c r="B55" s="1781" t="s">
        <v>431</v>
      </c>
      <c r="C55" s="1728">
        <f t="shared" ref="C55:H55" si="9">C35+C54</f>
        <v>5134388</v>
      </c>
      <c r="D55" s="1729">
        <f t="shared" si="9"/>
        <v>2064572</v>
      </c>
      <c r="E55" s="1782">
        <f t="shared" si="9"/>
        <v>7198960</v>
      </c>
      <c r="F55" s="1730">
        <f t="shared" si="9"/>
        <v>4463435</v>
      </c>
      <c r="G55" s="1783">
        <f t="shared" si="9"/>
        <v>2996087</v>
      </c>
      <c r="H55" s="1783">
        <f t="shared" si="9"/>
        <v>7459522</v>
      </c>
      <c r="I55" s="1784"/>
      <c r="J55" s="1707" t="s">
        <v>430</v>
      </c>
      <c r="K55" s="1714">
        <f t="shared" ref="K55:P55" si="10">K35+K54</f>
        <v>5134388</v>
      </c>
      <c r="L55" s="1714">
        <f t="shared" si="10"/>
        <v>2064572</v>
      </c>
      <c r="M55" s="1785">
        <f t="shared" si="10"/>
        <v>7198960</v>
      </c>
      <c r="N55" s="1681">
        <f t="shared" si="10"/>
        <v>1830086</v>
      </c>
      <c r="O55" s="1682">
        <f t="shared" si="10"/>
        <v>2527216</v>
      </c>
      <c r="P55" s="1680">
        <f t="shared" si="10"/>
        <v>4357302</v>
      </c>
      <c r="Q55" s="1684"/>
      <c r="R55" s="8"/>
      <c r="S55" s="8"/>
      <c r="T55" s="8"/>
      <c r="U55" s="8"/>
      <c r="V55" s="8"/>
      <c r="W55" s="8"/>
    </row>
    <row r="56" spans="1:23" x14ac:dyDescent="0.2">
      <c r="B56" s="124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U56" s="8"/>
      <c r="V56" s="8"/>
      <c r="W56" s="8"/>
    </row>
    <row r="57" spans="1:23" s="9" customFormat="1" ht="12.75" x14ac:dyDescent="0.2">
      <c r="A57" s="124"/>
      <c r="B57" s="119"/>
      <c r="C57" s="123"/>
      <c r="D57" s="123"/>
      <c r="E57" s="317">
        <f>E55-M55</f>
        <v>0</v>
      </c>
      <c r="F57" s="317"/>
      <c r="G57" s="317"/>
      <c r="H57" s="317"/>
      <c r="I57" s="317"/>
      <c r="J57" s="123"/>
      <c r="K57" s="123"/>
      <c r="L57" s="123"/>
      <c r="M57" s="123"/>
      <c r="N57" s="124"/>
      <c r="O57" s="124"/>
      <c r="P57" s="124"/>
      <c r="Q57" s="124"/>
      <c r="R57" s="124"/>
      <c r="S57" s="124"/>
      <c r="T57" s="124"/>
      <c r="U57" s="124"/>
      <c r="V57" s="124"/>
      <c r="W57" s="124"/>
    </row>
  </sheetData>
  <sheetProtection selectLockedCells="1" selectUnlockedCells="1"/>
  <mergeCells count="15">
    <mergeCell ref="N6:Q6"/>
    <mergeCell ref="N7:Q7"/>
    <mergeCell ref="A1:Q1"/>
    <mergeCell ref="A3:Q3"/>
    <mergeCell ref="A4:Q4"/>
    <mergeCell ref="A5:Q5"/>
    <mergeCell ref="C7:E7"/>
    <mergeCell ref="K7:M7"/>
    <mergeCell ref="K6:M6"/>
    <mergeCell ref="A6:A8"/>
    <mergeCell ref="B6:B7"/>
    <mergeCell ref="C6:E6"/>
    <mergeCell ref="J6:J7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O37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6" customWidth="1"/>
    <col min="4" max="4" width="14" style="36" customWidth="1"/>
    <col min="5" max="5" width="20.42578125" style="14" customWidth="1"/>
    <col min="6" max="16384" width="9.140625" style="14"/>
  </cols>
  <sheetData>
    <row r="1" spans="1:5" x14ac:dyDescent="0.25">
      <c r="B1" s="15"/>
      <c r="C1" s="23"/>
    </row>
    <row r="2" spans="1:5" x14ac:dyDescent="0.25">
      <c r="A2" s="2354" t="s">
        <v>3062</v>
      </c>
      <c r="B2" s="2354"/>
      <c r="C2" s="2354"/>
      <c r="D2" s="2354"/>
      <c r="E2" s="2354"/>
    </row>
    <row r="3" spans="1:5" x14ac:dyDescent="0.25">
      <c r="B3" s="16"/>
      <c r="C3" s="223"/>
    </row>
    <row r="4" spans="1:5" ht="15" customHeight="1" x14ac:dyDescent="0.25">
      <c r="A4" s="2355" t="s">
        <v>77</v>
      </c>
      <c r="B4" s="2355"/>
      <c r="C4" s="2355"/>
      <c r="D4" s="2355"/>
      <c r="E4" s="2355"/>
    </row>
    <row r="5" spans="1:5" ht="15" customHeight="1" x14ac:dyDescent="0.25">
      <c r="A5" s="2356" t="s">
        <v>1304</v>
      </c>
      <c r="B5" s="2356"/>
      <c r="C5" s="2356"/>
      <c r="D5" s="2356"/>
      <c r="E5" s="2356"/>
    </row>
    <row r="6" spans="1:5" ht="15" customHeight="1" x14ac:dyDescent="0.25">
      <c r="A6" s="2356" t="s">
        <v>505</v>
      </c>
      <c r="B6" s="2356"/>
      <c r="C6" s="2356"/>
      <c r="D6" s="2356"/>
      <c r="E6" s="2356"/>
    </row>
    <row r="7" spans="1:5" ht="15" customHeight="1" x14ac:dyDescent="0.25">
      <c r="B7" s="2356"/>
      <c r="C7" s="2356"/>
    </row>
    <row r="8" spans="1:5" s="17" customFormat="1" ht="20.100000000000001" customHeight="1" x14ac:dyDescent="0.25">
      <c r="A8" s="2357" t="s">
        <v>293</v>
      </c>
      <c r="B8" s="2358"/>
      <c r="C8" s="2358"/>
      <c r="D8" s="2358"/>
      <c r="E8" s="2358"/>
    </row>
    <row r="9" spans="1:5" s="17" customFormat="1" ht="20.100000000000001" customHeight="1" x14ac:dyDescent="0.25">
      <c r="A9" s="2361" t="s">
        <v>76</v>
      </c>
      <c r="B9" s="346" t="s">
        <v>57</v>
      </c>
      <c r="C9" s="2360" t="s">
        <v>58</v>
      </c>
      <c r="D9" s="2360"/>
      <c r="E9" s="2360"/>
    </row>
    <row r="10" spans="1:5" ht="46.5" customHeight="1" x14ac:dyDescent="0.25">
      <c r="A10" s="2361"/>
      <c r="B10" s="2353" t="s">
        <v>85</v>
      </c>
      <c r="C10" s="2359" t="s">
        <v>1166</v>
      </c>
      <c r="D10" s="2359"/>
      <c r="E10" s="2359"/>
    </row>
    <row r="11" spans="1:5" ht="20.100000000000001" customHeight="1" x14ac:dyDescent="0.25">
      <c r="A11" s="2361"/>
      <c r="B11" s="2353"/>
      <c r="C11" s="345" t="s">
        <v>172</v>
      </c>
      <c r="D11" s="672" t="s">
        <v>173</v>
      </c>
      <c r="E11" s="673" t="s">
        <v>174</v>
      </c>
    </row>
    <row r="12" spans="1:5" ht="20.100000000000001" customHeight="1" x14ac:dyDescent="0.25">
      <c r="A12" s="1119" t="s">
        <v>467</v>
      </c>
      <c r="B12" s="20" t="s">
        <v>506</v>
      </c>
      <c r="C12" s="419"/>
      <c r="D12" s="420"/>
      <c r="E12" s="421"/>
    </row>
    <row r="13" spans="1:5" ht="20.100000000000001" customHeight="1" x14ac:dyDescent="0.25">
      <c r="A13" s="1120" t="s">
        <v>475</v>
      </c>
      <c r="B13" s="21" t="s">
        <v>614</v>
      </c>
      <c r="C13" s="422"/>
      <c r="D13" s="423"/>
      <c r="E13" s="424"/>
    </row>
    <row r="14" spans="1:5" ht="20.100000000000001" customHeight="1" x14ac:dyDescent="0.25">
      <c r="A14" s="1120"/>
      <c r="B14" s="870" t="s">
        <v>1143</v>
      </c>
      <c r="C14" s="824"/>
      <c r="D14" s="423"/>
      <c r="E14" s="424"/>
    </row>
    <row r="15" spans="1:5" ht="20.100000000000001" customHeight="1" x14ac:dyDescent="0.25">
      <c r="A15" s="1120"/>
      <c r="B15" s="870" t="s">
        <v>1153</v>
      </c>
      <c r="C15" s="824"/>
      <c r="D15" s="423"/>
      <c r="E15" s="424"/>
    </row>
    <row r="16" spans="1:5" ht="24.6" customHeight="1" x14ac:dyDescent="0.25">
      <c r="A16" s="1120" t="s">
        <v>476</v>
      </c>
      <c r="B16" s="591" t="s">
        <v>623</v>
      </c>
      <c r="C16" s="426">
        <v>135763</v>
      </c>
      <c r="D16" s="426">
        <v>89363</v>
      </c>
      <c r="E16" s="595">
        <f t="shared" ref="E16:E17" si="0">C16+D16</f>
        <v>225126</v>
      </c>
    </row>
    <row r="17" spans="1:15" ht="32.25" customHeight="1" thickBot="1" x14ac:dyDescent="0.3">
      <c r="A17" s="1120" t="s">
        <v>477</v>
      </c>
      <c r="B17" s="591" t="s">
        <v>1152</v>
      </c>
      <c r="C17" s="426">
        <v>0</v>
      </c>
      <c r="D17" s="426"/>
      <c r="E17" s="595">
        <f t="shared" si="0"/>
        <v>0</v>
      </c>
    </row>
    <row r="18" spans="1:15" s="13" customFormat="1" ht="19.5" customHeight="1" thickBot="1" x14ac:dyDescent="0.3">
      <c r="A18" s="1123" t="s">
        <v>478</v>
      </c>
      <c r="B18" s="618" t="s">
        <v>49</v>
      </c>
      <c r="C18" s="614">
        <f>SUM(C16:C16)</f>
        <v>135763</v>
      </c>
      <c r="D18" s="614">
        <f>SUM(D16:D16)</f>
        <v>89363</v>
      </c>
      <c r="E18" s="1124">
        <f>SUM(E16:E16)</f>
        <v>225126</v>
      </c>
    </row>
    <row r="19" spans="1:15" s="13" customFormat="1" ht="20.25" customHeight="1" x14ac:dyDescent="0.25">
      <c r="A19" s="1120" t="s">
        <v>479</v>
      </c>
      <c r="B19" s="24"/>
      <c r="C19" s="596"/>
      <c r="D19" s="597"/>
      <c r="E19" s="598"/>
    </row>
    <row r="20" spans="1:15" ht="19.5" customHeight="1" x14ac:dyDescent="0.25">
      <c r="A20" s="1120" t="s">
        <v>480</v>
      </c>
      <c r="B20" s="24" t="s">
        <v>615</v>
      </c>
      <c r="C20" s="593"/>
      <c r="D20" s="599"/>
      <c r="E20" s="600"/>
    </row>
    <row r="21" spans="1:15" ht="21" customHeight="1" x14ac:dyDescent="0.25">
      <c r="A21" s="1120" t="s">
        <v>481</v>
      </c>
      <c r="B21" s="15" t="s">
        <v>507</v>
      </c>
      <c r="C21" s="593"/>
      <c r="D21" s="594">
        <v>0</v>
      </c>
      <c r="E21" s="595">
        <f>C21+D21</f>
        <v>0</v>
      </c>
    </row>
    <row r="22" spans="1:15" ht="21.75" customHeight="1" x14ac:dyDescent="0.25">
      <c r="A22" s="1120" t="s">
        <v>482</v>
      </c>
      <c r="B22" s="22" t="s">
        <v>508</v>
      </c>
      <c r="C22" s="593"/>
      <c r="D22" s="594">
        <v>3411</v>
      </c>
      <c r="E22" s="595">
        <f>C22+D22</f>
        <v>3411</v>
      </c>
    </row>
    <row r="23" spans="1:15" ht="51" customHeight="1" x14ac:dyDescent="0.25">
      <c r="A23" s="1121" t="s">
        <v>516</v>
      </c>
      <c r="B23" s="555" t="s">
        <v>1224</v>
      </c>
      <c r="C23" s="552"/>
      <c r="D23" s="553">
        <v>23641</v>
      </c>
      <c r="E23" s="554">
        <f>C23+D23</f>
        <v>23641</v>
      </c>
    </row>
    <row r="24" spans="1:15" ht="21.75" customHeight="1" thickBot="1" x14ac:dyDescent="0.3">
      <c r="A24" s="1121" t="s">
        <v>517</v>
      </c>
      <c r="B24" s="555" t="s">
        <v>1196</v>
      </c>
      <c r="C24" s="552"/>
      <c r="D24" s="553">
        <v>120966</v>
      </c>
      <c r="E24" s="1125">
        <v>120966</v>
      </c>
    </row>
    <row r="25" spans="1:15" s="13" customFormat="1" ht="21" customHeight="1" thickBot="1" x14ac:dyDescent="0.3">
      <c r="A25" s="1122" t="s">
        <v>518</v>
      </c>
      <c r="B25" s="618" t="s">
        <v>616</v>
      </c>
      <c r="C25" s="619">
        <f>SUM(C21:C22)</f>
        <v>0</v>
      </c>
      <c r="D25" s="620">
        <f>SUM(D21:D24)</f>
        <v>148018</v>
      </c>
      <c r="E25" s="616">
        <f>C25+D25</f>
        <v>148018</v>
      </c>
    </row>
    <row r="26" spans="1:15" s="13" customFormat="1" ht="22.5" customHeight="1" thickBot="1" x14ac:dyDescent="0.3">
      <c r="A26" s="1122" t="s">
        <v>519</v>
      </c>
      <c r="B26" s="200" t="s">
        <v>509</v>
      </c>
      <c r="C26" s="614">
        <f>C18+C25</f>
        <v>135763</v>
      </c>
      <c r="D26" s="615">
        <f>D18+D25</f>
        <v>237381</v>
      </c>
      <c r="E26" s="616">
        <f>C26+D26</f>
        <v>373144</v>
      </c>
    </row>
    <row r="27" spans="1:15" ht="20.100000000000001" customHeight="1" x14ac:dyDescent="0.25">
      <c r="A27" s="1121" t="s">
        <v>520</v>
      </c>
      <c r="B27" s="22"/>
      <c r="C27" s="547"/>
      <c r="D27" s="426"/>
      <c r="E27" s="600"/>
    </row>
    <row r="28" spans="1:15" ht="20.100000000000001" customHeight="1" x14ac:dyDescent="0.25">
      <c r="A28" s="1121" t="s">
        <v>521</v>
      </c>
      <c r="B28" s="20" t="s">
        <v>510</v>
      </c>
      <c r="C28" s="547"/>
      <c r="D28" s="426"/>
      <c r="E28" s="600"/>
    </row>
    <row r="29" spans="1:15" ht="20.100000000000001" customHeight="1" thickBot="1" x14ac:dyDescent="0.3">
      <c r="A29" s="1121" t="s">
        <v>522</v>
      </c>
      <c r="B29" s="15" t="s">
        <v>511</v>
      </c>
      <c r="C29" s="547">
        <v>366696</v>
      </c>
      <c r="D29" s="426">
        <v>111697</v>
      </c>
      <c r="E29" s="595">
        <f>C29+D29</f>
        <v>478393</v>
      </c>
    </row>
    <row r="30" spans="1:15" s="13" customFormat="1" ht="20.100000000000001" customHeight="1" thickBot="1" x14ac:dyDescent="0.3">
      <c r="A30" s="1122" t="s">
        <v>523</v>
      </c>
      <c r="B30" s="617" t="s">
        <v>512</v>
      </c>
      <c r="C30" s="615">
        <f>C29</f>
        <v>366696</v>
      </c>
      <c r="D30" s="615">
        <f t="shared" ref="D30:E30" si="1">D29</f>
        <v>111697</v>
      </c>
      <c r="E30" s="616">
        <f t="shared" si="1"/>
        <v>478393</v>
      </c>
      <c r="O30" s="592"/>
    </row>
    <row r="31" spans="1:15" s="13" customFormat="1" ht="20.100000000000001" customHeight="1" thickBot="1" x14ac:dyDescent="0.3">
      <c r="A31" s="1122" t="s">
        <v>525</v>
      </c>
      <c r="B31" s="613" t="s">
        <v>294</v>
      </c>
      <c r="C31" s="614">
        <f>C26+C30</f>
        <v>502459</v>
      </c>
      <c r="D31" s="615">
        <f>D26+D30</f>
        <v>349078</v>
      </c>
      <c r="E31" s="616">
        <f>E26+E30</f>
        <v>851537</v>
      </c>
      <c r="O31" s="592"/>
    </row>
    <row r="32" spans="1:15" s="13" customFormat="1" ht="20.100000000000001" customHeight="1" x14ac:dyDescent="0.25">
      <c r="A32" s="14"/>
      <c r="B32" s="26"/>
      <c r="C32" s="25"/>
      <c r="D32" s="245"/>
    </row>
    <row r="33" spans="2:8" ht="19.5" customHeight="1" x14ac:dyDescent="0.25">
      <c r="B33" s="27"/>
      <c r="C33" s="23"/>
    </row>
    <row r="34" spans="2:8" ht="15" customHeight="1" x14ac:dyDescent="0.25">
      <c r="B34" s="15"/>
      <c r="C34" s="23"/>
      <c r="H34" s="355"/>
    </row>
    <row r="35" spans="2:8" x14ac:dyDescent="0.25">
      <c r="B35" s="15"/>
      <c r="C35" s="23"/>
    </row>
    <row r="36" spans="2:8" x14ac:dyDescent="0.25">
      <c r="B36" s="15"/>
      <c r="C36" s="23"/>
    </row>
    <row r="37" spans="2:8" x14ac:dyDescent="0.25">
      <c r="B37" s="15"/>
      <c r="C37" s="23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37" customWidth="1"/>
    <col min="2" max="2" width="33" style="76" customWidth="1"/>
    <col min="3" max="3" width="10.7109375" style="78" customWidth="1"/>
    <col min="4" max="4" width="12.28515625" style="78" customWidth="1"/>
    <col min="5" max="5" width="9.140625" style="78"/>
    <col min="6" max="6" width="11.28515625" style="78" customWidth="1"/>
    <col min="7" max="7" width="11.140625" style="78" customWidth="1"/>
    <col min="8" max="10" width="10" style="78" customWidth="1"/>
    <col min="11" max="11" width="11.28515625" style="78" customWidth="1"/>
    <col min="12" max="12" width="7.28515625" style="197" hidden="1" customWidth="1"/>
    <col min="13" max="13" width="8.5703125" style="197" hidden="1" customWidth="1"/>
    <col min="14" max="14" width="7.5703125" style="197" hidden="1" customWidth="1"/>
    <col min="15" max="15" width="8.28515625" style="197" hidden="1" customWidth="1"/>
    <col min="16" max="16" width="5.7109375" style="197" hidden="1" customWidth="1"/>
    <col min="17" max="17" width="8" style="197" hidden="1" customWidth="1"/>
    <col min="18" max="18" width="6.140625" style="197" hidden="1" customWidth="1"/>
    <col min="19" max="19" width="4.42578125" style="398" customWidth="1"/>
    <col min="20" max="16384" width="9.140625" style="43"/>
  </cols>
  <sheetData>
    <row r="1" spans="1:19" ht="17.25" customHeight="1" x14ac:dyDescent="0.2">
      <c r="B1" s="2384" t="s">
        <v>285</v>
      </c>
      <c r="C1" s="2384"/>
      <c r="D1" s="2384"/>
      <c r="E1" s="2384"/>
      <c r="F1" s="2384"/>
      <c r="G1" s="2384"/>
      <c r="H1" s="2384"/>
      <c r="I1" s="2384"/>
      <c r="J1" s="2384"/>
      <c r="K1" s="2392"/>
      <c r="L1" s="2369"/>
      <c r="M1" s="2369"/>
      <c r="N1" s="2369"/>
      <c r="O1" s="2369"/>
      <c r="P1" s="2369"/>
      <c r="Q1" s="2369"/>
      <c r="R1" s="2369"/>
    </row>
    <row r="2" spans="1:19" ht="13.5" customHeight="1" x14ac:dyDescent="0.2">
      <c r="A2" s="2394" t="s">
        <v>86</v>
      </c>
      <c r="B2" s="2394"/>
      <c r="C2" s="2394"/>
      <c r="D2" s="2394"/>
      <c r="E2" s="2394"/>
      <c r="F2" s="2394"/>
      <c r="G2" s="2394"/>
      <c r="H2" s="2394"/>
      <c r="I2" s="2394"/>
      <c r="J2" s="2394"/>
      <c r="K2" s="2394"/>
      <c r="L2" s="43"/>
      <c r="M2" s="43"/>
      <c r="N2" s="43"/>
      <c r="O2" s="43"/>
      <c r="P2" s="43"/>
      <c r="Q2" s="43"/>
      <c r="R2" s="43"/>
      <c r="S2" s="391"/>
    </row>
    <row r="3" spans="1:19" s="45" customFormat="1" ht="12" customHeight="1" x14ac:dyDescent="0.2">
      <c r="A3" s="2212" t="s">
        <v>284</v>
      </c>
      <c r="B3" s="2393"/>
      <c r="C3" s="2393"/>
      <c r="D3" s="2393"/>
      <c r="E3" s="2393"/>
      <c r="F3" s="2393"/>
      <c r="G3" s="2393"/>
      <c r="H3" s="2393"/>
      <c r="I3" s="2393"/>
      <c r="J3" s="2393"/>
      <c r="K3" s="2393"/>
      <c r="L3" s="2369"/>
      <c r="M3" s="2369"/>
      <c r="N3" s="2369"/>
      <c r="O3" s="2369"/>
      <c r="P3" s="2369"/>
      <c r="Q3" s="2369"/>
      <c r="R3" s="2369"/>
      <c r="S3" s="399"/>
    </row>
    <row r="4" spans="1:19" s="45" customFormat="1" ht="23.25" customHeight="1" thickBot="1" x14ac:dyDescent="0.25">
      <c r="A4" s="138"/>
      <c r="B4" s="139"/>
      <c r="C4" s="140"/>
      <c r="D4" s="140"/>
      <c r="E4" s="140"/>
      <c r="F4" s="140"/>
      <c r="G4" s="2395" t="s">
        <v>293</v>
      </c>
      <c r="H4" s="2395"/>
      <c r="I4" s="2395"/>
      <c r="J4" s="2395"/>
      <c r="K4" s="2395"/>
      <c r="L4" s="228"/>
      <c r="M4" s="228"/>
      <c r="N4" s="228"/>
      <c r="O4" s="228"/>
      <c r="P4" s="228"/>
      <c r="Q4" s="228"/>
      <c r="R4" s="228"/>
      <c r="S4" s="399"/>
    </row>
    <row r="5" spans="1:19" s="77" customFormat="1" ht="17.25" customHeight="1" thickBot="1" x14ac:dyDescent="0.25">
      <c r="A5" s="2399" t="s">
        <v>457</v>
      </c>
      <c r="B5" s="2397" t="s">
        <v>514</v>
      </c>
      <c r="C5" s="2381" t="s">
        <v>57</v>
      </c>
      <c r="D5" s="2381"/>
      <c r="E5" s="2381" t="s">
        <v>58</v>
      </c>
      <c r="F5" s="2381"/>
      <c r="G5" s="2381" t="s">
        <v>59</v>
      </c>
      <c r="H5" s="2381"/>
      <c r="I5" s="2400" t="s">
        <v>60</v>
      </c>
      <c r="J5" s="2383"/>
      <c r="K5" s="141" t="s">
        <v>458</v>
      </c>
      <c r="L5" s="196"/>
      <c r="S5" s="391"/>
    </row>
    <row r="6" spans="1:19" s="77" customFormat="1" ht="17.25" customHeight="1" thickBot="1" x14ac:dyDescent="0.25">
      <c r="A6" s="2399"/>
      <c r="B6" s="2397"/>
      <c r="C6" s="2216" t="s">
        <v>283</v>
      </c>
      <c r="D6" s="2387"/>
      <c r="E6" s="2387"/>
      <c r="F6" s="2387"/>
      <c r="G6" s="2387"/>
      <c r="H6" s="2387"/>
      <c r="I6" s="2387"/>
      <c r="J6" s="2387"/>
      <c r="K6" s="2398"/>
      <c r="L6" s="196"/>
      <c r="S6" s="391"/>
    </row>
    <row r="7" spans="1:19" ht="40.15" customHeight="1" thickBot="1" x14ac:dyDescent="0.25">
      <c r="A7" s="2399"/>
      <c r="B7" s="2397"/>
      <c r="C7" s="2368" t="s">
        <v>440</v>
      </c>
      <c r="D7" s="2368"/>
      <c r="E7" s="2368" t="s">
        <v>441</v>
      </c>
      <c r="F7" s="2368"/>
      <c r="G7" s="2368" t="s">
        <v>22</v>
      </c>
      <c r="H7" s="2368"/>
      <c r="I7" s="2370" t="s">
        <v>246</v>
      </c>
      <c r="J7" s="2371"/>
      <c r="K7" s="2396" t="s">
        <v>515</v>
      </c>
      <c r="M7" s="43"/>
      <c r="N7" s="43"/>
      <c r="O7" s="43"/>
      <c r="P7" s="43"/>
      <c r="Q7" s="43"/>
      <c r="R7" s="43"/>
      <c r="S7" s="391"/>
    </row>
    <row r="8" spans="1:19" ht="50.25" customHeight="1" thickBot="1" x14ac:dyDescent="0.25">
      <c r="A8" s="2399"/>
      <c r="B8" s="2397"/>
      <c r="C8" s="2368"/>
      <c r="D8" s="2368"/>
      <c r="E8" s="2368"/>
      <c r="F8" s="2368"/>
      <c r="G8" s="2368"/>
      <c r="H8" s="2368"/>
      <c r="I8" s="2372"/>
      <c r="J8" s="2373"/>
      <c r="K8" s="2396"/>
      <c r="M8" s="43"/>
      <c r="N8" s="43"/>
      <c r="O8" s="43"/>
      <c r="P8" s="43"/>
      <c r="Q8" s="43"/>
      <c r="R8" s="43"/>
      <c r="S8" s="391"/>
    </row>
    <row r="9" spans="1:19" ht="33" customHeight="1" thickBot="1" x14ac:dyDescent="0.25">
      <c r="A9" s="2399"/>
      <c r="B9" s="2397"/>
      <c r="C9" s="142" t="s">
        <v>62</v>
      </c>
      <c r="D9" s="143" t="s">
        <v>63</v>
      </c>
      <c r="E9" s="142" t="s">
        <v>62</v>
      </c>
      <c r="F9" s="142" t="s">
        <v>63</v>
      </c>
      <c r="G9" s="142" t="s">
        <v>62</v>
      </c>
      <c r="H9" s="142" t="s">
        <v>63</v>
      </c>
      <c r="I9" s="142" t="s">
        <v>62</v>
      </c>
      <c r="J9" s="142" t="s">
        <v>63</v>
      </c>
      <c r="K9" s="2396"/>
      <c r="M9" s="43"/>
      <c r="N9" s="43"/>
      <c r="O9" s="43"/>
      <c r="P9" s="43"/>
      <c r="Q9" s="43"/>
      <c r="R9" s="43"/>
      <c r="S9" s="391"/>
    </row>
    <row r="10" spans="1:19" ht="17.25" customHeight="1" x14ac:dyDescent="0.2">
      <c r="A10" s="144" t="s">
        <v>467</v>
      </c>
      <c r="B10" s="145" t="s">
        <v>236</v>
      </c>
      <c r="C10" s="146">
        <v>1600</v>
      </c>
      <c r="E10" s="147"/>
      <c r="F10" s="148"/>
      <c r="G10" s="147"/>
      <c r="H10" s="363"/>
      <c r="I10" s="148"/>
      <c r="J10" s="148"/>
      <c r="K10" s="149">
        <f t="shared" ref="K10:K39" si="0">SUM(C10:J10)</f>
        <v>1600</v>
      </c>
      <c r="M10" s="43"/>
      <c r="N10" s="43"/>
      <c r="O10" s="43"/>
      <c r="P10" s="43"/>
      <c r="Q10" s="43"/>
      <c r="R10" s="43"/>
      <c r="S10" s="391"/>
    </row>
    <row r="11" spans="1:19" s="44" customFormat="1" ht="17.25" customHeight="1" x14ac:dyDescent="0.2">
      <c r="A11" s="144" t="s">
        <v>475</v>
      </c>
      <c r="B11" s="359" t="s">
        <v>237</v>
      </c>
      <c r="C11" s="360">
        <v>33533</v>
      </c>
      <c r="D11" s="361"/>
      <c r="E11" s="406">
        <f>'közhatalmi bevételek'!G25</f>
        <v>910</v>
      </c>
      <c r="F11" s="150"/>
      <c r="G11" s="151"/>
      <c r="H11" s="364"/>
      <c r="I11" s="150"/>
      <c r="J11" s="150"/>
      <c r="K11" s="149">
        <f t="shared" si="0"/>
        <v>34443</v>
      </c>
      <c r="L11" s="189"/>
      <c r="S11" s="400"/>
    </row>
    <row r="12" spans="1:19" ht="17.25" customHeight="1" x14ac:dyDescent="0.2">
      <c r="A12" s="144" t="s">
        <v>476</v>
      </c>
      <c r="B12" s="108" t="s">
        <v>238</v>
      </c>
      <c r="C12" s="90"/>
      <c r="D12" s="79">
        <v>53</v>
      </c>
      <c r="E12" s="80"/>
      <c r="F12" s="79"/>
      <c r="G12" s="80"/>
      <c r="H12" s="324"/>
      <c r="I12" s="79"/>
      <c r="J12" s="79"/>
      <c r="K12" s="149">
        <f t="shared" si="0"/>
        <v>53</v>
      </c>
      <c r="M12" s="43"/>
      <c r="N12" s="43"/>
      <c r="O12" s="43"/>
      <c r="P12" s="43"/>
      <c r="Q12" s="43"/>
      <c r="R12" s="43"/>
      <c r="S12" s="391"/>
    </row>
    <row r="13" spans="1:19" ht="17.25" customHeight="1" x14ac:dyDescent="0.2">
      <c r="A13" s="144" t="s">
        <v>477</v>
      </c>
      <c r="B13" s="108" t="s">
        <v>239</v>
      </c>
      <c r="C13" s="90"/>
      <c r="D13" s="79">
        <v>391</v>
      </c>
      <c r="E13" s="80"/>
      <c r="F13" s="79"/>
      <c r="G13" s="80"/>
      <c r="H13" s="365"/>
      <c r="I13" s="152"/>
      <c r="J13" s="152"/>
      <c r="K13" s="149">
        <f t="shared" si="0"/>
        <v>391</v>
      </c>
      <c r="M13" s="43"/>
      <c r="N13" s="43"/>
      <c r="O13" s="43"/>
      <c r="P13" s="43"/>
      <c r="Q13" s="43"/>
      <c r="R13" s="43"/>
      <c r="S13" s="391"/>
    </row>
    <row r="14" spans="1:19" ht="17.25" customHeight="1" x14ac:dyDescent="0.2">
      <c r="A14" s="144" t="s">
        <v>478</v>
      </c>
      <c r="B14" s="108" t="s">
        <v>240</v>
      </c>
      <c r="C14" s="90"/>
      <c r="D14" s="79"/>
      <c r="E14" s="80"/>
      <c r="F14" s="79"/>
      <c r="G14" s="80"/>
      <c r="H14" s="365"/>
      <c r="I14" s="152"/>
      <c r="J14" s="152"/>
      <c r="K14" s="149">
        <f t="shared" si="0"/>
        <v>0</v>
      </c>
      <c r="M14" s="43"/>
      <c r="N14" s="43"/>
      <c r="O14" s="43"/>
      <c r="P14" s="43"/>
      <c r="Q14" s="43"/>
      <c r="R14" s="43"/>
      <c r="S14" s="391"/>
    </row>
    <row r="15" spans="1:19" ht="17.25" customHeight="1" x14ac:dyDescent="0.2">
      <c r="A15" s="144" t="s">
        <v>479</v>
      </c>
      <c r="B15" s="108" t="s">
        <v>241</v>
      </c>
      <c r="C15" s="90"/>
      <c r="D15" s="79">
        <v>20031</v>
      </c>
      <c r="E15" s="80"/>
      <c r="F15" s="79"/>
      <c r="G15" s="80"/>
      <c r="H15" s="365"/>
      <c r="I15" s="152"/>
      <c r="J15" s="152"/>
      <c r="K15" s="149">
        <f t="shared" si="0"/>
        <v>20031</v>
      </c>
      <c r="M15" s="43"/>
      <c r="N15" s="43"/>
      <c r="O15" s="43"/>
      <c r="P15" s="43"/>
      <c r="Q15" s="43"/>
      <c r="R15" s="43"/>
      <c r="S15" s="391"/>
    </row>
    <row r="16" spans="1:19" ht="17.25" customHeight="1" x14ac:dyDescent="0.2">
      <c r="A16" s="144" t="s">
        <v>480</v>
      </c>
      <c r="B16" s="108" t="s">
        <v>242</v>
      </c>
      <c r="C16" s="90">
        <v>3600</v>
      </c>
      <c r="D16" s="79">
        <v>8084</v>
      </c>
      <c r="E16" s="80"/>
      <c r="F16" s="79"/>
      <c r="G16" s="80"/>
      <c r="H16" s="365"/>
      <c r="I16" s="152"/>
      <c r="J16" s="152"/>
      <c r="K16" s="149">
        <f t="shared" si="0"/>
        <v>11684</v>
      </c>
      <c r="M16" s="43"/>
      <c r="N16" s="43"/>
      <c r="O16" s="43"/>
      <c r="P16" s="43"/>
      <c r="Q16" s="43"/>
      <c r="R16" s="43"/>
      <c r="S16" s="391"/>
    </row>
    <row r="17" spans="1:19" ht="17.25" customHeight="1" x14ac:dyDescent="0.2">
      <c r="A17" s="144" t="s">
        <v>481</v>
      </c>
      <c r="B17" s="108" t="s">
        <v>243</v>
      </c>
      <c r="C17" s="90"/>
      <c r="D17" s="79">
        <v>10160</v>
      </c>
      <c r="E17" s="80"/>
      <c r="F17" s="79"/>
      <c r="G17" s="80"/>
      <c r="H17" s="365"/>
      <c r="I17" s="152"/>
      <c r="J17" s="152"/>
      <c r="K17" s="149">
        <f t="shared" si="0"/>
        <v>10160</v>
      </c>
      <c r="M17" s="43"/>
      <c r="N17" s="43"/>
      <c r="O17" s="43"/>
      <c r="P17" s="43"/>
      <c r="Q17" s="43"/>
      <c r="R17" s="43"/>
      <c r="S17" s="391"/>
    </row>
    <row r="18" spans="1:19" ht="17.25" customHeight="1" x14ac:dyDescent="0.2">
      <c r="A18" s="144" t="s">
        <v>482</v>
      </c>
      <c r="B18" s="108" t="s">
        <v>244</v>
      </c>
      <c r="C18" s="90">
        <v>183</v>
      </c>
      <c r="D18" s="79"/>
      <c r="E18" s="80"/>
      <c r="F18" s="79"/>
      <c r="G18" s="80"/>
      <c r="H18" s="365"/>
      <c r="I18" s="152"/>
      <c r="J18" s="152"/>
      <c r="K18" s="149">
        <f t="shared" si="0"/>
        <v>183</v>
      </c>
      <c r="M18" s="43"/>
      <c r="N18" s="43"/>
      <c r="O18" s="43"/>
      <c r="P18" s="43"/>
      <c r="Q18" s="43"/>
      <c r="R18" s="43"/>
      <c r="S18" s="391"/>
    </row>
    <row r="19" spans="1:19" ht="17.25" customHeight="1" x14ac:dyDescent="0.2">
      <c r="A19" s="144" t="s">
        <v>516</v>
      </c>
      <c r="B19" s="111" t="s">
        <v>245</v>
      </c>
      <c r="C19" s="90">
        <v>1288</v>
      </c>
      <c r="D19" s="79">
        <v>2062</v>
      </c>
      <c r="E19" s="80"/>
      <c r="F19" s="79"/>
      <c r="G19" s="80" t="e">
        <f>'tám, végl. pe.átv  '!#REF!</f>
        <v>#REF!</v>
      </c>
      <c r="H19" s="324"/>
      <c r="J19" s="78">
        <v>0</v>
      </c>
      <c r="K19" s="149" t="e">
        <f>SUM(C19:J19)</f>
        <v>#REF!</v>
      </c>
      <c r="M19" s="43"/>
      <c r="N19" s="43"/>
      <c r="O19" s="43"/>
      <c r="P19" s="43"/>
      <c r="Q19" s="43"/>
      <c r="R19" s="43"/>
      <c r="S19" s="391"/>
    </row>
    <row r="20" spans="1:19" ht="17.25" customHeight="1" x14ac:dyDescent="0.2">
      <c r="A20" s="144" t="s">
        <v>517</v>
      </c>
      <c r="B20" s="108" t="s">
        <v>267</v>
      </c>
      <c r="C20" s="90">
        <v>25</v>
      </c>
      <c r="D20" s="79"/>
      <c r="E20" s="80"/>
      <c r="F20" s="79"/>
      <c r="G20" s="347">
        <v>447</v>
      </c>
      <c r="H20" s="366"/>
      <c r="I20" s="198"/>
      <c r="J20" s="198"/>
      <c r="K20" s="149">
        <f t="shared" si="0"/>
        <v>472</v>
      </c>
      <c r="M20" s="43"/>
      <c r="N20" s="43"/>
      <c r="O20" s="43"/>
      <c r="P20" s="43"/>
      <c r="Q20" s="43"/>
      <c r="R20" s="43"/>
      <c r="S20" s="391"/>
    </row>
    <row r="21" spans="1:19" s="45" customFormat="1" ht="17.25" customHeight="1" x14ac:dyDescent="0.2">
      <c r="A21" s="144" t="s">
        <v>518</v>
      </c>
      <c r="B21" s="108" t="s">
        <v>268</v>
      </c>
      <c r="C21" s="90"/>
      <c r="D21" s="79"/>
      <c r="E21" s="80"/>
      <c r="F21" s="79"/>
      <c r="G21" s="347">
        <f>'tám, végl. pe.átv  '!F11</f>
        <v>521987</v>
      </c>
      <c r="H21" s="328">
        <f>'tám, végl. pe.átv  '!G11</f>
        <v>103449</v>
      </c>
      <c r="I21" s="189"/>
      <c r="J21" s="189"/>
      <c r="K21" s="149">
        <f t="shared" si="0"/>
        <v>625436</v>
      </c>
      <c r="L21" s="198"/>
      <c r="S21" s="401"/>
    </row>
    <row r="22" spans="1:19" ht="17.25" customHeight="1" x14ac:dyDescent="0.2">
      <c r="A22" s="144" t="s">
        <v>519</v>
      </c>
      <c r="B22" s="108" t="s">
        <v>269</v>
      </c>
      <c r="C22" s="90"/>
      <c r="D22" s="79"/>
      <c r="E22" s="80"/>
      <c r="F22" s="79"/>
      <c r="G22" s="347">
        <f>'tám, végl. pe.átv  '!F19</f>
        <v>157182</v>
      </c>
      <c r="H22" s="366"/>
      <c r="I22" s="198"/>
      <c r="J22" s="198"/>
      <c r="K22" s="149">
        <f t="shared" si="0"/>
        <v>157182</v>
      </c>
      <c r="M22" s="43"/>
      <c r="N22" s="43"/>
      <c r="O22" s="43"/>
      <c r="P22" s="43"/>
      <c r="Q22" s="43"/>
      <c r="R22" s="43"/>
      <c r="S22" s="391"/>
    </row>
    <row r="23" spans="1:19" ht="17.25" customHeight="1" x14ac:dyDescent="0.2">
      <c r="A23" s="144" t="s">
        <v>520</v>
      </c>
      <c r="B23" s="108" t="s">
        <v>281</v>
      </c>
      <c r="C23" s="90"/>
      <c r="D23" s="79"/>
      <c r="E23" s="80"/>
      <c r="F23" s="79"/>
      <c r="G23" s="347"/>
      <c r="H23" s="328">
        <f>'tám, végl. pe.átv  '!G20</f>
        <v>2081</v>
      </c>
      <c r="I23" s="198"/>
      <c r="J23" s="198"/>
      <c r="K23" s="149">
        <f t="shared" si="0"/>
        <v>2081</v>
      </c>
      <c r="M23" s="43"/>
      <c r="N23" s="43"/>
      <c r="O23" s="43"/>
      <c r="P23" s="43"/>
      <c r="Q23" s="43"/>
      <c r="R23" s="43"/>
      <c r="S23" s="391"/>
    </row>
    <row r="24" spans="1:19" ht="17.25" customHeight="1" x14ac:dyDescent="0.2">
      <c r="A24" s="144" t="s">
        <v>521</v>
      </c>
      <c r="B24" s="108" t="s">
        <v>282</v>
      </c>
      <c r="C24" s="90"/>
      <c r="D24" s="79"/>
      <c r="E24" s="80"/>
      <c r="F24" s="79"/>
      <c r="G24" s="347">
        <v>1300</v>
      </c>
      <c r="H24" s="366"/>
      <c r="I24" s="198"/>
      <c r="J24" s="198"/>
      <c r="K24" s="149">
        <f t="shared" si="0"/>
        <v>1300</v>
      </c>
      <c r="M24" s="43"/>
      <c r="N24" s="43"/>
      <c r="O24" s="43"/>
      <c r="P24" s="43"/>
      <c r="Q24" s="43"/>
      <c r="R24" s="43"/>
      <c r="S24" s="391"/>
    </row>
    <row r="25" spans="1:19" ht="17.25" customHeight="1" x14ac:dyDescent="0.2">
      <c r="A25" s="144" t="s">
        <v>522</v>
      </c>
      <c r="B25" s="108" t="s">
        <v>270</v>
      </c>
      <c r="C25" s="90"/>
      <c r="D25" s="79"/>
      <c r="E25" s="80"/>
      <c r="F25" s="79"/>
      <c r="G25" s="347">
        <v>14203</v>
      </c>
      <c r="H25" s="328"/>
      <c r="I25" s="189"/>
      <c r="J25" s="189"/>
      <c r="K25" s="149">
        <f t="shared" si="0"/>
        <v>14203</v>
      </c>
      <c r="M25" s="43"/>
      <c r="N25" s="43"/>
      <c r="O25" s="43"/>
      <c r="P25" s="43"/>
      <c r="Q25" s="43"/>
      <c r="R25" s="43"/>
      <c r="S25" s="391"/>
    </row>
    <row r="26" spans="1:19" ht="17.25" customHeight="1" x14ac:dyDescent="0.2">
      <c r="A26" s="144" t="s">
        <v>523</v>
      </c>
      <c r="B26" s="108" t="s">
        <v>247</v>
      </c>
      <c r="C26" s="90"/>
      <c r="E26" s="80">
        <f>'közhatalmi bevételek'!G13</f>
        <v>804815</v>
      </c>
      <c r="F26" s="79">
        <f>'közhatalmi bevételek'!H13</f>
        <v>17385</v>
      </c>
      <c r="G26" s="80"/>
      <c r="H26" s="365"/>
      <c r="I26" s="152"/>
      <c r="J26" s="152"/>
      <c r="K26" s="149">
        <f t="shared" si="0"/>
        <v>822200</v>
      </c>
      <c r="M26" s="43"/>
      <c r="N26" s="43"/>
      <c r="O26" s="43"/>
      <c r="P26" s="43"/>
      <c r="Q26" s="43"/>
      <c r="R26" s="43"/>
      <c r="S26" s="391"/>
    </row>
    <row r="27" spans="1:19" ht="17.25" customHeight="1" x14ac:dyDescent="0.2">
      <c r="A27" s="144" t="s">
        <v>525</v>
      </c>
      <c r="B27" s="111" t="s">
        <v>524</v>
      </c>
      <c r="C27" s="90"/>
      <c r="E27" s="80"/>
      <c r="F27" s="79"/>
      <c r="G27" s="80"/>
      <c r="H27" s="365"/>
      <c r="I27" s="152"/>
      <c r="J27" s="152"/>
      <c r="K27" s="149">
        <f t="shared" si="0"/>
        <v>0</v>
      </c>
      <c r="M27" s="43"/>
      <c r="N27" s="43"/>
      <c r="O27" s="43"/>
      <c r="P27" s="43"/>
      <c r="Q27" s="43"/>
      <c r="R27" s="43"/>
      <c r="S27" s="391"/>
    </row>
    <row r="28" spans="1:19" ht="17.25" customHeight="1" x14ac:dyDescent="0.2">
      <c r="A28" s="144" t="s">
        <v>526</v>
      </c>
      <c r="B28" s="108" t="s">
        <v>271</v>
      </c>
      <c r="C28" s="90"/>
      <c r="E28" s="80">
        <f>'közhatalmi bevételek'!G19</f>
        <v>0</v>
      </c>
      <c r="F28" s="79"/>
      <c r="G28" s="80"/>
      <c r="H28" s="365"/>
      <c r="I28" s="152"/>
      <c r="J28" s="152"/>
      <c r="K28" s="149">
        <f t="shared" si="0"/>
        <v>0</v>
      </c>
      <c r="M28" s="43"/>
      <c r="N28" s="43"/>
      <c r="O28" s="43"/>
      <c r="P28" s="43"/>
      <c r="Q28" s="43"/>
      <c r="R28" s="43"/>
      <c r="S28" s="391"/>
    </row>
    <row r="29" spans="1:19" s="45" customFormat="1" ht="17.25" customHeight="1" x14ac:dyDescent="0.2">
      <c r="A29" s="144" t="s">
        <v>527</v>
      </c>
      <c r="B29" s="108" t="s">
        <v>248</v>
      </c>
      <c r="C29" s="90"/>
      <c r="D29" s="81"/>
      <c r="E29" s="347">
        <f>'közhatalmi bevételek'!G15</f>
        <v>6200</v>
      </c>
      <c r="F29" s="79">
        <f>'közhatalmi bevételek'!H15</f>
        <v>0</v>
      </c>
      <c r="G29" s="90"/>
      <c r="H29" s="365"/>
      <c r="I29" s="152"/>
      <c r="J29" s="152"/>
      <c r="K29" s="149">
        <f t="shared" si="0"/>
        <v>6200</v>
      </c>
      <c r="L29" s="198"/>
      <c r="S29" s="401"/>
    </row>
    <row r="30" spans="1:19" ht="17.25" customHeight="1" x14ac:dyDescent="0.2">
      <c r="A30" s="144" t="s">
        <v>528</v>
      </c>
      <c r="B30" s="108" t="s">
        <v>249</v>
      </c>
      <c r="C30" s="90"/>
      <c r="D30" s="79"/>
      <c r="E30" s="347">
        <f>'közhatalmi bevételek'!G24</f>
        <v>0</v>
      </c>
      <c r="F30" s="79"/>
      <c r="G30" s="80"/>
      <c r="H30" s="365"/>
      <c r="I30" s="152"/>
      <c r="J30" s="152"/>
      <c r="K30" s="149">
        <f t="shared" si="0"/>
        <v>0</v>
      </c>
      <c r="M30" s="43"/>
      <c r="N30" s="43"/>
      <c r="O30" s="43"/>
      <c r="P30" s="43"/>
      <c r="Q30" s="43"/>
      <c r="R30" s="43"/>
      <c r="S30" s="391"/>
    </row>
    <row r="31" spans="1:19" ht="17.25" customHeight="1" x14ac:dyDescent="0.2">
      <c r="A31" s="144" t="s">
        <v>529</v>
      </c>
      <c r="B31" s="108" t="s">
        <v>250</v>
      </c>
      <c r="C31" s="90"/>
      <c r="D31" s="79"/>
      <c r="E31" s="80"/>
      <c r="F31" s="79"/>
      <c r="G31" s="80"/>
      <c r="H31" s="365"/>
      <c r="I31" s="152"/>
      <c r="J31" s="152"/>
      <c r="K31" s="149">
        <f t="shared" si="0"/>
        <v>0</v>
      </c>
      <c r="M31" s="43"/>
      <c r="N31" s="43"/>
      <c r="O31" s="43"/>
      <c r="P31" s="43"/>
      <c r="Q31" s="43"/>
      <c r="R31" s="43"/>
      <c r="S31" s="391"/>
    </row>
    <row r="32" spans="1:19" ht="17.25" customHeight="1" x14ac:dyDescent="0.2">
      <c r="A32" s="144" t="s">
        <v>531</v>
      </c>
      <c r="B32" s="108" t="s">
        <v>251</v>
      </c>
      <c r="C32" s="90">
        <v>140</v>
      </c>
      <c r="D32" s="79">
        <v>46</v>
      </c>
      <c r="E32" s="80"/>
      <c r="F32" s="79"/>
      <c r="G32" s="80"/>
      <c r="H32" s="365"/>
      <c r="I32" s="152"/>
      <c r="J32" s="152"/>
      <c r="K32" s="149">
        <f t="shared" si="0"/>
        <v>186</v>
      </c>
      <c r="M32" s="43"/>
      <c r="N32" s="43"/>
      <c r="O32" s="43"/>
      <c r="P32" s="43"/>
      <c r="Q32" s="43"/>
      <c r="R32" s="43"/>
      <c r="S32" s="391"/>
    </row>
    <row r="33" spans="1:19" ht="17.25" customHeight="1" x14ac:dyDescent="0.2">
      <c r="A33" s="144" t="s">
        <v>532</v>
      </c>
      <c r="B33" s="145" t="s">
        <v>252</v>
      </c>
      <c r="C33" s="153"/>
      <c r="D33" s="148"/>
      <c r="E33" s="147"/>
      <c r="F33" s="148"/>
      <c r="G33" s="348">
        <v>5065</v>
      </c>
      <c r="H33" s="365"/>
      <c r="I33" s="152"/>
      <c r="J33" s="152"/>
      <c r="K33" s="149">
        <f t="shared" si="0"/>
        <v>5065</v>
      </c>
      <c r="M33" s="43"/>
      <c r="N33" s="43"/>
      <c r="O33" s="43"/>
      <c r="P33" s="43"/>
      <c r="Q33" s="43"/>
      <c r="R33" s="43"/>
      <c r="S33" s="391"/>
    </row>
    <row r="34" spans="1:19" ht="17.25" customHeight="1" x14ac:dyDescent="0.2">
      <c r="A34" s="144" t="s">
        <v>548</v>
      </c>
      <c r="B34" s="145" t="s">
        <v>253</v>
      </c>
      <c r="C34" s="153"/>
      <c r="D34" s="148"/>
      <c r="E34" s="147"/>
      <c r="F34" s="148"/>
      <c r="G34" s="348">
        <v>0</v>
      </c>
      <c r="H34" s="365"/>
      <c r="I34" s="152"/>
      <c r="J34" s="152"/>
      <c r="K34" s="149">
        <f t="shared" si="0"/>
        <v>0</v>
      </c>
      <c r="M34" s="43"/>
      <c r="N34" s="43"/>
      <c r="O34" s="43"/>
      <c r="P34" s="43"/>
      <c r="Q34" s="43"/>
      <c r="R34" s="43"/>
      <c r="S34" s="391"/>
    </row>
    <row r="35" spans="1:19" ht="17.25" customHeight="1" x14ac:dyDescent="0.2">
      <c r="A35" s="144" t="s">
        <v>549</v>
      </c>
      <c r="B35" s="145" t="s">
        <v>254</v>
      </c>
      <c r="C35" s="153"/>
      <c r="D35" s="148"/>
      <c r="E35" s="147"/>
      <c r="F35" s="148"/>
      <c r="G35" s="348">
        <v>455</v>
      </c>
      <c r="H35" s="365"/>
      <c r="I35" s="152"/>
      <c r="J35" s="152"/>
      <c r="K35" s="149">
        <f t="shared" si="0"/>
        <v>455</v>
      </c>
      <c r="M35" s="43"/>
      <c r="N35" s="43"/>
      <c r="O35" s="43"/>
      <c r="P35" s="43"/>
      <c r="Q35" s="43"/>
      <c r="R35" s="43"/>
      <c r="S35" s="391"/>
    </row>
    <row r="36" spans="1:19" ht="17.25" customHeight="1" x14ac:dyDescent="0.2">
      <c r="A36" s="144" t="s">
        <v>550</v>
      </c>
      <c r="B36" s="145" t="s">
        <v>534</v>
      </c>
      <c r="C36" s="153"/>
      <c r="D36" s="148"/>
      <c r="E36" s="147"/>
      <c r="F36" s="148"/>
      <c r="G36" s="348">
        <v>500</v>
      </c>
      <c r="H36" s="365"/>
      <c r="I36" s="152"/>
      <c r="J36" s="152"/>
      <c r="K36" s="149">
        <f t="shared" si="0"/>
        <v>500</v>
      </c>
      <c r="M36" s="43"/>
      <c r="N36" s="43"/>
      <c r="O36" s="43"/>
      <c r="P36" s="43"/>
      <c r="Q36" s="43"/>
      <c r="R36" s="43"/>
      <c r="S36" s="391"/>
    </row>
    <row r="37" spans="1:19" ht="17.25" customHeight="1" x14ac:dyDescent="0.2">
      <c r="A37" s="144" t="s">
        <v>551</v>
      </c>
      <c r="B37" s="145" t="s">
        <v>255</v>
      </c>
      <c r="C37" s="153"/>
      <c r="D37" s="148"/>
      <c r="E37" s="147"/>
      <c r="F37" s="148"/>
      <c r="G37" s="348">
        <v>2032</v>
      </c>
      <c r="H37" s="365"/>
      <c r="I37" s="152"/>
      <c r="J37" s="152"/>
      <c r="K37" s="149">
        <f t="shared" si="0"/>
        <v>2032</v>
      </c>
      <c r="M37" s="43"/>
      <c r="N37" s="43"/>
      <c r="O37" s="43"/>
      <c r="P37" s="43"/>
      <c r="Q37" s="43"/>
      <c r="R37" s="43"/>
      <c r="S37" s="391"/>
    </row>
    <row r="38" spans="1:19" ht="17.25" customHeight="1" x14ac:dyDescent="0.2">
      <c r="A38" s="144" t="s">
        <v>552</v>
      </c>
      <c r="B38" s="145" t="s">
        <v>256</v>
      </c>
      <c r="C38" s="153"/>
      <c r="D38" s="350">
        <v>2286</v>
      </c>
      <c r="E38" s="153"/>
      <c r="F38" s="148"/>
      <c r="G38" s="349"/>
      <c r="H38" s="324"/>
      <c r="K38" s="149">
        <f t="shared" si="0"/>
        <v>2286</v>
      </c>
      <c r="M38" s="43"/>
      <c r="N38" s="43"/>
      <c r="O38" s="43"/>
      <c r="P38" s="43"/>
      <c r="Q38" s="43"/>
      <c r="R38" s="43"/>
      <c r="S38" s="391"/>
    </row>
    <row r="39" spans="1:19" ht="17.25" customHeight="1" thickBot="1" x14ac:dyDescent="0.25">
      <c r="A39" s="144" t="s">
        <v>553</v>
      </c>
      <c r="B39" s="145" t="s">
        <v>257</v>
      </c>
      <c r="C39" s="153"/>
      <c r="D39" s="148"/>
      <c r="E39" s="147"/>
      <c r="F39" s="148"/>
      <c r="G39" s="147"/>
      <c r="H39" s="365"/>
      <c r="I39" s="152"/>
      <c r="J39" s="152"/>
      <c r="K39" s="149">
        <f t="shared" si="0"/>
        <v>0</v>
      </c>
      <c r="M39" s="43"/>
      <c r="N39" s="43"/>
      <c r="O39" s="43"/>
      <c r="P39" s="43"/>
      <c r="Q39" s="43"/>
      <c r="R39" s="43"/>
      <c r="S39" s="391"/>
    </row>
    <row r="40" spans="1:19" ht="17.25" customHeight="1" thickBot="1" x14ac:dyDescent="0.25">
      <c r="A40" s="2362" t="s">
        <v>557</v>
      </c>
      <c r="B40" s="2363"/>
      <c r="C40" s="238">
        <f>SUM(C10:C39)</f>
        <v>40369</v>
      </c>
      <c r="D40" s="238">
        <f>SUM(D10:D39)</f>
        <v>43113</v>
      </c>
      <c r="E40" s="381">
        <f>SUM(E10:E39)</f>
        <v>811925</v>
      </c>
      <c r="F40" s="382">
        <f>SUM(F10:F39)</f>
        <v>17385</v>
      </c>
      <c r="G40" s="238" t="e">
        <f>SUM(G10:G39)</f>
        <v>#REF!</v>
      </c>
      <c r="H40" s="367">
        <f>SUM(H12:H39)</f>
        <v>105530</v>
      </c>
      <c r="I40" s="367">
        <f>SUM(I12:I39)</f>
        <v>0</v>
      </c>
      <c r="J40" s="367">
        <f>SUM(J12:J39)</f>
        <v>0</v>
      </c>
      <c r="K40" s="239" t="e">
        <f>SUM(C40:J40)</f>
        <v>#REF!</v>
      </c>
      <c r="M40" s="43"/>
      <c r="N40" s="43"/>
      <c r="O40" s="43"/>
      <c r="P40" s="43"/>
      <c r="Q40" s="43"/>
      <c r="R40" s="43"/>
      <c r="S40" s="391"/>
    </row>
    <row r="41" spans="1:19" ht="17.25" customHeight="1" x14ac:dyDescent="0.2">
      <c r="M41" s="43"/>
      <c r="N41" s="43"/>
      <c r="O41" s="43"/>
      <c r="P41" s="43"/>
      <c r="Q41" s="43"/>
      <c r="R41" s="43"/>
      <c r="S41" s="391"/>
    </row>
    <row r="42" spans="1:19" ht="17.25" customHeight="1" x14ac:dyDescent="0.2">
      <c r="M42" s="43"/>
      <c r="N42" s="43"/>
      <c r="O42" s="43"/>
      <c r="P42" s="43"/>
      <c r="Q42" s="43"/>
      <c r="R42" s="43"/>
      <c r="S42" s="391"/>
    </row>
    <row r="43" spans="1:19" ht="17.25" customHeight="1" x14ac:dyDescent="0.2">
      <c r="M43" s="43"/>
      <c r="N43" s="43"/>
      <c r="O43" s="43"/>
      <c r="P43" s="43"/>
      <c r="Q43" s="43"/>
      <c r="R43" s="43"/>
      <c r="S43" s="391"/>
    </row>
    <row r="44" spans="1:19" ht="17.25" customHeight="1" x14ac:dyDescent="0.2">
      <c r="M44" s="43"/>
      <c r="N44" s="43"/>
      <c r="O44" s="43"/>
      <c r="P44" s="43"/>
      <c r="Q44" s="43"/>
      <c r="R44" s="43"/>
      <c r="S44" s="391"/>
    </row>
    <row r="45" spans="1:19" ht="17.25" customHeight="1" x14ac:dyDescent="0.2">
      <c r="M45" s="43"/>
      <c r="N45" s="43"/>
      <c r="O45" s="43"/>
      <c r="P45" s="43"/>
      <c r="Q45" s="43"/>
      <c r="R45" s="43"/>
      <c r="S45" s="391"/>
    </row>
    <row r="46" spans="1:19" ht="17.25" customHeight="1" x14ac:dyDescent="0.2">
      <c r="M46" s="43"/>
      <c r="N46" s="43"/>
      <c r="O46" s="43"/>
      <c r="P46" s="43"/>
      <c r="Q46" s="43"/>
      <c r="R46" s="43"/>
      <c r="S46" s="391"/>
    </row>
    <row r="47" spans="1:19" ht="17.25" customHeight="1" x14ac:dyDescent="0.2">
      <c r="M47" s="43"/>
      <c r="N47" s="43"/>
      <c r="O47" s="43"/>
      <c r="P47" s="43"/>
      <c r="Q47" s="43"/>
      <c r="R47" s="43"/>
      <c r="S47" s="391"/>
    </row>
    <row r="48" spans="1:19" ht="17.25" customHeight="1" x14ac:dyDescent="0.2">
      <c r="M48" s="43"/>
      <c r="N48" s="43"/>
      <c r="O48" s="43"/>
      <c r="P48" s="43"/>
      <c r="Q48" s="43"/>
      <c r="R48" s="43"/>
      <c r="S48" s="391"/>
    </row>
    <row r="49" spans="2:24" ht="17.25" customHeight="1" x14ac:dyDescent="0.2">
      <c r="M49" s="43"/>
      <c r="N49" s="43"/>
      <c r="O49" s="43"/>
      <c r="P49" s="43"/>
      <c r="Q49" s="43"/>
      <c r="R49" s="43"/>
      <c r="S49" s="391"/>
    </row>
    <row r="50" spans="2:24" ht="17.25" customHeight="1" x14ac:dyDescent="0.2">
      <c r="M50" s="43"/>
      <c r="N50" s="43"/>
      <c r="O50" s="43"/>
      <c r="P50" s="43"/>
      <c r="Q50" s="43"/>
      <c r="R50" s="43"/>
      <c r="S50" s="391"/>
    </row>
    <row r="51" spans="2:24" ht="17.25" customHeight="1" x14ac:dyDescent="0.2">
      <c r="M51" s="43"/>
      <c r="N51" s="43"/>
      <c r="O51" s="43"/>
      <c r="P51" s="43"/>
      <c r="Q51" s="43"/>
      <c r="R51" s="43"/>
      <c r="S51" s="391"/>
    </row>
    <row r="52" spans="2:24" ht="17.25" customHeight="1" x14ac:dyDescent="0.2">
      <c r="M52" s="43"/>
      <c r="N52" s="43"/>
      <c r="O52" s="43"/>
      <c r="P52" s="43"/>
      <c r="Q52" s="43"/>
      <c r="R52" s="43"/>
      <c r="S52" s="391"/>
    </row>
    <row r="53" spans="2:24" ht="17.25" customHeight="1" x14ac:dyDescent="0.2">
      <c r="M53" s="43"/>
      <c r="N53" s="43"/>
      <c r="O53" s="43"/>
      <c r="P53" s="43"/>
      <c r="Q53" s="43"/>
      <c r="R53" s="43"/>
      <c r="S53" s="391"/>
    </row>
    <row r="54" spans="2:24" ht="17.25" customHeight="1" x14ac:dyDescent="0.2">
      <c r="M54" s="43"/>
      <c r="N54" s="43"/>
      <c r="O54" s="43"/>
      <c r="P54" s="43"/>
      <c r="Q54" s="43"/>
      <c r="R54" s="43"/>
      <c r="S54" s="391"/>
    </row>
    <row r="55" spans="2:24" ht="17.25" customHeight="1" x14ac:dyDescent="0.2">
      <c r="M55" s="43"/>
      <c r="N55" s="43"/>
      <c r="O55" s="43"/>
      <c r="P55" s="43"/>
      <c r="Q55" s="43"/>
      <c r="R55" s="43"/>
      <c r="S55" s="391"/>
    </row>
    <row r="56" spans="2:24" ht="17.25" customHeight="1" x14ac:dyDescent="0.2">
      <c r="M56" s="43"/>
      <c r="N56" s="43"/>
      <c r="O56" s="43"/>
      <c r="P56" s="43"/>
      <c r="Q56" s="43"/>
      <c r="R56" s="43"/>
      <c r="S56" s="391"/>
    </row>
    <row r="57" spans="2:24" ht="17.25" customHeight="1" x14ac:dyDescent="0.2">
      <c r="M57" s="43"/>
      <c r="N57" s="43"/>
      <c r="O57" s="43"/>
      <c r="P57" s="43"/>
      <c r="Q57" s="43"/>
      <c r="R57" s="43"/>
      <c r="S57" s="391"/>
    </row>
    <row r="58" spans="2:24" ht="17.25" customHeight="1" x14ac:dyDescent="0.2">
      <c r="M58" s="43"/>
      <c r="N58" s="43"/>
      <c r="O58" s="43"/>
      <c r="P58" s="43"/>
      <c r="Q58" s="43"/>
      <c r="R58" s="43"/>
      <c r="S58" s="391"/>
    </row>
    <row r="64" spans="2:24" ht="17.25" customHeight="1" x14ac:dyDescent="0.2">
      <c r="B64" s="2384" t="s">
        <v>535</v>
      </c>
      <c r="C64" s="2369"/>
      <c r="D64" s="2369"/>
      <c r="E64" s="2369"/>
      <c r="F64" s="2369"/>
      <c r="G64" s="2369"/>
      <c r="H64" s="2369"/>
      <c r="I64" s="2369"/>
      <c r="J64" s="2369"/>
      <c r="K64" s="2369"/>
      <c r="L64" s="2369"/>
      <c r="M64" s="2369"/>
      <c r="N64" s="2369"/>
      <c r="O64" s="2369"/>
      <c r="P64" s="2369"/>
      <c r="Q64" s="2369"/>
      <c r="R64" s="2369"/>
      <c r="W64" s="44"/>
      <c r="X64" s="44"/>
    </row>
    <row r="65" spans="1:23" ht="17.25" customHeight="1" x14ac:dyDescent="0.2">
      <c r="D65" s="76"/>
      <c r="E65" s="76"/>
      <c r="F65" s="76"/>
      <c r="G65" s="76"/>
      <c r="H65" s="76"/>
      <c r="I65" s="76"/>
      <c r="J65" s="76"/>
      <c r="K65" s="76"/>
      <c r="W65" s="44"/>
    </row>
    <row r="66" spans="1:23" ht="17.25" customHeight="1" x14ac:dyDescent="0.2">
      <c r="A66" s="2212" t="s">
        <v>513</v>
      </c>
      <c r="B66" s="2369"/>
      <c r="C66" s="2369"/>
      <c r="D66" s="2369"/>
      <c r="E66" s="2369"/>
      <c r="F66" s="2369"/>
      <c r="G66" s="2369"/>
      <c r="H66" s="2369"/>
      <c r="I66" s="2369"/>
      <c r="J66" s="2369"/>
      <c r="K66" s="2369"/>
      <c r="L66" s="2369"/>
      <c r="M66" s="2369"/>
      <c r="N66" s="2369"/>
      <c r="O66" s="2369"/>
      <c r="P66" s="2369"/>
      <c r="Q66" s="2369"/>
      <c r="R66" s="2369"/>
    </row>
    <row r="67" spans="1:23" ht="17.25" customHeight="1" x14ac:dyDescent="0.2">
      <c r="A67" s="2212" t="s">
        <v>284</v>
      </c>
      <c r="B67" s="2369"/>
      <c r="C67" s="2369"/>
      <c r="D67" s="2369"/>
      <c r="E67" s="2369"/>
      <c r="F67" s="2369"/>
      <c r="G67" s="2369"/>
      <c r="H67" s="2369"/>
      <c r="I67" s="2369"/>
      <c r="J67" s="2369"/>
      <c r="K67" s="2369"/>
      <c r="L67" s="2369"/>
      <c r="M67" s="2369"/>
      <c r="N67" s="2369"/>
      <c r="O67" s="2369"/>
      <c r="P67" s="2369"/>
      <c r="Q67" s="2369"/>
      <c r="R67" s="2369"/>
    </row>
    <row r="68" spans="1:23" ht="17.25" customHeight="1" x14ac:dyDescent="0.2">
      <c r="B68" s="139"/>
      <c r="C68" s="140"/>
      <c r="D68" s="140"/>
      <c r="E68" s="140"/>
      <c r="F68" s="140"/>
      <c r="G68" s="140"/>
      <c r="H68" s="140"/>
      <c r="I68" s="140"/>
      <c r="J68" s="140"/>
      <c r="K68" s="140"/>
    </row>
    <row r="69" spans="1:23" ht="12.75" customHeight="1" thickBot="1" x14ac:dyDescent="0.25">
      <c r="A69" s="2389" t="s">
        <v>293</v>
      </c>
      <c r="B69" s="2390"/>
      <c r="C69" s="2390"/>
      <c r="D69" s="2390"/>
      <c r="E69" s="2390"/>
      <c r="F69" s="2390"/>
      <c r="G69" s="2390"/>
      <c r="H69" s="2390"/>
      <c r="I69" s="2390"/>
      <c r="J69" s="2390"/>
      <c r="K69" s="2390"/>
      <c r="L69" s="2391"/>
      <c r="M69" s="2391"/>
      <c r="N69" s="2391"/>
      <c r="O69" s="2391"/>
      <c r="P69" s="2391"/>
      <c r="Q69" s="2391"/>
      <c r="R69" s="2391"/>
    </row>
    <row r="70" spans="1:23" s="77" customFormat="1" ht="11.25" customHeight="1" x14ac:dyDescent="0.2">
      <c r="A70" s="2376" t="s">
        <v>457</v>
      </c>
      <c r="B70" s="2364" t="s">
        <v>85</v>
      </c>
      <c r="C70" s="2301" t="s">
        <v>57</v>
      </c>
      <c r="D70" s="2382"/>
      <c r="E70" s="2382" t="s">
        <v>58</v>
      </c>
      <c r="F70" s="2382"/>
      <c r="G70" s="2382" t="s">
        <v>59</v>
      </c>
      <c r="H70" s="2382"/>
      <c r="I70" s="2299"/>
      <c r="J70" s="2301"/>
      <c r="K70" s="209" t="s">
        <v>60</v>
      </c>
      <c r="L70" s="2383" t="s">
        <v>458</v>
      </c>
      <c r="M70" s="2381"/>
      <c r="N70" s="2381" t="s">
        <v>459</v>
      </c>
      <c r="O70" s="2381"/>
      <c r="P70" s="2381" t="s">
        <v>460</v>
      </c>
      <c r="Q70" s="2381"/>
      <c r="R70" s="205" t="s">
        <v>576</v>
      </c>
      <c r="S70" s="398"/>
    </row>
    <row r="71" spans="1:23" ht="31.5" customHeight="1" x14ac:dyDescent="0.2">
      <c r="A71" s="2377"/>
      <c r="B71" s="2365"/>
      <c r="C71" s="2249" t="s">
        <v>536</v>
      </c>
      <c r="D71" s="2387"/>
      <c r="E71" s="2387"/>
      <c r="F71" s="2387"/>
      <c r="G71" s="2387"/>
      <c r="H71" s="2387"/>
      <c r="I71" s="2387"/>
      <c r="J71" s="2387"/>
      <c r="K71" s="2388"/>
      <c r="L71" s="2249" t="s">
        <v>502</v>
      </c>
      <c r="M71" s="2385"/>
      <c r="N71" s="2385"/>
      <c r="O71" s="2385"/>
      <c r="P71" s="2385"/>
      <c r="Q71" s="2385"/>
      <c r="R71" s="2386"/>
    </row>
    <row r="72" spans="1:23" ht="36" customHeight="1" thickBot="1" x14ac:dyDescent="0.25">
      <c r="A72" s="2377"/>
      <c r="B72" s="2365"/>
      <c r="C72" s="2367" t="s">
        <v>440</v>
      </c>
      <c r="D72" s="2368"/>
      <c r="E72" s="2368" t="s">
        <v>441</v>
      </c>
      <c r="F72" s="2368"/>
      <c r="G72" s="2368" t="s">
        <v>22</v>
      </c>
      <c r="H72" s="2368"/>
      <c r="I72" s="2370"/>
      <c r="J72" s="2371"/>
      <c r="K72" s="2379" t="s">
        <v>515</v>
      </c>
      <c r="L72" s="2367" t="s">
        <v>440</v>
      </c>
      <c r="M72" s="2368"/>
      <c r="N72" s="2368" t="s">
        <v>441</v>
      </c>
      <c r="O72" s="2368"/>
      <c r="P72" s="2368" t="s">
        <v>22</v>
      </c>
      <c r="Q72" s="2368"/>
      <c r="R72" s="2374" t="s">
        <v>515</v>
      </c>
    </row>
    <row r="73" spans="1:23" ht="35.25" customHeight="1" thickBot="1" x14ac:dyDescent="0.25">
      <c r="A73" s="2377"/>
      <c r="B73" s="2365"/>
      <c r="C73" s="2367"/>
      <c r="D73" s="2368"/>
      <c r="E73" s="2368"/>
      <c r="F73" s="2368"/>
      <c r="G73" s="2368"/>
      <c r="H73" s="2368"/>
      <c r="I73" s="2372"/>
      <c r="J73" s="2373"/>
      <c r="K73" s="2379"/>
      <c r="L73" s="2367"/>
      <c r="M73" s="2368"/>
      <c r="N73" s="2368"/>
      <c r="O73" s="2368"/>
      <c r="P73" s="2368"/>
      <c r="Q73" s="2368"/>
      <c r="R73" s="2374"/>
    </row>
    <row r="74" spans="1:23" ht="32.25" customHeight="1" thickBot="1" x14ac:dyDescent="0.25">
      <c r="A74" s="2378"/>
      <c r="B74" s="2366"/>
      <c r="C74" s="353" t="s">
        <v>62</v>
      </c>
      <c r="D74" s="211" t="s">
        <v>63</v>
      </c>
      <c r="E74" s="210" t="s">
        <v>62</v>
      </c>
      <c r="F74" s="210" t="s">
        <v>63</v>
      </c>
      <c r="G74" s="210" t="s">
        <v>62</v>
      </c>
      <c r="H74" s="210" t="s">
        <v>63</v>
      </c>
      <c r="I74" s="210" t="s">
        <v>62</v>
      </c>
      <c r="J74" s="210" t="s">
        <v>63</v>
      </c>
      <c r="K74" s="2380"/>
      <c r="L74" s="213" t="s">
        <v>62</v>
      </c>
      <c r="M74" s="214" t="s">
        <v>63</v>
      </c>
      <c r="N74" s="208" t="s">
        <v>62</v>
      </c>
      <c r="O74" s="208" t="s">
        <v>63</v>
      </c>
      <c r="P74" s="208" t="s">
        <v>62</v>
      </c>
      <c r="Q74" s="208" t="s">
        <v>63</v>
      </c>
      <c r="R74" s="2375"/>
    </row>
    <row r="75" spans="1:23" ht="17.25" customHeight="1" x14ac:dyDescent="0.2">
      <c r="A75" s="154">
        <v>1</v>
      </c>
      <c r="B75" s="394" t="s">
        <v>539</v>
      </c>
      <c r="C75" s="171">
        <v>10</v>
      </c>
      <c r="D75" s="171">
        <v>0</v>
      </c>
      <c r="E75" s="171"/>
      <c r="F75" s="171"/>
      <c r="G75" s="171"/>
      <c r="H75" s="171"/>
      <c r="I75" s="171"/>
      <c r="J75" s="171"/>
      <c r="K75" s="352">
        <f>SUM(C75:H75)</f>
        <v>10</v>
      </c>
      <c r="L75" s="215">
        <v>20</v>
      </c>
      <c r="M75" s="215">
        <v>188</v>
      </c>
      <c r="N75" s="215"/>
      <c r="O75" s="215"/>
      <c r="P75" s="215"/>
      <c r="Q75" s="215"/>
      <c r="R75" s="216">
        <f>SUM(L75:Q75)</f>
        <v>208</v>
      </c>
    </row>
    <row r="76" spans="1:23" ht="17.25" customHeight="1" x14ac:dyDescent="0.2">
      <c r="A76" s="154">
        <v>2</v>
      </c>
      <c r="B76" s="395" t="s">
        <v>538</v>
      </c>
      <c r="C76" s="171"/>
      <c r="D76" s="171">
        <v>284</v>
      </c>
      <c r="E76" s="171"/>
      <c r="F76" s="171"/>
      <c r="G76" s="171"/>
      <c r="H76" s="171"/>
      <c r="I76" s="171"/>
      <c r="J76" s="171"/>
      <c r="K76" s="374">
        <f>SUM(C76:H76)</f>
        <v>284</v>
      </c>
      <c r="L76" s="171"/>
      <c r="M76" s="171"/>
      <c r="N76" s="171"/>
      <c r="O76" s="171"/>
      <c r="P76" s="171"/>
      <c r="Q76" s="171"/>
      <c r="R76" s="368"/>
    </row>
    <row r="77" spans="1:23" ht="17.25" customHeight="1" x14ac:dyDescent="0.2">
      <c r="A77" s="154">
        <v>3</v>
      </c>
      <c r="B77" s="395" t="s">
        <v>537</v>
      </c>
      <c r="C77" s="171">
        <v>3</v>
      </c>
      <c r="D77" s="171">
        <v>78</v>
      </c>
      <c r="E77" s="171"/>
      <c r="F77" s="171"/>
      <c r="G77" s="171"/>
      <c r="H77" s="171"/>
      <c r="I77" s="171"/>
      <c r="J77" s="171"/>
      <c r="K77" s="374">
        <f>SUM(C77:H77)</f>
        <v>81</v>
      </c>
      <c r="L77" s="171"/>
      <c r="M77" s="171"/>
      <c r="N77" s="171"/>
      <c r="O77" s="171"/>
      <c r="P77" s="171"/>
      <c r="Q77" s="171"/>
      <c r="R77" s="368"/>
    </row>
    <row r="78" spans="1:23" ht="17.25" customHeight="1" x14ac:dyDescent="0.2">
      <c r="A78" s="144">
        <v>4</v>
      </c>
      <c r="B78" s="395" t="s">
        <v>540</v>
      </c>
      <c r="C78" s="393">
        <v>2</v>
      </c>
      <c r="D78" s="212"/>
      <c r="E78" s="212"/>
      <c r="F78" s="212"/>
      <c r="G78" s="212"/>
      <c r="H78" s="212"/>
      <c r="I78" s="212"/>
      <c r="J78" s="212"/>
      <c r="K78" s="374">
        <f>SUM(C78:H78)</f>
        <v>2</v>
      </c>
      <c r="L78" s="217"/>
      <c r="M78" s="217"/>
      <c r="N78" s="217"/>
      <c r="O78" s="217"/>
      <c r="P78" s="217"/>
      <c r="Q78" s="217"/>
      <c r="R78" s="218"/>
    </row>
    <row r="79" spans="1:23" ht="17.25" customHeight="1" thickBot="1" x14ac:dyDescent="0.25">
      <c r="A79" s="375">
        <v>5</v>
      </c>
      <c r="B79" s="396" t="s">
        <v>541</v>
      </c>
      <c r="C79" s="393"/>
      <c r="D79" s="212">
        <v>40</v>
      </c>
      <c r="E79" s="212"/>
      <c r="F79" s="212"/>
      <c r="G79" s="212"/>
      <c r="H79" s="212"/>
      <c r="I79" s="212"/>
      <c r="J79" s="212"/>
      <c r="K79" s="397">
        <f>SUM(C79:J79)</f>
        <v>40</v>
      </c>
      <c r="L79" s="217"/>
      <c r="M79" s="217"/>
      <c r="N79" s="217"/>
      <c r="O79" s="217"/>
      <c r="P79" s="217"/>
      <c r="Q79" s="217"/>
      <c r="R79" s="218"/>
    </row>
    <row r="80" spans="1:23" ht="17.25" customHeight="1" thickBot="1" x14ac:dyDescent="0.25">
      <c r="A80" s="362" t="s">
        <v>258</v>
      </c>
      <c r="B80" s="369"/>
      <c r="C80" s="370">
        <f>SUM(C74:C78)</f>
        <v>15</v>
      </c>
      <c r="D80" s="370">
        <f>SUM(D74:D79)</f>
        <v>402</v>
      </c>
      <c r="E80" s="371">
        <f>SUM(E74)</f>
        <v>0</v>
      </c>
      <c r="F80" s="371">
        <f>SUM(F74)</f>
        <v>0</v>
      </c>
      <c r="G80" s="371">
        <f>SUM(G74)</f>
        <v>0</v>
      </c>
      <c r="H80" s="371">
        <f>SUM(H74:H78)</f>
        <v>0</v>
      </c>
      <c r="I80" s="372"/>
      <c r="J80" s="372"/>
      <c r="K80" s="373">
        <f>SUM(K74:K79)</f>
        <v>417</v>
      </c>
      <c r="L80" s="351">
        <f>SUM(L75:L78)</f>
        <v>20</v>
      </c>
      <c r="M80" s="206">
        <f>SUM(M75:M78)</f>
        <v>188</v>
      </c>
      <c r="N80" s="206"/>
      <c r="O80" s="206"/>
      <c r="P80" s="206"/>
      <c r="Q80" s="206"/>
      <c r="R80" s="219">
        <f>SUM(L80:Q80)</f>
        <v>208</v>
      </c>
      <c r="S80" s="399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Q62"/>
  <sheetViews>
    <sheetView zoomScale="120" workbookViewId="0">
      <selection sqref="A1:Q1"/>
    </sheetView>
  </sheetViews>
  <sheetFormatPr defaultColWidth="9.140625" defaultRowHeight="11.25" x14ac:dyDescent="0.2"/>
  <cols>
    <col min="1" max="1" width="3.7109375" style="103" customWidth="1"/>
    <col min="2" max="2" width="37.28515625" style="103" customWidth="1"/>
    <col min="3" max="8" width="7.5703125" style="104" customWidth="1"/>
    <col min="9" max="9" width="6" style="104" customWidth="1"/>
    <col min="10" max="10" width="48.5703125" style="104" customWidth="1"/>
    <col min="11" max="13" width="7.5703125" style="104" customWidth="1"/>
    <col min="14" max="16" width="7.5703125" style="8" customWidth="1"/>
    <col min="17" max="17" width="6" style="8" customWidth="1"/>
    <col min="18" max="16384" width="9.140625" style="8"/>
  </cols>
  <sheetData>
    <row r="1" spans="1:17" ht="12.75" customHeight="1" x14ac:dyDescent="0.2">
      <c r="A1" s="2211" t="s">
        <v>3061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17" x14ac:dyDescent="0.2">
      <c r="M2" s="105"/>
    </row>
    <row r="3" spans="1:17" s="82" customFormat="1" ht="12.75" customHeight="1" x14ac:dyDescent="0.2">
      <c r="A3" s="2212" t="s">
        <v>77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</row>
    <row r="4" spans="1:17" s="82" customFormat="1" ht="12.75" customHeight="1" x14ac:dyDescent="0.2">
      <c r="A4" s="2403" t="s">
        <v>1161</v>
      </c>
      <c r="B4" s="2403"/>
      <c r="C4" s="2403"/>
      <c r="D4" s="2403"/>
      <c r="E4" s="2403"/>
      <c r="F4" s="2403"/>
      <c r="G4" s="2403"/>
      <c r="H4" s="2403"/>
      <c r="I4" s="2403"/>
      <c r="J4" s="2403"/>
      <c r="K4" s="2403"/>
      <c r="L4" s="2403"/>
      <c r="M4" s="2403"/>
      <c r="N4" s="2403"/>
      <c r="O4" s="2403"/>
      <c r="P4" s="2403"/>
      <c r="Q4" s="2403"/>
    </row>
    <row r="5" spans="1:17" s="82" customFormat="1" ht="12.75" customHeight="1" thickBot="1" x14ac:dyDescent="0.25">
      <c r="A5" s="2251" t="s">
        <v>293</v>
      </c>
      <c r="B5" s="2251"/>
      <c r="C5" s="2251"/>
      <c r="D5" s="2251"/>
      <c r="E5" s="2251"/>
      <c r="F5" s="2251"/>
      <c r="G5" s="2251"/>
      <c r="H5" s="2251"/>
      <c r="I5" s="2251"/>
      <c r="J5" s="2251"/>
      <c r="K5" s="2251"/>
      <c r="L5" s="2251"/>
      <c r="M5" s="2251"/>
      <c r="N5" s="2251"/>
      <c r="O5" s="2251"/>
      <c r="P5" s="2251"/>
      <c r="Q5" s="2251"/>
    </row>
    <row r="6" spans="1:17" s="82" customFormat="1" ht="12.75" customHeight="1" x14ac:dyDescent="0.2">
      <c r="A6" s="2221" t="s">
        <v>56</v>
      </c>
      <c r="B6" s="2224" t="s">
        <v>57</v>
      </c>
      <c r="C6" s="2252" t="s">
        <v>58</v>
      </c>
      <c r="D6" s="2252"/>
      <c r="E6" s="2253"/>
      <c r="F6" s="2253" t="s">
        <v>59</v>
      </c>
      <c r="G6" s="2224"/>
      <c r="H6" s="2224"/>
      <c r="I6" s="2224"/>
      <c r="J6" s="2404" t="s">
        <v>60</v>
      </c>
      <c r="K6" s="2218" t="s">
        <v>458</v>
      </c>
      <c r="L6" s="2219"/>
      <c r="M6" s="2220"/>
      <c r="N6" s="2253" t="s">
        <v>459</v>
      </c>
      <c r="O6" s="2224"/>
      <c r="P6" s="2224"/>
      <c r="Q6" s="2247"/>
    </row>
    <row r="7" spans="1:17" s="82" customFormat="1" ht="12.75" customHeight="1" x14ac:dyDescent="0.2">
      <c r="A7" s="2222"/>
      <c r="B7" s="2225"/>
      <c r="C7" s="2215" t="s">
        <v>1010</v>
      </c>
      <c r="D7" s="2215"/>
      <c r="E7" s="2216"/>
      <c r="F7" s="2401" t="s">
        <v>1301</v>
      </c>
      <c r="G7" s="2402"/>
      <c r="H7" s="2402"/>
      <c r="I7" s="2402"/>
      <c r="J7" s="2405"/>
      <c r="K7" s="2215" t="s">
        <v>1010</v>
      </c>
      <c r="L7" s="2215"/>
      <c r="M7" s="2215"/>
      <c r="N7" s="2401" t="s">
        <v>1301</v>
      </c>
      <c r="O7" s="2402"/>
      <c r="P7" s="2402"/>
      <c r="Q7" s="2250"/>
    </row>
    <row r="8" spans="1:17" s="83" customFormat="1" ht="36.6" customHeight="1" thickBot="1" x14ac:dyDescent="0.25">
      <c r="A8" s="2223"/>
      <c r="B8" s="1634" t="s">
        <v>61</v>
      </c>
      <c r="C8" s="1201" t="s">
        <v>62</v>
      </c>
      <c r="D8" s="1201" t="s">
        <v>63</v>
      </c>
      <c r="E8" s="1639" t="s">
        <v>64</v>
      </c>
      <c r="F8" s="1635" t="s">
        <v>62</v>
      </c>
      <c r="G8" s="1635" t="s">
        <v>63</v>
      </c>
      <c r="H8" s="1635" t="s">
        <v>1299</v>
      </c>
      <c r="I8" s="1662" t="s">
        <v>1297</v>
      </c>
      <c r="J8" s="1663" t="s">
        <v>65</v>
      </c>
      <c r="K8" s="1201" t="s">
        <v>62</v>
      </c>
      <c r="L8" s="1201" t="s">
        <v>63</v>
      </c>
      <c r="M8" s="1201" t="s">
        <v>64</v>
      </c>
      <c r="N8" s="1635" t="s">
        <v>62</v>
      </c>
      <c r="O8" s="1635" t="s">
        <v>63</v>
      </c>
      <c r="P8" s="1635" t="s">
        <v>1299</v>
      </c>
      <c r="Q8" s="1636" t="s">
        <v>1297</v>
      </c>
    </row>
    <row r="9" spans="1:17" ht="11.45" customHeight="1" x14ac:dyDescent="0.2">
      <c r="A9" s="1370">
        <v>1</v>
      </c>
      <c r="B9" s="1641" t="s">
        <v>24</v>
      </c>
      <c r="C9" s="1262"/>
      <c r="D9" s="1271"/>
      <c r="E9" s="1272"/>
      <c r="F9" s="1271"/>
      <c r="G9" s="1271"/>
      <c r="H9" s="1271"/>
      <c r="I9" s="1620"/>
      <c r="J9" s="1261" t="s">
        <v>25</v>
      </c>
      <c r="K9" s="1262"/>
      <c r="L9" s="1271"/>
      <c r="M9" s="1312"/>
      <c r="N9" s="1265"/>
      <c r="O9" s="1266"/>
      <c r="P9" s="1652"/>
      <c r="Q9" s="1653"/>
    </row>
    <row r="10" spans="1:17" x14ac:dyDescent="0.2">
      <c r="A10" s="1371">
        <f t="shared" ref="A10:A55" si="0">A9+1</f>
        <v>2</v>
      </c>
      <c r="B10" s="108" t="s">
        <v>35</v>
      </c>
      <c r="C10" s="349"/>
      <c r="D10" s="189"/>
      <c r="E10" s="328"/>
      <c r="F10" s="189"/>
      <c r="G10" s="189"/>
      <c r="H10" s="189"/>
      <c r="I10" s="1621"/>
      <c r="J10" s="1654" t="s">
        <v>208</v>
      </c>
      <c r="K10" s="349">
        <f>'műk. kiad. szakf Önkorm. '!C65</f>
        <v>73522</v>
      </c>
      <c r="L10" s="189">
        <f>'műk. kiad. szakf Önkorm. '!D65</f>
        <v>26741</v>
      </c>
      <c r="M10" s="327">
        <f>SUM(K10:L10)</f>
        <v>100263</v>
      </c>
      <c r="N10" s="414">
        <f>'műk. kiad. szakf Önkorm. '!E65</f>
        <v>36184</v>
      </c>
      <c r="O10" s="193">
        <f>'műk. kiad. szakf Önkorm. '!F65</f>
        <v>14808</v>
      </c>
      <c r="P10" s="329">
        <f>N10+O10</f>
        <v>50992</v>
      </c>
      <c r="Q10" s="1219">
        <f>P10/M10</f>
        <v>0.50858242821379773</v>
      </c>
    </row>
    <row r="11" spans="1:17" x14ac:dyDescent="0.2">
      <c r="A11" s="1371">
        <f t="shared" si="0"/>
        <v>3</v>
      </c>
      <c r="B11" s="108" t="s">
        <v>184</v>
      </c>
      <c r="C11" s="349">
        <f>'tám, végl. pe.átv  '!F11+'tám, végl. pe.átv  '!F19+'tám, végl. pe.átv  '!F20</f>
        <v>679699</v>
      </c>
      <c r="D11" s="189">
        <f>'tám, végl. pe.átv  '!G11+'tám, végl. pe.átv  '!G19+'tám, végl. pe.átv  '!G20</f>
        <v>105530</v>
      </c>
      <c r="E11" s="328">
        <f>'tám, végl. pe.átv  '!H11+'tám, végl. pe.átv  '!H19+'tám, végl. pe.átv  '!H20</f>
        <v>785229</v>
      </c>
      <c r="F11" s="189">
        <f>'tám, végl. pe.átv  '!I11+'tám, végl. pe.átv  '!I19+'tám, végl. pe.átv  '!I20</f>
        <v>679699</v>
      </c>
      <c r="G11" s="189">
        <f>'tám, végl. pe.átv  '!J11+'tám, végl. pe.átv  '!J19+'tám, végl. pe.átv  '!J20</f>
        <v>105530</v>
      </c>
      <c r="H11" s="189">
        <f>F11+G11</f>
        <v>785229</v>
      </c>
      <c r="I11" s="1621">
        <f>H11/E11</f>
        <v>1</v>
      </c>
      <c r="J11" s="1654" t="s">
        <v>209</v>
      </c>
      <c r="K11" s="349">
        <f>'műk. kiad. szakf Önkorm. '!G65</f>
        <v>18878</v>
      </c>
      <c r="L11" s="189">
        <f>'műk. kiad. szakf Önkorm. '!H65</f>
        <v>9991</v>
      </c>
      <c r="M11" s="327">
        <f>SUM(K11:L11)</f>
        <v>28869</v>
      </c>
      <c r="N11" s="414">
        <f>'műk. kiad. szakf Önkorm. '!I65</f>
        <v>5969</v>
      </c>
      <c r="O11" s="193">
        <f>'műk. kiad. szakf Önkorm. '!J65</f>
        <v>4607</v>
      </c>
      <c r="P11" s="329">
        <f t="shared" ref="P11:P50" si="1">N11+O11</f>
        <v>10576</v>
      </c>
      <c r="Q11" s="1219">
        <f t="shared" ref="Q11:Q50" si="2">P11/M11</f>
        <v>0.36634452180539678</v>
      </c>
    </row>
    <row r="12" spans="1:17" x14ac:dyDescent="0.2">
      <c r="A12" s="1371">
        <f t="shared" si="0"/>
        <v>4</v>
      </c>
      <c r="B12" s="108" t="s">
        <v>181</v>
      </c>
      <c r="C12" s="349"/>
      <c r="D12" s="189">
        <v>0</v>
      </c>
      <c r="E12" s="328">
        <f>C12+D12</f>
        <v>0</v>
      </c>
      <c r="F12" s="189"/>
      <c r="G12" s="189"/>
      <c r="H12" s="189"/>
      <c r="I12" s="1621"/>
      <c r="J12" s="1654" t="s">
        <v>210</v>
      </c>
      <c r="K12" s="349">
        <f>'műk. kiad. szakf Önkorm. '!K65</f>
        <v>431728</v>
      </c>
      <c r="L12" s="189">
        <f>'műk. kiad. szakf Önkorm. '!L65</f>
        <v>316559</v>
      </c>
      <c r="M12" s="327">
        <f>SUM(K12:L12)</f>
        <v>748287</v>
      </c>
      <c r="N12" s="414">
        <f>'műk. kiad. szakf Önkorm. '!M65</f>
        <v>235530</v>
      </c>
      <c r="O12" s="193">
        <f>'műk. kiad. szakf Önkorm. '!N65</f>
        <v>228941</v>
      </c>
      <c r="P12" s="329">
        <f t="shared" si="1"/>
        <v>464471</v>
      </c>
      <c r="Q12" s="1219">
        <f t="shared" si="2"/>
        <v>0.62071237372826205</v>
      </c>
    </row>
    <row r="13" spans="1:17" ht="12" customHeight="1" x14ac:dyDescent="0.2">
      <c r="A13" s="1371">
        <f t="shared" si="0"/>
        <v>5</v>
      </c>
      <c r="B13" s="379" t="s">
        <v>185</v>
      </c>
      <c r="C13" s="349">
        <f>'tám, végl. pe.átv  '!C48</f>
        <v>211670</v>
      </c>
      <c r="D13" s="189">
        <f>'tám, végl. pe.átv  '!D48</f>
        <v>2274</v>
      </c>
      <c r="E13" s="328">
        <f>'tám, végl. pe.átv  '!E48</f>
        <v>213944</v>
      </c>
      <c r="F13" s="189">
        <f>'tám, végl. pe.átv  '!F48</f>
        <v>199409</v>
      </c>
      <c r="G13" s="189">
        <f>'tám, végl. pe.átv  '!G48</f>
        <v>2274</v>
      </c>
      <c r="H13" s="189">
        <f>F13+G13</f>
        <v>201683</v>
      </c>
      <c r="I13" s="1621">
        <f>H13/E13</f>
        <v>0.94269061062708004</v>
      </c>
      <c r="J13" s="1654"/>
      <c r="K13" s="1467"/>
      <c r="L13" s="1468"/>
      <c r="M13" s="721"/>
      <c r="N13" s="130"/>
      <c r="O13" s="192"/>
      <c r="P13" s="329"/>
      <c r="Q13" s="1219"/>
    </row>
    <row r="14" spans="1:17" x14ac:dyDescent="0.2">
      <c r="A14" s="1371">
        <f>A13+1</f>
        <v>6</v>
      </c>
      <c r="B14" s="108" t="s">
        <v>916</v>
      </c>
      <c r="C14" s="349"/>
      <c r="D14" s="189"/>
      <c r="E14" s="328"/>
      <c r="F14" s="189"/>
      <c r="G14" s="189"/>
      <c r="H14" s="189"/>
      <c r="I14" s="1621"/>
      <c r="J14" s="1654" t="s">
        <v>211</v>
      </c>
      <c r="K14" s="414">
        <f>'ellátottak önk.'!D29</f>
        <v>2300</v>
      </c>
      <c r="L14" s="193">
        <f>'ellátottak önk.'!E29</f>
        <v>14009</v>
      </c>
      <c r="M14" s="327">
        <f>SUM(K14:L14)</f>
        <v>16309</v>
      </c>
      <c r="N14" s="414">
        <f>'ellátottak önk.'!G29</f>
        <v>1408</v>
      </c>
      <c r="O14" s="193">
        <f>'ellátottak önk.'!H29</f>
        <v>9784</v>
      </c>
      <c r="P14" s="329">
        <f t="shared" si="1"/>
        <v>11192</v>
      </c>
      <c r="Q14" s="1219">
        <f t="shared" si="2"/>
        <v>0.68624685756330861</v>
      </c>
    </row>
    <row r="15" spans="1:17" x14ac:dyDescent="0.2">
      <c r="A15" s="1371">
        <f t="shared" ref="A15:A26" si="3">A14+1</f>
        <v>7</v>
      </c>
      <c r="B15" s="108" t="s">
        <v>914</v>
      </c>
      <c r="C15" s="349">
        <f>'felh. bev.  '!C27</f>
        <v>0</v>
      </c>
      <c r="D15" s="189"/>
      <c r="E15" s="328">
        <f t="shared" ref="E15:E16" si="4">SUM(C15:D15)</f>
        <v>0</v>
      </c>
      <c r="F15" s="189"/>
      <c r="G15" s="189"/>
      <c r="H15" s="189"/>
      <c r="I15" s="1621"/>
      <c r="J15" s="1654"/>
      <c r="K15" s="1165"/>
      <c r="L15" s="601"/>
      <c r="M15" s="721"/>
      <c r="N15" s="130"/>
      <c r="O15" s="192"/>
      <c r="P15" s="329"/>
      <c r="Q15" s="1219"/>
    </row>
    <row r="16" spans="1:17" x14ac:dyDescent="0.2">
      <c r="A16" s="1371">
        <f t="shared" si="3"/>
        <v>8</v>
      </c>
      <c r="B16" s="621" t="s">
        <v>915</v>
      </c>
      <c r="C16" s="349">
        <f>'felh. bev.  '!C40</f>
        <v>1876885</v>
      </c>
      <c r="D16" s="189">
        <f>'felh. bev.  '!D40</f>
        <v>0</v>
      </c>
      <c r="E16" s="328">
        <f t="shared" si="4"/>
        <v>1876885</v>
      </c>
      <c r="F16" s="189">
        <f>'felh. bev.  '!I40</f>
        <v>1241463</v>
      </c>
      <c r="G16" s="189">
        <f>'felh. bev.  '!J40</f>
        <v>0</v>
      </c>
      <c r="H16" s="189">
        <f>F16+G16</f>
        <v>1241463</v>
      </c>
      <c r="I16" s="1621">
        <f>H16/E16</f>
        <v>0.66144862365035684</v>
      </c>
      <c r="J16" s="1654" t="s">
        <v>212</v>
      </c>
      <c r="K16" s="1165"/>
      <c r="L16" s="601"/>
      <c r="M16" s="721"/>
      <c r="N16" s="130"/>
      <c r="O16" s="192"/>
      <c r="P16" s="329"/>
      <c r="Q16" s="1219"/>
    </row>
    <row r="17" spans="1:17" x14ac:dyDescent="0.2">
      <c r="A17" s="1371">
        <f t="shared" si="3"/>
        <v>9</v>
      </c>
      <c r="B17" s="108" t="s">
        <v>186</v>
      </c>
      <c r="C17" s="349">
        <f>'közhatalmi bevételek'!G30</f>
        <v>811925</v>
      </c>
      <c r="D17" s="189">
        <f>'közhatalmi bevételek'!H30</f>
        <v>17385</v>
      </c>
      <c r="E17" s="328">
        <f>'közhatalmi bevételek'!I30</f>
        <v>829310</v>
      </c>
      <c r="F17" s="189">
        <f>'közhatalmi bevételek'!J30</f>
        <v>811990</v>
      </c>
      <c r="G17" s="189">
        <f>'közhatalmi bevételek'!K30</f>
        <v>17457</v>
      </c>
      <c r="H17" s="189">
        <f>F17+G17</f>
        <v>829447</v>
      </c>
      <c r="I17" s="1621">
        <f>H17/E17</f>
        <v>1.0001651975738868</v>
      </c>
      <c r="J17" s="1654" t="s">
        <v>213</v>
      </c>
      <c r="K17" s="414">
        <f>mc.pe.átad!F21</f>
        <v>5850</v>
      </c>
      <c r="L17" s="193">
        <f>mc.pe.átad!G21</f>
        <v>143676</v>
      </c>
      <c r="M17" s="329">
        <f>mc.pe.átad!H21</f>
        <v>149526</v>
      </c>
      <c r="N17" s="414">
        <f>'műk. kiad. szakf Önkorm. '!Q65</f>
        <v>5850</v>
      </c>
      <c r="O17" s="193">
        <f>'műk. kiad. szakf Önkorm. '!R65</f>
        <v>142069</v>
      </c>
      <c r="P17" s="329">
        <f t="shared" si="1"/>
        <v>147919</v>
      </c>
      <c r="Q17" s="1219">
        <f t="shared" si="2"/>
        <v>0.98925270521514652</v>
      </c>
    </row>
    <row r="18" spans="1:17" x14ac:dyDescent="0.2">
      <c r="A18" s="1371">
        <f t="shared" si="3"/>
        <v>10</v>
      </c>
      <c r="B18" s="111" t="s">
        <v>40</v>
      </c>
      <c r="C18" s="1127"/>
      <c r="D18" s="241"/>
      <c r="E18" s="327"/>
      <c r="F18" s="241"/>
      <c r="G18" s="241"/>
      <c r="H18" s="241"/>
      <c r="I18" s="1642"/>
      <c r="J18" s="1654" t="s">
        <v>214</v>
      </c>
      <c r="K18" s="414">
        <f>mc.pe.átad!F58</f>
        <v>144695</v>
      </c>
      <c r="L18" s="193">
        <f>mc.pe.átad!G58</f>
        <v>274932</v>
      </c>
      <c r="M18" s="329">
        <f>mc.pe.átad!H58</f>
        <v>419627</v>
      </c>
      <c r="N18" s="414">
        <f>'műk. kiad. szakf Önkorm. '!U65</f>
        <v>144695</v>
      </c>
      <c r="O18" s="193">
        <f>'műk. kiad. szakf Önkorm. '!V65-O19</f>
        <v>274000</v>
      </c>
      <c r="P18" s="329">
        <f t="shared" si="1"/>
        <v>418695</v>
      </c>
      <c r="Q18" s="1219">
        <f t="shared" si="2"/>
        <v>0.997778979903581</v>
      </c>
    </row>
    <row r="19" spans="1:17" x14ac:dyDescent="0.2">
      <c r="A19" s="1371">
        <f t="shared" si="3"/>
        <v>11</v>
      </c>
      <c r="B19" s="111"/>
      <c r="C19" s="1127"/>
      <c r="D19" s="241"/>
      <c r="E19" s="327"/>
      <c r="F19" s="241"/>
      <c r="G19" s="241"/>
      <c r="H19" s="241"/>
      <c r="I19" s="1642"/>
      <c r="J19" s="1186" t="s">
        <v>1279</v>
      </c>
      <c r="K19" s="112">
        <f>mc.pe.átad!F61</f>
        <v>0</v>
      </c>
      <c r="L19" s="110">
        <f>mc.pe.átad!G61</f>
        <v>1000</v>
      </c>
      <c r="M19" s="320">
        <f>K19+L19</f>
        <v>1000</v>
      </c>
      <c r="N19" s="130"/>
      <c r="O19" s="193">
        <f>mc.pe.átad!J61</f>
        <v>1000</v>
      </c>
      <c r="P19" s="329">
        <f t="shared" si="1"/>
        <v>1000</v>
      </c>
      <c r="Q19" s="1219">
        <f t="shared" si="2"/>
        <v>1</v>
      </c>
    </row>
    <row r="20" spans="1:17" x14ac:dyDescent="0.2">
      <c r="A20" s="1371">
        <f>A19+1</f>
        <v>12</v>
      </c>
      <c r="B20" s="108" t="s">
        <v>187</v>
      </c>
      <c r="C20" s="1127">
        <v>25347</v>
      </c>
      <c r="D20" s="241">
        <v>963645</v>
      </c>
      <c r="E20" s="327">
        <f>SUM(C20:D20)</f>
        <v>988992</v>
      </c>
      <c r="F20" s="241">
        <v>33899</v>
      </c>
      <c r="G20" s="241">
        <v>890162</v>
      </c>
      <c r="H20" s="241">
        <f>F20+G20</f>
        <v>924061</v>
      </c>
      <c r="I20" s="1642">
        <f>H20/E20</f>
        <v>0.93434628389309515</v>
      </c>
      <c r="J20" s="1654" t="s">
        <v>261</v>
      </c>
      <c r="K20" s="414">
        <f>'műk. kiad. szakf Önkorm. '!W65</f>
        <v>0</v>
      </c>
      <c r="L20" s="193">
        <f>'műk. kiad. szakf Önkorm. '!X65</f>
        <v>0</v>
      </c>
      <c r="M20" s="329">
        <f>K20+L20</f>
        <v>0</v>
      </c>
      <c r="N20" s="414">
        <f>'műk. kiad. szakf Önkorm. '!Y65</f>
        <v>0</v>
      </c>
      <c r="O20" s="193">
        <f>'műk. kiad. szakf Önkorm. '!Z65</f>
        <v>0</v>
      </c>
      <c r="P20" s="329">
        <f t="shared" si="1"/>
        <v>0</v>
      </c>
      <c r="Q20" s="1219"/>
    </row>
    <row r="21" spans="1:17" x14ac:dyDescent="0.2">
      <c r="A21" s="1371">
        <f t="shared" si="3"/>
        <v>13</v>
      </c>
      <c r="B21" s="121"/>
      <c r="C21" s="1457"/>
      <c r="D21" s="720"/>
      <c r="E21" s="721"/>
      <c r="F21" s="720"/>
      <c r="G21" s="720"/>
      <c r="H21" s="720"/>
      <c r="I21" s="1643"/>
      <c r="J21" s="1654" t="s">
        <v>216</v>
      </c>
      <c r="K21" s="414">
        <f>tartalék!C25</f>
        <v>0</v>
      </c>
      <c r="L21" s="193">
        <f>tartalék!D25</f>
        <v>148018</v>
      </c>
      <c r="M21" s="548">
        <f>SUM(K21:L21)</f>
        <v>148018</v>
      </c>
      <c r="N21" s="130"/>
      <c r="O21" s="192"/>
      <c r="P21" s="329"/>
      <c r="Q21" s="1219"/>
    </row>
    <row r="22" spans="1:17" s="84" customFormat="1" x14ac:dyDescent="0.2">
      <c r="A22" s="1371">
        <f t="shared" si="3"/>
        <v>14</v>
      </c>
      <c r="B22" s="121" t="s">
        <v>42</v>
      </c>
      <c r="C22" s="1127"/>
      <c r="D22" s="241"/>
      <c r="E22" s="327"/>
      <c r="F22" s="241"/>
      <c r="G22" s="241"/>
      <c r="H22" s="241"/>
      <c r="I22" s="1642"/>
      <c r="J22" s="1654" t="s">
        <v>262</v>
      </c>
      <c r="K22" s="414">
        <f>tartalék!C30</f>
        <v>366696</v>
      </c>
      <c r="L22" s="193">
        <f>tartalék!D30</f>
        <v>111697</v>
      </c>
      <c r="M22" s="329">
        <f>tartalék!E30</f>
        <v>478393</v>
      </c>
      <c r="N22" s="415"/>
      <c r="O22" s="1267"/>
      <c r="P22" s="329"/>
      <c r="Q22" s="1219"/>
    </row>
    <row r="23" spans="1:17" s="84" customFormat="1" x14ac:dyDescent="0.2">
      <c r="A23" s="1371">
        <f t="shared" si="3"/>
        <v>15</v>
      </c>
      <c r="B23" s="121" t="s">
        <v>188</v>
      </c>
      <c r="C23" s="1127"/>
      <c r="D23" s="241"/>
      <c r="E23" s="327"/>
      <c r="F23" s="241"/>
      <c r="G23" s="241"/>
      <c r="H23" s="241"/>
      <c r="I23" s="1642"/>
      <c r="J23" s="1356"/>
      <c r="K23" s="414"/>
      <c r="L23" s="193"/>
      <c r="M23" s="329"/>
      <c r="N23" s="415"/>
      <c r="O23" s="1267"/>
      <c r="P23" s="329"/>
      <c r="Q23" s="1219"/>
    </row>
    <row r="24" spans="1:17" x14ac:dyDescent="0.2">
      <c r="A24" s="1371">
        <f t="shared" si="3"/>
        <v>16</v>
      </c>
      <c r="B24" s="121" t="s">
        <v>191</v>
      </c>
      <c r="C24" s="349">
        <f>'felh. bev.  '!C12</f>
        <v>2028</v>
      </c>
      <c r="D24" s="189">
        <f>'felh. bev.  '!D12</f>
        <v>2402</v>
      </c>
      <c r="E24" s="327">
        <f>SUM(C24:D24)</f>
        <v>4430</v>
      </c>
      <c r="F24" s="241">
        <f>'felh. bev.  '!I12</f>
        <v>2028</v>
      </c>
      <c r="G24" s="241">
        <f>'felh. bev.  '!J12</f>
        <v>2402</v>
      </c>
      <c r="H24" s="241">
        <f>F24+G24</f>
        <v>4430</v>
      </c>
      <c r="I24" s="1642">
        <f>H24/E24</f>
        <v>1</v>
      </c>
      <c r="J24" s="1655" t="s">
        <v>66</v>
      </c>
      <c r="K24" s="535">
        <f>SUM(K10:K22)</f>
        <v>1043669</v>
      </c>
      <c r="L24" s="242">
        <f>SUM(L10:L22)</f>
        <v>1046623</v>
      </c>
      <c r="M24" s="330">
        <f>SUM(M10:M22)</f>
        <v>2090292</v>
      </c>
      <c r="N24" s="535">
        <f>SUM(N10:N23)</f>
        <v>429636</v>
      </c>
      <c r="O24" s="242">
        <f>SUM(O10:O23)</f>
        <v>675209</v>
      </c>
      <c r="P24" s="330">
        <f t="shared" si="1"/>
        <v>1104845</v>
      </c>
      <c r="Q24" s="1220">
        <f t="shared" si="2"/>
        <v>0.52856012461416879</v>
      </c>
    </row>
    <row r="25" spans="1:17" x14ac:dyDescent="0.2">
      <c r="A25" s="1371">
        <f t="shared" si="3"/>
        <v>17</v>
      </c>
      <c r="B25" s="121" t="s">
        <v>192</v>
      </c>
      <c r="C25" s="1127">
        <f>'felh. bev.  '!C13</f>
        <v>3154</v>
      </c>
      <c r="D25" s="241">
        <f>'felh. bev.  '!D13+'felh. bev.  '!D17</f>
        <v>115</v>
      </c>
      <c r="E25" s="327">
        <f>SUM(C25:D25)</f>
        <v>3269</v>
      </c>
      <c r="F25" s="241">
        <f>'felh. bev.  '!I13</f>
        <v>3154</v>
      </c>
      <c r="G25" s="241">
        <f>'felh. bev.  '!J13</f>
        <v>115</v>
      </c>
      <c r="H25" s="241">
        <f t="shared" ref="H25:H26" si="5">F25+G25</f>
        <v>3269</v>
      </c>
      <c r="I25" s="1642">
        <f t="shared" ref="I25:I26" si="6">H25/E25</f>
        <v>1</v>
      </c>
      <c r="J25" s="1356"/>
      <c r="K25" s="414"/>
      <c r="L25" s="193"/>
      <c r="M25" s="329"/>
      <c r="N25" s="130"/>
      <c r="O25" s="192"/>
      <c r="P25" s="329"/>
      <c r="Q25" s="1219"/>
    </row>
    <row r="26" spans="1:17" x14ac:dyDescent="0.2">
      <c r="A26" s="1371">
        <f t="shared" si="3"/>
        <v>18</v>
      </c>
      <c r="B26" s="121" t="s">
        <v>193</v>
      </c>
      <c r="C26" s="349">
        <f>'felh. bev.  '!C24</f>
        <v>0</v>
      </c>
      <c r="D26" s="189">
        <f>'felh. bev.  '!D24</f>
        <v>796350</v>
      </c>
      <c r="E26" s="328">
        <f>'felh. bev.  '!E24</f>
        <v>796350</v>
      </c>
      <c r="F26" s="189">
        <f>'felh. bev.  '!I24</f>
        <v>0</v>
      </c>
      <c r="G26" s="189">
        <f>'felh. bev.  '!K24</f>
        <v>796350</v>
      </c>
      <c r="H26" s="241">
        <f t="shared" si="5"/>
        <v>796350</v>
      </c>
      <c r="I26" s="1642">
        <f t="shared" si="6"/>
        <v>1</v>
      </c>
      <c r="J26" s="1656" t="s">
        <v>34</v>
      </c>
      <c r="K26" s="537"/>
      <c r="L26" s="244"/>
      <c r="M26" s="329"/>
      <c r="N26" s="130"/>
      <c r="O26" s="192"/>
      <c r="P26" s="329"/>
      <c r="Q26" s="1219"/>
    </row>
    <row r="27" spans="1:17" x14ac:dyDescent="0.2">
      <c r="A27" s="1371">
        <f t="shared" si="0"/>
        <v>19</v>
      </c>
      <c r="B27" s="108" t="s">
        <v>194</v>
      </c>
      <c r="C27" s="349"/>
      <c r="D27" s="189"/>
      <c r="E27" s="328"/>
      <c r="F27" s="189"/>
      <c r="G27" s="189"/>
      <c r="H27" s="189"/>
      <c r="I27" s="1621"/>
      <c r="J27" s="1654" t="s">
        <v>263</v>
      </c>
      <c r="K27" s="414">
        <f>'felhalm. kiad.  '!G16+'felhalm. kiad.  '!G58+'felhalm. kiad.  '!G71+'felhalm. kiad.  '!G77+'felhalm. kiad.  '!G86</f>
        <v>2713933</v>
      </c>
      <c r="L27" s="193">
        <f>'felhalm. kiad.  '!H16+'felhalm. kiad.  '!H58+'felhalm. kiad.  '!H71+'felhalm. kiad.  '!H77+'felhalm. kiad.  '!H86+'felhalm. kiad.  '!H140</f>
        <v>233980</v>
      </c>
      <c r="M27" s="193">
        <f t="shared" ref="M27:M32" si="7">SUM(K27:L27)</f>
        <v>2947913</v>
      </c>
      <c r="N27" s="414">
        <f>'felhalm. kiad.  '!J16+'felhalm. kiad.  '!J58+'felhalm. kiad.  '!J71+'felhalm. kiad.  '!J86</f>
        <v>214419</v>
      </c>
      <c r="O27" s="193">
        <f>'felhalm. kiad.  '!K16+'felhalm. kiad.  '!K58+'felhalm. kiad.  '!K71+'felhalm. kiad.  '!K77+'felhalm. kiad.  '!K86</f>
        <v>233234</v>
      </c>
      <c r="P27" s="329">
        <f>N27+O27</f>
        <v>447653</v>
      </c>
      <c r="Q27" s="1219">
        <f t="shared" si="2"/>
        <v>0.15185421008014824</v>
      </c>
    </row>
    <row r="28" spans="1:17" x14ac:dyDescent="0.2">
      <c r="A28" s="1371">
        <f t="shared" si="0"/>
        <v>20</v>
      </c>
      <c r="B28" s="108"/>
      <c r="C28" s="349"/>
      <c r="D28" s="189"/>
      <c r="E28" s="328"/>
      <c r="F28" s="189"/>
      <c r="G28" s="189"/>
      <c r="H28" s="189"/>
      <c r="I28" s="1621"/>
      <c r="J28" s="1654" t="s">
        <v>220</v>
      </c>
      <c r="K28" s="414">
        <f>'felhalm. kiad.  '!G25</f>
        <v>18326</v>
      </c>
      <c r="L28" s="193">
        <f>'felhalm. kiad.  '!H25</f>
        <v>19050</v>
      </c>
      <c r="M28" s="193">
        <f t="shared" si="7"/>
        <v>37376</v>
      </c>
      <c r="N28" s="414">
        <f>'felhalm. kiad.  '!J25</f>
        <v>12599</v>
      </c>
      <c r="O28" s="193">
        <f>'felhalm. kiad.  '!K25</f>
        <v>12827</v>
      </c>
      <c r="P28" s="329">
        <f>N28+O28</f>
        <v>25426</v>
      </c>
      <c r="Q28" s="1219">
        <f t="shared" si="2"/>
        <v>0.68027611301369861</v>
      </c>
    </row>
    <row r="29" spans="1:17" x14ac:dyDescent="0.2">
      <c r="A29" s="1371">
        <f t="shared" si="0"/>
        <v>21</v>
      </c>
      <c r="B29" s="121" t="s">
        <v>195</v>
      </c>
      <c r="C29" s="349">
        <f>'tám, végl. pe.átv  '!C53</f>
        <v>0</v>
      </c>
      <c r="D29" s="189">
        <f>'tám, végl. pe.átv  '!D53</f>
        <v>3502</v>
      </c>
      <c r="E29" s="328">
        <f>'tám, végl. pe.átv  '!E53</f>
        <v>3502</v>
      </c>
      <c r="F29" s="189">
        <f>'tám, végl. pe.átv  '!F53</f>
        <v>0</v>
      </c>
      <c r="G29" s="189">
        <f>'tám, végl. pe.átv  '!G53</f>
        <v>2502</v>
      </c>
      <c r="H29" s="189">
        <f>F29+G29</f>
        <v>2502</v>
      </c>
      <c r="I29" s="1621">
        <f>H29/E29</f>
        <v>0.71444888635065673</v>
      </c>
      <c r="J29" s="1654" t="s">
        <v>221</v>
      </c>
      <c r="K29" s="414"/>
      <c r="L29" s="193"/>
      <c r="M29" s="329"/>
      <c r="N29" s="414"/>
      <c r="O29" s="193"/>
      <c r="P29" s="329"/>
      <c r="Q29" s="1219"/>
    </row>
    <row r="30" spans="1:17" s="84" customFormat="1" x14ac:dyDescent="0.2">
      <c r="A30" s="1371">
        <f t="shared" si="0"/>
        <v>22</v>
      </c>
      <c r="B30" s="121" t="s">
        <v>260</v>
      </c>
      <c r="C30" s="349">
        <f>'felh. bev.  '!C45+'felh. bev.  '!C49</f>
        <v>9931</v>
      </c>
      <c r="D30" s="189">
        <f>'felh. bev.  '!D45+'felh. bev.  '!D49</f>
        <v>3006</v>
      </c>
      <c r="E30" s="328">
        <f>'felh. bev.  '!E45+'felh. bev.  '!E49</f>
        <v>12937</v>
      </c>
      <c r="F30" s="189">
        <f>'felh. bev.  '!I43+'felh. bev.  '!I48</f>
        <v>9931</v>
      </c>
      <c r="G30" s="189">
        <f>'felh. bev.  '!J43+'felh. bev.  '!J48</f>
        <v>3344</v>
      </c>
      <c r="H30" s="189">
        <f>F30+G30</f>
        <v>13275</v>
      </c>
      <c r="I30" s="1621">
        <f>H30/E30</f>
        <v>1.0261266135889309</v>
      </c>
      <c r="J30" s="1654" t="s">
        <v>222</v>
      </c>
      <c r="K30" s="414">
        <f>'felhalm. kiad.  '!G91</f>
        <v>0</v>
      </c>
      <c r="L30" s="193">
        <f>'felhalm. kiad.  '!H91</f>
        <v>0</v>
      </c>
      <c r="M30" s="329">
        <f t="shared" si="7"/>
        <v>0</v>
      </c>
      <c r="N30" s="535"/>
      <c r="O30" s="242"/>
      <c r="P30" s="329"/>
      <c r="Q30" s="1219"/>
    </row>
    <row r="31" spans="1:17" s="84" customFormat="1" x14ac:dyDescent="0.2">
      <c r="A31" s="1371">
        <f t="shared" si="0"/>
        <v>23</v>
      </c>
      <c r="B31" s="121"/>
      <c r="C31" s="349"/>
      <c r="D31" s="189"/>
      <c r="E31" s="328"/>
      <c r="F31" s="189"/>
      <c r="G31" s="189"/>
      <c r="H31" s="189"/>
      <c r="I31" s="1621"/>
      <c r="J31" s="1654" t="s">
        <v>923</v>
      </c>
      <c r="K31" s="414">
        <f>'felhalm. kiad.  '!G104</f>
        <v>0</v>
      </c>
      <c r="L31" s="193">
        <f>'felhalm. kiad.  '!H104</f>
        <v>5000</v>
      </c>
      <c r="M31" s="193">
        <f t="shared" si="7"/>
        <v>5000</v>
      </c>
      <c r="N31" s="414">
        <f>'felhalm. kiad.  '!I102</f>
        <v>0</v>
      </c>
      <c r="O31" s="193">
        <f>'felhalm. kiad.  '!J102</f>
        <v>0</v>
      </c>
      <c r="P31" s="329">
        <f>N31+O31</f>
        <v>0</v>
      </c>
      <c r="Q31" s="1219">
        <f t="shared" si="2"/>
        <v>0</v>
      </c>
    </row>
    <row r="32" spans="1:17" x14ac:dyDescent="0.2">
      <c r="A32" s="1371">
        <f t="shared" si="0"/>
        <v>24</v>
      </c>
      <c r="B32" s="121"/>
      <c r="C32" s="349"/>
      <c r="D32" s="189"/>
      <c r="E32" s="328"/>
      <c r="F32" s="189"/>
      <c r="G32" s="189"/>
      <c r="H32" s="189"/>
      <c r="I32" s="1621"/>
      <c r="J32" s="1654" t="s">
        <v>921</v>
      </c>
      <c r="K32" s="414">
        <f>'felhalm. kiad.  '!G99</f>
        <v>28681</v>
      </c>
      <c r="L32" s="193">
        <f>'felhalm. kiad.  '!H99</f>
        <v>14322</v>
      </c>
      <c r="M32" s="329">
        <f t="shared" si="7"/>
        <v>43003</v>
      </c>
      <c r="N32" s="414">
        <f>'felhalm. kiad.  '!J99</f>
        <v>25680</v>
      </c>
      <c r="O32" s="193">
        <f>'felhalm. kiad.  '!K99</f>
        <v>14322</v>
      </c>
      <c r="P32" s="329">
        <f>N32+O32</f>
        <v>40002</v>
      </c>
      <c r="Q32" s="1219">
        <f t="shared" si="2"/>
        <v>0.93021417110434157</v>
      </c>
    </row>
    <row r="33" spans="1:17" s="9" customFormat="1" x14ac:dyDescent="0.2">
      <c r="A33" s="1371">
        <f t="shared" si="0"/>
        <v>25</v>
      </c>
      <c r="B33" s="1644" t="s">
        <v>52</v>
      </c>
      <c r="C33" s="1330">
        <f>C12+C20+C11+C17+C13+C29</f>
        <v>1728641</v>
      </c>
      <c r="D33" s="549">
        <f>D12+D20+D11+D17+D13+D29</f>
        <v>1092336</v>
      </c>
      <c r="E33" s="1458">
        <f>E12+E20+E11+E17+E13+E29</f>
        <v>2820977</v>
      </c>
      <c r="F33" s="549">
        <f>F11+F17+F13+F20+F29</f>
        <v>1724997</v>
      </c>
      <c r="G33" s="549">
        <f>G11+G13+G20+G29+G17</f>
        <v>1017925</v>
      </c>
      <c r="H33" s="549">
        <f>F33+G33</f>
        <v>2742922</v>
      </c>
      <c r="I33" s="1645">
        <f>H33/E33</f>
        <v>0.9723305081891841</v>
      </c>
      <c r="J33" s="1654" t="s">
        <v>922</v>
      </c>
      <c r="K33" s="414">
        <f>tartalék!C18</f>
        <v>135763</v>
      </c>
      <c r="L33" s="193">
        <f>tartalék!D18</f>
        <v>89363</v>
      </c>
      <c r="M33" s="329">
        <f>tartalék!E18</f>
        <v>225126</v>
      </c>
      <c r="N33" s="414"/>
      <c r="O33" s="193"/>
      <c r="P33" s="329"/>
      <c r="Q33" s="1219">
        <f t="shared" si="2"/>
        <v>0</v>
      </c>
    </row>
    <row r="34" spans="1:17" x14ac:dyDescent="0.2">
      <c r="A34" s="1371">
        <f t="shared" si="0"/>
        <v>26</v>
      </c>
      <c r="B34" s="116" t="s">
        <v>67</v>
      </c>
      <c r="C34" s="535">
        <f>C15+C16+C24+C25+C26+C27+C30</f>
        <v>1891998</v>
      </c>
      <c r="D34" s="242">
        <f t="shared" ref="D34:E34" si="8">D15+D16+D24+D25+D26+D27+D30</f>
        <v>801873</v>
      </c>
      <c r="E34" s="330">
        <f t="shared" si="8"/>
        <v>2693871</v>
      </c>
      <c r="F34" s="242">
        <f>F14+F15+F16+F23+F24+F25+F26+F30</f>
        <v>1256576</v>
      </c>
      <c r="G34" s="242">
        <f>G14+G15+G16+G23+G24+G25+G26+G30</f>
        <v>802211</v>
      </c>
      <c r="H34" s="242">
        <f>F34+G34</f>
        <v>2058787</v>
      </c>
      <c r="I34" s="1220">
        <f>H34/E34</f>
        <v>0.76424854790745367</v>
      </c>
      <c r="J34" s="1657" t="s">
        <v>68</v>
      </c>
      <c r="K34" s="535">
        <f>SUM(K27:K33)</f>
        <v>2896703</v>
      </c>
      <c r="L34" s="242">
        <f>SUM(L27:L33)</f>
        <v>361715</v>
      </c>
      <c r="M34" s="330">
        <f>SUM(M27:M33)</f>
        <v>3258418</v>
      </c>
      <c r="N34" s="535">
        <f>SUM(N27:N33)</f>
        <v>252698</v>
      </c>
      <c r="O34" s="242">
        <f>SUM(O27:O33)</f>
        <v>260383</v>
      </c>
      <c r="P34" s="330">
        <f t="shared" si="1"/>
        <v>513081</v>
      </c>
      <c r="Q34" s="1220">
        <f t="shared" si="2"/>
        <v>0.15746322295052384</v>
      </c>
    </row>
    <row r="35" spans="1:17" x14ac:dyDescent="0.2">
      <c r="A35" s="1371">
        <f t="shared" si="0"/>
        <v>27</v>
      </c>
      <c r="B35" s="119" t="s">
        <v>51</v>
      </c>
      <c r="C35" s="537">
        <f>SUM(C33:C34)</f>
        <v>3620639</v>
      </c>
      <c r="D35" s="244">
        <f>SUM(D33:D34)</f>
        <v>1894209</v>
      </c>
      <c r="E35" s="321">
        <f>SUM(C35:D35)</f>
        <v>5514848</v>
      </c>
      <c r="F35" s="244">
        <f>SUM(F33:F34)</f>
        <v>2981573</v>
      </c>
      <c r="G35" s="244">
        <f>SUM(G33:G34)</f>
        <v>1820136</v>
      </c>
      <c r="H35" s="244">
        <f>SUM(H33:H34)</f>
        <v>4801709</v>
      </c>
      <c r="I35" s="1221">
        <f>H35/E35</f>
        <v>0.87068746047035206</v>
      </c>
      <c r="J35" s="1340" t="s">
        <v>69</v>
      </c>
      <c r="K35" s="537">
        <f t="shared" ref="K35:L35" si="9">K24+K34</f>
        <v>3940372</v>
      </c>
      <c r="L35" s="244">
        <f t="shared" si="9"/>
        <v>1408338</v>
      </c>
      <c r="M35" s="321">
        <f>M24+M34</f>
        <v>5348710</v>
      </c>
      <c r="N35" s="537">
        <f>N24+N34</f>
        <v>682334</v>
      </c>
      <c r="O35" s="244">
        <f>O24+O34</f>
        <v>935592</v>
      </c>
      <c r="P35" s="321">
        <f t="shared" si="1"/>
        <v>1617926</v>
      </c>
      <c r="Q35" s="1221">
        <f t="shared" si="2"/>
        <v>0.30248901136909645</v>
      </c>
    </row>
    <row r="36" spans="1:17" x14ac:dyDescent="0.2">
      <c r="A36" s="1371">
        <f t="shared" si="0"/>
        <v>28</v>
      </c>
      <c r="B36" s="121"/>
      <c r="C36" s="414"/>
      <c r="D36" s="193"/>
      <c r="E36" s="329"/>
      <c r="F36" s="193"/>
      <c r="G36" s="193"/>
      <c r="H36" s="193"/>
      <c r="I36" s="1219"/>
      <c r="J36" s="1356"/>
      <c r="K36" s="414"/>
      <c r="L36" s="193"/>
      <c r="M36" s="329"/>
      <c r="N36" s="130"/>
      <c r="O36" s="192"/>
      <c r="P36" s="329"/>
      <c r="Q36" s="1219"/>
    </row>
    <row r="37" spans="1:17" x14ac:dyDescent="0.2">
      <c r="A37" s="1371">
        <f t="shared" si="0"/>
        <v>29</v>
      </c>
      <c r="B37" s="119" t="s">
        <v>23</v>
      </c>
      <c r="C37" s="537">
        <f t="shared" ref="C37:H37" si="10">C35-K35</f>
        <v>-319733</v>
      </c>
      <c r="D37" s="244">
        <f t="shared" si="10"/>
        <v>485871</v>
      </c>
      <c r="E37" s="321">
        <f t="shared" si="10"/>
        <v>166138</v>
      </c>
      <c r="F37" s="244">
        <f t="shared" si="10"/>
        <v>2299239</v>
      </c>
      <c r="G37" s="244">
        <f t="shared" si="10"/>
        <v>884544</v>
      </c>
      <c r="H37" s="244">
        <f t="shared" si="10"/>
        <v>3183783</v>
      </c>
      <c r="I37" s="1221"/>
      <c r="J37" s="1655"/>
      <c r="K37" s="535"/>
      <c r="L37" s="242"/>
      <c r="M37" s="330"/>
      <c r="N37" s="130"/>
      <c r="O37" s="192"/>
      <c r="P37" s="329"/>
      <c r="Q37" s="1219"/>
    </row>
    <row r="38" spans="1:17" s="9" customFormat="1" x14ac:dyDescent="0.2">
      <c r="A38" s="1371">
        <f t="shared" si="0"/>
        <v>30</v>
      </c>
      <c r="B38" s="121"/>
      <c r="C38" s="414"/>
      <c r="D38" s="193"/>
      <c r="E38" s="329"/>
      <c r="F38" s="193"/>
      <c r="G38" s="193"/>
      <c r="H38" s="193"/>
      <c r="I38" s="1219"/>
      <c r="J38" s="1356"/>
      <c r="K38" s="414"/>
      <c r="L38" s="193"/>
      <c r="M38" s="329"/>
      <c r="N38" s="356"/>
      <c r="O38" s="541"/>
      <c r="P38" s="329"/>
      <c r="Q38" s="1219"/>
    </row>
    <row r="39" spans="1:17" s="9" customFormat="1" x14ac:dyDescent="0.2">
      <c r="A39" s="1371">
        <f t="shared" si="0"/>
        <v>31</v>
      </c>
      <c r="B39" s="86" t="s">
        <v>53</v>
      </c>
      <c r="C39" s="536"/>
      <c r="D39" s="429"/>
      <c r="E39" s="366"/>
      <c r="F39" s="429"/>
      <c r="G39" s="429"/>
      <c r="H39" s="429"/>
      <c r="I39" s="1646"/>
      <c r="J39" s="1656" t="s">
        <v>33</v>
      </c>
      <c r="K39" s="537"/>
      <c r="L39" s="244"/>
      <c r="M39" s="321"/>
      <c r="N39" s="356"/>
      <c r="O39" s="541"/>
      <c r="P39" s="329"/>
      <c r="Q39" s="1219"/>
    </row>
    <row r="40" spans="1:17" s="9" customFormat="1" x14ac:dyDescent="0.2">
      <c r="A40" s="1371">
        <f t="shared" si="0"/>
        <v>32</v>
      </c>
      <c r="B40" s="89" t="s">
        <v>661</v>
      </c>
      <c r="C40" s="536"/>
      <c r="D40" s="429"/>
      <c r="E40" s="366"/>
      <c r="F40" s="429"/>
      <c r="G40" s="429"/>
      <c r="H40" s="429"/>
      <c r="I40" s="1646"/>
      <c r="J40" s="1658" t="s">
        <v>4</v>
      </c>
      <c r="K40" s="537"/>
      <c r="L40" s="541"/>
      <c r="M40" s="332"/>
      <c r="N40" s="356"/>
      <c r="O40" s="541"/>
      <c r="P40" s="329"/>
      <c r="Q40" s="1219"/>
    </row>
    <row r="41" spans="1:17" s="9" customFormat="1" ht="12.75" customHeight="1" x14ac:dyDescent="0.2">
      <c r="A41" s="1376">
        <f t="shared" si="0"/>
        <v>33</v>
      </c>
      <c r="B41" s="1647" t="s">
        <v>1071</v>
      </c>
      <c r="C41" s="1459">
        <v>0</v>
      </c>
      <c r="D41" s="739"/>
      <c r="E41" s="1460">
        <f>SUM(C41:D41)</f>
        <v>0</v>
      </c>
      <c r="F41" s="738"/>
      <c r="G41" s="738"/>
      <c r="H41" s="738"/>
      <c r="I41" s="1648"/>
      <c r="J41" s="1659" t="s">
        <v>3</v>
      </c>
      <c r="K41" s="414">
        <v>155395</v>
      </c>
      <c r="L41" s="193"/>
      <c r="M41" s="329">
        <f>K41+L41</f>
        <v>155395</v>
      </c>
      <c r="N41" s="414">
        <v>149724</v>
      </c>
      <c r="O41" s="244"/>
      <c r="P41" s="329">
        <f t="shared" si="1"/>
        <v>149724</v>
      </c>
      <c r="Q41" s="1219">
        <f t="shared" si="2"/>
        <v>0.96350590430837546</v>
      </c>
    </row>
    <row r="42" spans="1:17" x14ac:dyDescent="0.2">
      <c r="A42" s="1371">
        <f t="shared" si="0"/>
        <v>34</v>
      </c>
      <c r="B42" s="79" t="s">
        <v>663</v>
      </c>
      <c r="C42" s="1461"/>
      <c r="D42" s="539"/>
      <c r="E42" s="1462">
        <f>SUM(C42:D42)</f>
        <v>0</v>
      </c>
      <c r="F42" s="539"/>
      <c r="G42" s="539"/>
      <c r="H42" s="539"/>
      <c r="I42" s="1649"/>
      <c r="J42" s="1654" t="s">
        <v>5</v>
      </c>
      <c r="K42" s="537"/>
      <c r="L42" s="244"/>
      <c r="M42" s="321"/>
      <c r="N42" s="414"/>
      <c r="O42" s="193"/>
      <c r="P42" s="329"/>
      <c r="Q42" s="1219"/>
    </row>
    <row r="43" spans="1:17" x14ac:dyDescent="0.2">
      <c r="A43" s="1371">
        <f t="shared" si="0"/>
        <v>35</v>
      </c>
      <c r="B43" s="79" t="s">
        <v>200</v>
      </c>
      <c r="C43" s="349"/>
      <c r="D43" s="189"/>
      <c r="E43" s="328"/>
      <c r="F43" s="189"/>
      <c r="G43" s="189"/>
      <c r="H43" s="189"/>
      <c r="I43" s="1621"/>
      <c r="J43" s="1654" t="s">
        <v>6</v>
      </c>
      <c r="K43" s="537"/>
      <c r="L43" s="244"/>
      <c r="M43" s="321"/>
      <c r="N43" s="414"/>
      <c r="O43" s="193"/>
      <c r="P43" s="329"/>
      <c r="Q43" s="1219"/>
    </row>
    <row r="44" spans="1:17" x14ac:dyDescent="0.2">
      <c r="A44" s="1371">
        <f t="shared" si="0"/>
        <v>36</v>
      </c>
      <c r="B44" s="1650" t="s">
        <v>201</v>
      </c>
      <c r="C44" s="349">
        <v>1287111</v>
      </c>
      <c r="D44" s="189">
        <v>34360</v>
      </c>
      <c r="E44" s="328">
        <f>C44+D44</f>
        <v>1321471</v>
      </c>
      <c r="F44" s="189">
        <v>1287111</v>
      </c>
      <c r="G44" s="189">
        <v>34360</v>
      </c>
      <c r="H44" s="189">
        <f>F44+G44</f>
        <v>1321471</v>
      </c>
      <c r="I44" s="1621">
        <f>H44/E44</f>
        <v>1</v>
      </c>
      <c r="J44" s="1654" t="s">
        <v>7</v>
      </c>
      <c r="K44" s="537"/>
      <c r="L44" s="244"/>
      <c r="M44" s="321"/>
      <c r="N44" s="414"/>
      <c r="O44" s="193"/>
      <c r="P44" s="329"/>
      <c r="Q44" s="1219"/>
    </row>
    <row r="45" spans="1:17" x14ac:dyDescent="0.2">
      <c r="A45" s="1371">
        <f t="shared" si="0"/>
        <v>37</v>
      </c>
      <c r="B45" s="1650" t="s">
        <v>829</v>
      </c>
      <c r="C45" s="349"/>
      <c r="D45" s="189"/>
      <c r="E45" s="328"/>
      <c r="F45" s="189"/>
      <c r="G45" s="189"/>
      <c r="H45" s="189"/>
      <c r="I45" s="1621"/>
      <c r="J45" s="1654"/>
      <c r="K45" s="537"/>
      <c r="L45" s="244"/>
      <c r="M45" s="321"/>
      <c r="N45" s="414"/>
      <c r="O45" s="193"/>
      <c r="P45" s="329"/>
      <c r="Q45" s="1219"/>
    </row>
    <row r="46" spans="1:17" x14ac:dyDescent="0.2">
      <c r="A46" s="1371">
        <f t="shared" si="0"/>
        <v>38</v>
      </c>
      <c r="B46" s="79" t="s">
        <v>202</v>
      </c>
      <c r="C46" s="349">
        <v>27114</v>
      </c>
      <c r="D46" s="189">
        <v>4213</v>
      </c>
      <c r="E46" s="328">
        <f>C46+D46</f>
        <v>31327</v>
      </c>
      <c r="F46" s="189">
        <v>27114</v>
      </c>
      <c r="G46" s="189">
        <v>4213</v>
      </c>
      <c r="H46" s="189">
        <f>F46+G46</f>
        <v>31327</v>
      </c>
      <c r="I46" s="1621">
        <f>H46/E46</f>
        <v>1</v>
      </c>
      <c r="J46" s="1654" t="s">
        <v>8</v>
      </c>
      <c r="K46" s="537"/>
      <c r="L46" s="244"/>
      <c r="M46" s="329"/>
      <c r="N46" s="414"/>
      <c r="O46" s="193"/>
      <c r="P46" s="329"/>
      <c r="Q46" s="1219"/>
    </row>
    <row r="47" spans="1:17" x14ac:dyDescent="0.2">
      <c r="A47" s="1371">
        <f t="shared" si="0"/>
        <v>39</v>
      </c>
      <c r="B47" s="79" t="s">
        <v>665</v>
      </c>
      <c r="C47" s="536"/>
      <c r="D47" s="429"/>
      <c r="E47" s="366"/>
      <c r="F47" s="429"/>
      <c r="G47" s="429"/>
      <c r="H47" s="429"/>
      <c r="I47" s="1646"/>
      <c r="J47" s="1654" t="s">
        <v>264</v>
      </c>
      <c r="K47" s="414">
        <v>43619</v>
      </c>
      <c r="L47" s="193">
        <v>4730</v>
      </c>
      <c r="M47" s="329">
        <f>SUM(K47:L47)</f>
        <v>48349</v>
      </c>
      <c r="N47" s="414">
        <v>43619</v>
      </c>
      <c r="O47" s="193">
        <v>4729</v>
      </c>
      <c r="P47" s="329">
        <f t="shared" si="1"/>
        <v>48348</v>
      </c>
      <c r="Q47" s="1219">
        <f t="shared" si="2"/>
        <v>0.9999793170489566</v>
      </c>
    </row>
    <row r="48" spans="1:17" x14ac:dyDescent="0.2">
      <c r="A48" s="1371">
        <f t="shared" si="0"/>
        <v>40</v>
      </c>
      <c r="B48" s="79" t="s">
        <v>666</v>
      </c>
      <c r="C48" s="349"/>
      <c r="D48" s="189"/>
      <c r="E48" s="328"/>
      <c r="F48" s="189"/>
      <c r="G48" s="189"/>
      <c r="H48" s="189"/>
      <c r="I48" s="1621"/>
      <c r="J48" s="1654" t="s">
        <v>230</v>
      </c>
      <c r="K48" s="414"/>
      <c r="L48" s="193"/>
      <c r="M48" s="329"/>
      <c r="N48" s="414"/>
      <c r="O48" s="193"/>
      <c r="P48" s="329"/>
      <c r="Q48" s="1219"/>
    </row>
    <row r="49" spans="1:17" x14ac:dyDescent="0.2">
      <c r="A49" s="1371">
        <f t="shared" si="0"/>
        <v>41</v>
      </c>
      <c r="B49" s="79" t="s">
        <v>667</v>
      </c>
      <c r="C49" s="349"/>
      <c r="D49" s="189"/>
      <c r="E49" s="328"/>
      <c r="F49" s="189"/>
      <c r="G49" s="189"/>
      <c r="H49" s="189"/>
      <c r="I49" s="1621"/>
      <c r="J49" s="1660" t="s">
        <v>231</v>
      </c>
      <c r="K49" s="414">
        <f>'pü.mérleg Hivatal'!C48+'püm. GAMESZ. '!C48+'püm-TASZII.'!C48+püm.Brunszvik!C48+'püm Festetics'!C48</f>
        <v>763209</v>
      </c>
      <c r="L49" s="193">
        <f>'pü.mérleg Hivatal'!D48+'püm. GAMESZ. '!D48+'püm-TASZII.'!D48+püm.Brunszvik!D48+'püm Festetics'!D48</f>
        <v>505044</v>
      </c>
      <c r="M49" s="329">
        <f>SUM(K49:L49)</f>
        <v>1268253</v>
      </c>
      <c r="N49" s="414">
        <f>'pü.mérleg Hivatal'!F48+'püm. GAMESZ. '!F48+püm.Brunszvik!F48+'püm Festetics'!F48+'püm-TASZII.'!F48</f>
        <v>774441</v>
      </c>
      <c r="O49" s="193">
        <f>'pü.mérleg Hivatal'!G48+'püm. GAMESZ. '!G48+püm.Brunszvik!G48+'püm Festetics'!G48+'püm-TASZII.'!G48</f>
        <v>474487</v>
      </c>
      <c r="P49" s="329">
        <f t="shared" si="1"/>
        <v>1248928</v>
      </c>
      <c r="Q49" s="1219">
        <f t="shared" si="2"/>
        <v>0.98476250401142362</v>
      </c>
    </row>
    <row r="50" spans="1:17" x14ac:dyDescent="0.2">
      <c r="A50" s="1371">
        <f t="shared" si="0"/>
        <v>42</v>
      </c>
      <c r="B50" s="79" t="s">
        <v>0</v>
      </c>
      <c r="C50" s="349"/>
      <c r="D50" s="189"/>
      <c r="E50" s="328"/>
      <c r="F50" s="189"/>
      <c r="G50" s="189"/>
      <c r="H50" s="189"/>
      <c r="I50" s="1621"/>
      <c r="J50" s="1660" t="s">
        <v>232</v>
      </c>
      <c r="K50" s="414">
        <f>'pü.mérleg Hivatal'!C49+'püm. GAMESZ. '!C49+'püm-TASZII.'!C49+püm.Brunszvik!C49+'püm Festetics'!C49</f>
        <v>32269</v>
      </c>
      <c r="L50" s="193">
        <f>'pü.mérleg Hivatal'!D49+'püm. GAMESZ. '!D49+püm.Brunszvik!D49+'püm Festetics'!D49+'püm-TASZII.'!D49</f>
        <v>14670</v>
      </c>
      <c r="M50" s="329">
        <f>'pü.mérleg Hivatal'!E49+'püm. GAMESZ. '!E49+'püm-TASZII.'!E49+püm.Brunszvik!E49+'püm Festetics'!E49</f>
        <v>46939</v>
      </c>
      <c r="N50" s="414">
        <f>'pü.mérleg Hivatal'!F49+'püm. GAMESZ. '!F49+püm.Brunszvik!F49+'püm Festetics'!F49+'püm-TASZII.'!F49</f>
        <v>30754</v>
      </c>
      <c r="O50" s="193">
        <f>'pü.mérleg Hivatal'!G49+'püm. GAMESZ. '!G49+püm.Brunszvik!G49+'püm Festetics'!G49+'püm-TASZII.'!G49</f>
        <v>13507</v>
      </c>
      <c r="P50" s="329">
        <f t="shared" si="1"/>
        <v>44261</v>
      </c>
      <c r="Q50" s="1219">
        <f t="shared" si="2"/>
        <v>0.94294722938281594</v>
      </c>
    </row>
    <row r="51" spans="1:17" x14ac:dyDescent="0.2">
      <c r="A51" s="1371">
        <f t="shared" si="0"/>
        <v>43</v>
      </c>
      <c r="B51" s="79" t="s">
        <v>1</v>
      </c>
      <c r="C51" s="349"/>
      <c r="D51" s="189"/>
      <c r="E51" s="328">
        <f>SUM(C51:D51)</f>
        <v>0</v>
      </c>
      <c r="F51" s="189"/>
      <c r="G51" s="189">
        <v>1000000</v>
      </c>
      <c r="H51" s="189">
        <f>F51+G51</f>
        <v>1000000</v>
      </c>
      <c r="I51" s="1621"/>
      <c r="J51" s="1654" t="s">
        <v>13</v>
      </c>
      <c r="K51" s="1165"/>
      <c r="L51" s="601"/>
      <c r="M51" s="602"/>
      <c r="N51" s="414"/>
      <c r="O51" s="193">
        <v>1000000</v>
      </c>
      <c r="P51" s="329">
        <f>N51+O51</f>
        <v>1000000</v>
      </c>
      <c r="Q51" s="1219"/>
    </row>
    <row r="52" spans="1:17" x14ac:dyDescent="0.2">
      <c r="A52" s="1371">
        <f t="shared" si="0"/>
        <v>44</v>
      </c>
      <c r="B52" s="79"/>
      <c r="C52" s="349"/>
      <c r="D52" s="189"/>
      <c r="E52" s="328"/>
      <c r="F52" s="189"/>
      <c r="G52" s="189"/>
      <c r="H52" s="189"/>
      <c r="I52" s="1621"/>
      <c r="J52" s="1654" t="s">
        <v>14</v>
      </c>
      <c r="K52" s="414"/>
      <c r="L52" s="193"/>
      <c r="M52" s="329"/>
      <c r="N52" s="414"/>
      <c r="O52" s="193"/>
      <c r="P52" s="329"/>
      <c r="Q52" s="1219"/>
    </row>
    <row r="53" spans="1:17" x14ac:dyDescent="0.2">
      <c r="A53" s="1371">
        <f t="shared" si="0"/>
        <v>45</v>
      </c>
      <c r="B53" s="79"/>
      <c r="C53" s="349"/>
      <c r="D53" s="189"/>
      <c r="E53" s="328"/>
      <c r="F53" s="189"/>
      <c r="G53" s="189"/>
      <c r="H53" s="189"/>
      <c r="I53" s="1621"/>
      <c r="J53" s="1654" t="s">
        <v>15</v>
      </c>
      <c r="K53" s="414"/>
      <c r="L53" s="193"/>
      <c r="M53" s="329"/>
      <c r="N53" s="414"/>
      <c r="O53" s="193"/>
      <c r="P53" s="329"/>
      <c r="Q53" s="1219"/>
    </row>
    <row r="54" spans="1:17" ht="12" thickBot="1" x14ac:dyDescent="0.25">
      <c r="A54" s="1371">
        <f t="shared" si="0"/>
        <v>46</v>
      </c>
      <c r="B54" s="119" t="s">
        <v>436</v>
      </c>
      <c r="C54" s="536">
        <f>SUM(C40:C52)</f>
        <v>1314225</v>
      </c>
      <c r="D54" s="429">
        <f>SUM(D40:D52)</f>
        <v>38573</v>
      </c>
      <c r="E54" s="366">
        <f>SUM(E40:E52)</f>
        <v>1352798</v>
      </c>
      <c r="F54" s="429">
        <f>SUM(F40:F53)</f>
        <v>1314225</v>
      </c>
      <c r="G54" s="429">
        <f>SUM(G40:G53)</f>
        <v>1038573</v>
      </c>
      <c r="H54" s="429">
        <f>F54+G54</f>
        <v>2352798</v>
      </c>
      <c r="I54" s="1646"/>
      <c r="J54" s="1656" t="s">
        <v>429</v>
      </c>
      <c r="K54" s="537">
        <f t="shared" ref="K54:M54" si="11">SUM(K40:K53)</f>
        <v>994492</v>
      </c>
      <c r="L54" s="244">
        <f t="shared" si="11"/>
        <v>524444</v>
      </c>
      <c r="M54" s="321">
        <f t="shared" si="11"/>
        <v>1518936</v>
      </c>
      <c r="N54" s="537">
        <f>SUM(N41:N53)</f>
        <v>998538</v>
      </c>
      <c r="O54" s="244">
        <f>SUM(O41:O53)</f>
        <v>1492723</v>
      </c>
      <c r="P54" s="321">
        <f>N54+O54</f>
        <v>2491261</v>
      </c>
      <c r="Q54" s="1221"/>
    </row>
    <row r="55" spans="1:17" ht="12" thickBot="1" x14ac:dyDescent="0.25">
      <c r="A55" s="624">
        <f t="shared" si="0"/>
        <v>47</v>
      </c>
      <c r="B55" s="354" t="s">
        <v>431</v>
      </c>
      <c r="C55" s="603">
        <f>C35+C54</f>
        <v>4934864</v>
      </c>
      <c r="D55" s="550">
        <f>D35+D54</f>
        <v>1932782</v>
      </c>
      <c r="E55" s="551">
        <f>E35+E54</f>
        <v>6867646</v>
      </c>
      <c r="F55" s="1456">
        <f>F35+F54</f>
        <v>4295798</v>
      </c>
      <c r="G55" s="1456">
        <f>G35+G54</f>
        <v>2858709</v>
      </c>
      <c r="H55" s="1456">
        <f>F55+G55</f>
        <v>7154507</v>
      </c>
      <c r="I55" s="1651">
        <f>H55/E55</f>
        <v>1.0417699165041414</v>
      </c>
      <c r="J55" s="1661" t="s">
        <v>430</v>
      </c>
      <c r="K55" s="622">
        <f t="shared" ref="K55:L55" si="12">K35+K54</f>
        <v>4934864</v>
      </c>
      <c r="L55" s="622">
        <f t="shared" si="12"/>
        <v>1932782</v>
      </c>
      <c r="M55" s="1469">
        <f>M35+M54</f>
        <v>6867646</v>
      </c>
      <c r="N55" s="521">
        <f>N35+N54</f>
        <v>1680872</v>
      </c>
      <c r="O55" s="566">
        <f>O35+O54</f>
        <v>2428315</v>
      </c>
      <c r="P55" s="1471">
        <f>P35+P54</f>
        <v>4109187</v>
      </c>
      <c r="Q55" s="1320">
        <f>P55/M55</f>
        <v>0.59833995520444705</v>
      </c>
    </row>
    <row r="56" spans="1:17" x14ac:dyDescent="0.2">
      <c r="B56" s="124"/>
      <c r="C56" s="123"/>
      <c r="D56" s="123"/>
      <c r="E56" s="123"/>
      <c r="F56" s="123"/>
      <c r="G56" s="123"/>
      <c r="H56" s="123"/>
      <c r="I56" s="123"/>
      <c r="J56" s="114"/>
      <c r="K56" s="123"/>
      <c r="L56" s="123"/>
      <c r="M56" s="123"/>
    </row>
    <row r="62" spans="1:17" x14ac:dyDescent="0.2">
      <c r="L62" s="110"/>
    </row>
  </sheetData>
  <sheetProtection selectLockedCells="1" selectUnlockedCells="1"/>
  <mergeCells count="15">
    <mergeCell ref="N6:Q6"/>
    <mergeCell ref="N7:Q7"/>
    <mergeCell ref="A1:Q1"/>
    <mergeCell ref="A3:Q3"/>
    <mergeCell ref="A4:Q4"/>
    <mergeCell ref="A5:Q5"/>
    <mergeCell ref="A6:A8"/>
    <mergeCell ref="K7:M7"/>
    <mergeCell ref="K6:M6"/>
    <mergeCell ref="B6:B7"/>
    <mergeCell ref="J6:J7"/>
    <mergeCell ref="C7:E7"/>
    <mergeCell ref="C6:E6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A1:Q55"/>
  <sheetViews>
    <sheetView zoomScale="120" workbookViewId="0">
      <selection sqref="A1:Q1"/>
    </sheetView>
  </sheetViews>
  <sheetFormatPr defaultColWidth="9.140625" defaultRowHeight="11.25" x14ac:dyDescent="0.2"/>
  <cols>
    <col min="1" max="1" width="3.7109375" style="103" customWidth="1"/>
    <col min="2" max="2" width="36.140625" style="103" customWidth="1"/>
    <col min="3" max="8" width="6.85546875" style="104" customWidth="1"/>
    <col min="9" max="9" width="5.5703125" style="104" customWidth="1"/>
    <col min="10" max="10" width="36.140625" style="104" customWidth="1"/>
    <col min="11" max="13" width="6.85546875" style="104" customWidth="1"/>
    <col min="14" max="16" width="6.85546875" style="8" customWidth="1"/>
    <col min="17" max="17" width="5.5703125" style="8" customWidth="1"/>
    <col min="18" max="16384" width="9.140625" style="8"/>
  </cols>
  <sheetData>
    <row r="1" spans="1:17" ht="12.75" customHeight="1" x14ac:dyDescent="0.2">
      <c r="A1" s="2211" t="s">
        <v>3060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17" x14ac:dyDescent="0.2">
      <c r="J2" s="105"/>
      <c r="K2" s="105"/>
      <c r="L2" s="105"/>
      <c r="M2" s="105"/>
    </row>
    <row r="3" spans="1:17" x14ac:dyDescent="0.2">
      <c r="J3" s="105"/>
      <c r="K3" s="105"/>
      <c r="L3" s="105"/>
      <c r="M3" s="105"/>
    </row>
    <row r="4" spans="1:17" s="82" customFormat="1" ht="12.75" customHeight="1" x14ac:dyDescent="0.2">
      <c r="A4" s="2212" t="s">
        <v>77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</row>
    <row r="5" spans="1:17" s="82" customFormat="1" ht="12.75" customHeight="1" x14ac:dyDescent="0.2">
      <c r="A5" s="2417" t="s">
        <v>176</v>
      </c>
      <c r="B5" s="2417"/>
      <c r="C5" s="2417"/>
      <c r="D5" s="2417"/>
      <c r="E5" s="2417"/>
      <c r="F5" s="2417"/>
      <c r="G5" s="2417"/>
      <c r="H5" s="2417"/>
      <c r="I5" s="2417"/>
      <c r="J5" s="2417"/>
      <c r="K5" s="2417"/>
      <c r="L5" s="2417"/>
      <c r="M5" s="2417"/>
      <c r="N5" s="2417"/>
      <c r="O5" s="2417"/>
      <c r="P5" s="2417"/>
      <c r="Q5" s="2417"/>
    </row>
    <row r="6" spans="1:17" s="82" customFormat="1" ht="12.75" customHeight="1" x14ac:dyDescent="0.2">
      <c r="A6" s="2212" t="s">
        <v>1162</v>
      </c>
      <c r="B6" s="2212"/>
      <c r="C6" s="2212"/>
      <c r="D6" s="2212"/>
      <c r="E6" s="2212"/>
      <c r="F6" s="2212"/>
      <c r="G6" s="2212"/>
      <c r="H6" s="2212"/>
      <c r="I6" s="2212"/>
      <c r="J6" s="2212"/>
      <c r="K6" s="2212"/>
      <c r="L6" s="2212"/>
      <c r="M6" s="2212"/>
      <c r="N6" s="2212"/>
      <c r="O6" s="2212"/>
      <c r="P6" s="2212"/>
      <c r="Q6" s="2212"/>
    </row>
    <row r="7" spans="1:17" s="82" customFormat="1" ht="13.5" customHeight="1" thickBot="1" x14ac:dyDescent="0.25">
      <c r="A7" s="2214" t="s">
        <v>293</v>
      </c>
      <c r="B7" s="2214"/>
      <c r="C7" s="2214"/>
      <c r="D7" s="2214"/>
      <c r="E7" s="2214"/>
      <c r="F7" s="2214"/>
      <c r="G7" s="2214"/>
      <c r="H7" s="2214"/>
      <c r="I7" s="2214"/>
      <c r="J7" s="2214"/>
      <c r="K7" s="2214"/>
      <c r="L7" s="2214"/>
      <c r="M7" s="2214"/>
      <c r="N7" s="2214"/>
      <c r="O7" s="2214"/>
      <c r="P7" s="2214"/>
      <c r="Q7" s="2214"/>
    </row>
    <row r="8" spans="1:17" s="82" customFormat="1" ht="12.75" customHeight="1" x14ac:dyDescent="0.2">
      <c r="A8" s="2293" t="s">
        <v>56</v>
      </c>
      <c r="B8" s="2258" t="s">
        <v>57</v>
      </c>
      <c r="C8" s="2258" t="s">
        <v>58</v>
      </c>
      <c r="D8" s="2258"/>
      <c r="E8" s="2258"/>
      <c r="F8" s="2258" t="s">
        <v>59</v>
      </c>
      <c r="G8" s="2258"/>
      <c r="H8" s="2258"/>
      <c r="I8" s="2258"/>
      <c r="J8" s="2413" t="s">
        <v>60</v>
      </c>
      <c r="K8" s="2412" t="s">
        <v>458</v>
      </c>
      <c r="L8" s="2412"/>
      <c r="M8" s="2412"/>
      <c r="N8" s="2258" t="s">
        <v>59</v>
      </c>
      <c r="O8" s="2258"/>
      <c r="P8" s="2258"/>
      <c r="Q8" s="2406"/>
    </row>
    <row r="9" spans="1:17" s="82" customFormat="1" ht="12.75" customHeight="1" x14ac:dyDescent="0.2">
      <c r="A9" s="2410"/>
      <c r="B9" s="2411"/>
      <c r="C9" s="2407" t="s">
        <v>1010</v>
      </c>
      <c r="D9" s="2407"/>
      <c r="E9" s="2407"/>
      <c r="F9" s="2407" t="s">
        <v>1295</v>
      </c>
      <c r="G9" s="2407"/>
      <c r="H9" s="2407"/>
      <c r="I9" s="2415" t="s">
        <v>1297</v>
      </c>
      <c r="J9" s="2414"/>
      <c r="K9" s="2407" t="s">
        <v>1010</v>
      </c>
      <c r="L9" s="2407"/>
      <c r="M9" s="2407"/>
      <c r="N9" s="2407" t="s">
        <v>1295</v>
      </c>
      <c r="O9" s="2407"/>
      <c r="P9" s="2407"/>
      <c r="Q9" s="2408" t="s">
        <v>1297</v>
      </c>
    </row>
    <row r="10" spans="1:17" s="83" customFormat="1" ht="36.6" customHeight="1" thickBot="1" x14ac:dyDescent="0.25">
      <c r="A10" s="2294"/>
      <c r="B10" s="1258" t="s">
        <v>61</v>
      </c>
      <c r="C10" s="1250" t="s">
        <v>62</v>
      </c>
      <c r="D10" s="1250" t="s">
        <v>63</v>
      </c>
      <c r="E10" s="1250" t="s">
        <v>64</v>
      </c>
      <c r="F10" s="1250" t="s">
        <v>62</v>
      </c>
      <c r="G10" s="1250" t="s">
        <v>63</v>
      </c>
      <c r="H10" s="1250" t="s">
        <v>1296</v>
      </c>
      <c r="I10" s="2416"/>
      <c r="J10" s="1259" t="s">
        <v>65</v>
      </c>
      <c r="K10" s="1250" t="s">
        <v>62</v>
      </c>
      <c r="L10" s="1250" t="s">
        <v>63</v>
      </c>
      <c r="M10" s="1250" t="s">
        <v>64</v>
      </c>
      <c r="N10" s="1250" t="s">
        <v>62</v>
      </c>
      <c r="O10" s="1250" t="s">
        <v>63</v>
      </c>
      <c r="P10" s="1250" t="s">
        <v>1296</v>
      </c>
      <c r="Q10" s="2409"/>
    </row>
    <row r="11" spans="1:17" ht="11.45" customHeight="1" x14ac:dyDescent="0.2">
      <c r="A11" s="1269">
        <v>1</v>
      </c>
      <c r="B11" s="1270" t="s">
        <v>24</v>
      </c>
      <c r="C11" s="1262"/>
      <c r="D11" s="1271"/>
      <c r="E11" s="1271"/>
      <c r="F11" s="1262"/>
      <c r="G11" s="1271"/>
      <c r="H11" s="1271"/>
      <c r="I11" s="1321"/>
      <c r="J11" s="1261" t="s">
        <v>25</v>
      </c>
      <c r="K11" s="1262"/>
      <c r="L11" s="1271"/>
      <c r="M11" s="1312"/>
      <c r="N11" s="1265"/>
      <c r="O11" s="1266"/>
      <c r="P11" s="1266"/>
      <c r="Q11" s="1314"/>
    </row>
    <row r="12" spans="1:17" x14ac:dyDescent="0.2">
      <c r="A12" s="1273">
        <f t="shared" ref="A12:A54" si="0">A11+1</f>
        <v>2</v>
      </c>
      <c r="B12" s="378" t="s">
        <v>35</v>
      </c>
      <c r="C12" s="112"/>
      <c r="D12" s="110"/>
      <c r="E12" s="110">
        <f>SUM(C12:D12)</f>
        <v>0</v>
      </c>
      <c r="F12" s="112"/>
      <c r="G12" s="110"/>
      <c r="H12" s="110"/>
      <c r="I12" s="1323"/>
      <c r="J12" s="1186" t="s">
        <v>208</v>
      </c>
      <c r="K12" s="112">
        <v>105590</v>
      </c>
      <c r="L12" s="110">
        <v>79656</v>
      </c>
      <c r="M12" s="1334">
        <f>SUM(K12:L12)</f>
        <v>185246</v>
      </c>
      <c r="N12" s="414">
        <v>105590</v>
      </c>
      <c r="O12" s="193">
        <v>75986</v>
      </c>
      <c r="P12" s="193">
        <f>N12+O12</f>
        <v>181576</v>
      </c>
      <c r="Q12" s="1219">
        <f>P12/M12</f>
        <v>0.98018850609459851</v>
      </c>
    </row>
    <row r="13" spans="1:17" x14ac:dyDescent="0.2">
      <c r="A13" s="1273">
        <f t="shared" si="0"/>
        <v>3</v>
      </c>
      <c r="B13" s="378" t="s">
        <v>36</v>
      </c>
      <c r="C13" s="112"/>
      <c r="D13" s="110"/>
      <c r="E13" s="110">
        <f>SUM(C13:D13)</f>
        <v>0</v>
      </c>
      <c r="F13" s="112"/>
      <c r="G13" s="110"/>
      <c r="H13" s="110"/>
      <c r="I13" s="1323"/>
      <c r="J13" s="1215" t="s">
        <v>209</v>
      </c>
      <c r="K13" s="112">
        <v>18340</v>
      </c>
      <c r="L13" s="110">
        <v>16264</v>
      </c>
      <c r="M13" s="1334">
        <f>SUM(K13:L13)</f>
        <v>34604</v>
      </c>
      <c r="N13" s="414">
        <v>18340</v>
      </c>
      <c r="O13" s="193">
        <v>15254</v>
      </c>
      <c r="P13" s="193">
        <f t="shared" ref="P13:P34" si="1">N13+O13</f>
        <v>33594</v>
      </c>
      <c r="Q13" s="1219">
        <f t="shared" ref="Q13:Q34" si="2">P13/M13</f>
        <v>0.97081262281817127</v>
      </c>
    </row>
    <row r="14" spans="1:17" x14ac:dyDescent="0.2">
      <c r="A14" s="1273">
        <f t="shared" si="0"/>
        <v>4</v>
      </c>
      <c r="B14" s="378" t="s">
        <v>37</v>
      </c>
      <c r="C14" s="112">
        <f>'tám, végl. pe.átv  '!C60</f>
        <v>0</v>
      </c>
      <c r="D14" s="110"/>
      <c r="E14" s="110">
        <f>SUM(C14:D14)</f>
        <v>0</v>
      </c>
      <c r="F14" s="112"/>
      <c r="G14" s="110"/>
      <c r="H14" s="110"/>
      <c r="I14" s="1323"/>
      <c r="J14" s="1186" t="s">
        <v>210</v>
      </c>
      <c r="K14" s="414">
        <v>6782</v>
      </c>
      <c r="L14" s="193">
        <v>49323</v>
      </c>
      <c r="M14" s="548">
        <f>SUM(K14:L14)</f>
        <v>56105</v>
      </c>
      <c r="N14" s="414">
        <v>6782</v>
      </c>
      <c r="O14" s="193">
        <v>42734</v>
      </c>
      <c r="P14" s="193">
        <f t="shared" si="1"/>
        <v>49516</v>
      </c>
      <c r="Q14" s="1219">
        <f t="shared" si="2"/>
        <v>0.88255948667676676</v>
      </c>
    </row>
    <row r="15" spans="1:17" ht="12" customHeight="1" x14ac:dyDescent="0.2">
      <c r="A15" s="1273">
        <f t="shared" si="0"/>
        <v>5</v>
      </c>
      <c r="B15" s="1253"/>
      <c r="C15" s="112"/>
      <c r="D15" s="110"/>
      <c r="E15" s="110"/>
      <c r="F15" s="112"/>
      <c r="G15" s="110"/>
      <c r="H15" s="110"/>
      <c r="I15" s="1323"/>
      <c r="J15" s="1186"/>
      <c r="K15" s="112"/>
      <c r="L15" s="110"/>
      <c r="M15" s="1334"/>
      <c r="N15" s="414"/>
      <c r="O15" s="193"/>
      <c r="P15" s="193"/>
      <c r="Q15" s="1219"/>
    </row>
    <row r="16" spans="1:17" x14ac:dyDescent="0.2">
      <c r="A16" s="1273">
        <f t="shared" si="0"/>
        <v>6</v>
      </c>
      <c r="B16" s="378" t="s">
        <v>38</v>
      </c>
      <c r="C16" s="112"/>
      <c r="D16" s="110"/>
      <c r="E16" s="110">
        <f>SUM(C16:D16)</f>
        <v>0</v>
      </c>
      <c r="F16" s="112"/>
      <c r="G16" s="110"/>
      <c r="H16" s="110"/>
      <c r="I16" s="1323"/>
      <c r="J16" s="1186" t="s">
        <v>28</v>
      </c>
      <c r="K16" s="112"/>
      <c r="L16" s="110"/>
      <c r="M16" s="1334"/>
      <c r="N16" s="414"/>
      <c r="O16" s="193"/>
      <c r="P16" s="193"/>
      <c r="Q16" s="1219"/>
    </row>
    <row r="17" spans="1:17" x14ac:dyDescent="0.2">
      <c r="A17" s="1273">
        <f t="shared" si="0"/>
        <v>7</v>
      </c>
      <c r="B17" s="378"/>
      <c r="C17" s="112"/>
      <c r="D17" s="110"/>
      <c r="E17" s="110"/>
      <c r="F17" s="112"/>
      <c r="G17" s="110"/>
      <c r="H17" s="110"/>
      <c r="I17" s="1323"/>
      <c r="J17" s="1186" t="s">
        <v>30</v>
      </c>
      <c r="K17" s="112"/>
      <c r="L17" s="110"/>
      <c r="M17" s="1334"/>
      <c r="N17" s="414"/>
      <c r="O17" s="193"/>
      <c r="P17" s="193"/>
      <c r="Q17" s="1219"/>
    </row>
    <row r="18" spans="1:17" x14ac:dyDescent="0.2">
      <c r="A18" s="1273">
        <f t="shared" si="0"/>
        <v>8</v>
      </c>
      <c r="B18" s="378" t="s">
        <v>39</v>
      </c>
      <c r="C18" s="112"/>
      <c r="D18" s="110"/>
      <c r="E18" s="110">
        <f>SUM(C18:D18)</f>
        <v>0</v>
      </c>
      <c r="F18" s="112"/>
      <c r="G18" s="110"/>
      <c r="H18" s="110"/>
      <c r="I18" s="1323"/>
      <c r="J18" s="1186" t="s">
        <v>434</v>
      </c>
      <c r="K18" s="112"/>
      <c r="L18" s="110"/>
      <c r="M18" s="110"/>
      <c r="N18" s="414"/>
      <c r="O18" s="193"/>
      <c r="P18" s="193"/>
      <c r="Q18" s="1219"/>
    </row>
    <row r="19" spans="1:17" x14ac:dyDescent="0.2">
      <c r="A19" s="1273">
        <f t="shared" si="0"/>
        <v>9</v>
      </c>
      <c r="B19" s="1254" t="s">
        <v>40</v>
      </c>
      <c r="C19" s="1162"/>
      <c r="D19" s="1163"/>
      <c r="E19" s="1163"/>
      <c r="F19" s="1162"/>
      <c r="G19" s="1163"/>
      <c r="H19" s="1163"/>
      <c r="I19" s="1326"/>
      <c r="J19" s="1186" t="s">
        <v>433</v>
      </c>
      <c r="K19" s="112"/>
      <c r="L19" s="110"/>
      <c r="M19" s="110"/>
      <c r="N19" s="414"/>
      <c r="O19" s="193"/>
      <c r="P19" s="193"/>
      <c r="Q19" s="1219"/>
    </row>
    <row r="20" spans="1:17" x14ac:dyDescent="0.2">
      <c r="A20" s="1273">
        <f t="shared" si="0"/>
        <v>10</v>
      </c>
      <c r="B20" s="378" t="s">
        <v>187</v>
      </c>
      <c r="C20" s="1164">
        <v>112</v>
      </c>
      <c r="D20" s="674">
        <f>'mük. bev.Önkor és Hivatal '!D80</f>
        <v>402</v>
      </c>
      <c r="E20" s="674">
        <f>SUM(C20:D20)</f>
        <v>514</v>
      </c>
      <c r="F20" s="1164">
        <v>279</v>
      </c>
      <c r="G20" s="674">
        <v>437</v>
      </c>
      <c r="H20" s="674">
        <f>F20+G20</f>
        <v>716</v>
      </c>
      <c r="I20" s="1327">
        <f>H20/E20</f>
        <v>1.3929961089494163</v>
      </c>
      <c r="J20" s="1186" t="s">
        <v>215</v>
      </c>
      <c r="K20" s="112"/>
      <c r="L20" s="110"/>
      <c r="M20" s="320"/>
      <c r="N20" s="414"/>
      <c r="O20" s="193"/>
      <c r="P20" s="193"/>
      <c r="Q20" s="1219"/>
    </row>
    <row r="21" spans="1:17" x14ac:dyDescent="0.2">
      <c r="A21" s="1273">
        <f t="shared" si="0"/>
        <v>11</v>
      </c>
      <c r="B21" s="125"/>
      <c r="C21" s="1162"/>
      <c r="D21" s="1163"/>
      <c r="E21" s="1163"/>
      <c r="F21" s="1162"/>
      <c r="G21" s="1163"/>
      <c r="H21" s="1163"/>
      <c r="I21" s="1326"/>
      <c r="J21" s="1186" t="s">
        <v>426</v>
      </c>
      <c r="K21" s="112"/>
      <c r="L21" s="110"/>
      <c r="M21" s="320"/>
      <c r="N21" s="414"/>
      <c r="O21" s="193"/>
      <c r="P21" s="193"/>
      <c r="Q21" s="1219"/>
    </row>
    <row r="22" spans="1:17" s="84" customFormat="1" x14ac:dyDescent="0.2">
      <c r="A22" s="1273">
        <f t="shared" si="0"/>
        <v>12</v>
      </c>
      <c r="B22" s="125" t="s">
        <v>42</v>
      </c>
      <c r="C22" s="1162"/>
      <c r="D22" s="1163"/>
      <c r="E22" s="1163"/>
      <c r="F22" s="1162"/>
      <c r="G22" s="1163"/>
      <c r="H22" s="1163"/>
      <c r="I22" s="1326"/>
      <c r="J22" s="1186" t="s">
        <v>427</v>
      </c>
      <c r="K22" s="112"/>
      <c r="L22" s="110"/>
      <c r="M22" s="320"/>
      <c r="N22" s="1138"/>
      <c r="O22" s="243"/>
      <c r="P22" s="193"/>
      <c r="Q22" s="1219"/>
    </row>
    <row r="23" spans="1:17" s="84" customFormat="1" x14ac:dyDescent="0.2">
      <c r="A23" s="1273">
        <f t="shared" si="0"/>
        <v>13</v>
      </c>
      <c r="B23" s="125" t="s">
        <v>43</v>
      </c>
      <c r="C23" s="1162"/>
      <c r="D23" s="1163"/>
      <c r="E23" s="1163"/>
      <c r="F23" s="1162"/>
      <c r="G23" s="1163"/>
      <c r="H23" s="1163"/>
      <c r="I23" s="1326"/>
      <c r="J23" s="1189"/>
      <c r="K23" s="112"/>
      <c r="L23" s="110"/>
      <c r="M23" s="320"/>
      <c r="N23" s="1138"/>
      <c r="O23" s="243"/>
      <c r="P23" s="193"/>
      <c r="Q23" s="1219"/>
    </row>
    <row r="24" spans="1:17" x14ac:dyDescent="0.2">
      <c r="A24" s="1273">
        <f t="shared" si="0"/>
        <v>14</v>
      </c>
      <c r="B24" s="378" t="s">
        <v>44</v>
      </c>
      <c r="C24" s="1129"/>
      <c r="D24" s="118"/>
      <c r="E24" s="118"/>
      <c r="F24" s="1129"/>
      <c r="G24" s="118"/>
      <c r="H24" s="118"/>
      <c r="I24" s="1328"/>
      <c r="J24" s="1190" t="s">
        <v>66</v>
      </c>
      <c r="K24" s="113">
        <f>SUM(K12:K22)</f>
        <v>130712</v>
      </c>
      <c r="L24" s="85">
        <f>SUM(L12:L22)</f>
        <v>145243</v>
      </c>
      <c r="M24" s="319">
        <f>SUM(M12:M22)</f>
        <v>275955</v>
      </c>
      <c r="N24" s="535">
        <f>SUM(N12:N23)</f>
        <v>130712</v>
      </c>
      <c r="O24" s="242">
        <f>SUM(O12:O23)</f>
        <v>133974</v>
      </c>
      <c r="P24" s="242">
        <f t="shared" si="1"/>
        <v>264686</v>
      </c>
      <c r="Q24" s="1220">
        <f t="shared" si="2"/>
        <v>0.95916363175155372</v>
      </c>
    </row>
    <row r="25" spans="1:17" x14ac:dyDescent="0.2">
      <c r="A25" s="1273">
        <f t="shared" si="0"/>
        <v>15</v>
      </c>
      <c r="B25" s="378" t="s">
        <v>45</v>
      </c>
      <c r="C25" s="1162">
        <v>361</v>
      </c>
      <c r="D25" s="1163"/>
      <c r="E25" s="1163">
        <f>C25+D25</f>
        <v>361</v>
      </c>
      <c r="F25" s="1162">
        <v>360</v>
      </c>
      <c r="G25" s="1163"/>
      <c r="H25" s="1163">
        <f>F25+G25</f>
        <v>360</v>
      </c>
      <c r="I25" s="1326">
        <f>H25/E25</f>
        <v>0.99722991689750695</v>
      </c>
      <c r="J25" s="1189"/>
      <c r="K25" s="112"/>
      <c r="L25" s="110"/>
      <c r="M25" s="320"/>
      <c r="N25" s="414"/>
      <c r="O25" s="193"/>
      <c r="P25" s="193"/>
      <c r="Q25" s="1219"/>
    </row>
    <row r="26" spans="1:17" x14ac:dyDescent="0.2">
      <c r="A26" s="1273">
        <f t="shared" si="0"/>
        <v>16</v>
      </c>
      <c r="B26" s="378" t="s">
        <v>46</v>
      </c>
      <c r="C26" s="120"/>
      <c r="D26" s="114"/>
      <c r="E26" s="114"/>
      <c r="F26" s="120"/>
      <c r="G26" s="114"/>
      <c r="H26" s="114"/>
      <c r="I26" s="1329"/>
      <c r="J26" s="1191" t="s">
        <v>34</v>
      </c>
      <c r="K26" s="120"/>
      <c r="L26" s="114"/>
      <c r="M26" s="320"/>
      <c r="N26" s="414"/>
      <c r="O26" s="193"/>
      <c r="P26" s="193"/>
      <c r="Q26" s="1219"/>
    </row>
    <row r="27" spans="1:17" x14ac:dyDescent="0.2">
      <c r="A27" s="1273">
        <f t="shared" si="0"/>
        <v>17</v>
      </c>
      <c r="B27" s="378" t="s">
        <v>47</v>
      </c>
      <c r="C27" s="112"/>
      <c r="D27" s="110"/>
      <c r="E27" s="110"/>
      <c r="F27" s="112"/>
      <c r="G27" s="110"/>
      <c r="H27" s="110"/>
      <c r="I27" s="1323"/>
      <c r="J27" s="1186" t="s">
        <v>219</v>
      </c>
      <c r="K27" s="112">
        <f>'felhalm. kiad.  '!G115</f>
        <v>1930</v>
      </c>
      <c r="L27" s="110">
        <f>'felhalm. kiad.  '!H115</f>
        <v>8970</v>
      </c>
      <c r="M27" s="320">
        <f>SUM(K27:L27)</f>
        <v>10900</v>
      </c>
      <c r="N27" s="414">
        <f>'felhalm. kiad.  '!J115</f>
        <v>343</v>
      </c>
      <c r="O27" s="193">
        <f>'felhalm. kiad.  '!K115</f>
        <v>818</v>
      </c>
      <c r="P27" s="193">
        <f t="shared" si="1"/>
        <v>1161</v>
      </c>
      <c r="Q27" s="1219">
        <f t="shared" si="2"/>
        <v>0.10651376146788991</v>
      </c>
    </row>
    <row r="28" spans="1:17" x14ac:dyDescent="0.2">
      <c r="A28" s="1273">
        <f t="shared" si="0"/>
        <v>18</v>
      </c>
      <c r="B28" s="378"/>
      <c r="C28" s="112"/>
      <c r="D28" s="110"/>
      <c r="E28" s="110"/>
      <c r="F28" s="112"/>
      <c r="G28" s="110"/>
      <c r="H28" s="110"/>
      <c r="I28" s="1323"/>
      <c r="J28" s="1186" t="s">
        <v>31</v>
      </c>
      <c r="K28" s="112"/>
      <c r="L28" s="110"/>
      <c r="M28" s="320"/>
      <c r="N28" s="414"/>
      <c r="O28" s="193"/>
      <c r="P28" s="193"/>
      <c r="Q28" s="1219"/>
    </row>
    <row r="29" spans="1:17" x14ac:dyDescent="0.2">
      <c r="A29" s="1273">
        <f t="shared" si="0"/>
        <v>19</v>
      </c>
      <c r="B29" s="125" t="s">
        <v>50</v>
      </c>
      <c r="C29" s="112"/>
      <c r="D29" s="110"/>
      <c r="E29" s="110"/>
      <c r="F29" s="112"/>
      <c r="G29" s="110"/>
      <c r="H29" s="110"/>
      <c r="I29" s="1323"/>
      <c r="J29" s="1186" t="s">
        <v>32</v>
      </c>
      <c r="K29" s="112"/>
      <c r="L29" s="110"/>
      <c r="M29" s="320"/>
      <c r="N29" s="414"/>
      <c r="O29" s="193"/>
      <c r="P29" s="193"/>
      <c r="Q29" s="1219"/>
    </row>
    <row r="30" spans="1:17" s="84" customFormat="1" x14ac:dyDescent="0.2">
      <c r="A30" s="1273">
        <f t="shared" si="0"/>
        <v>20</v>
      </c>
      <c r="B30" s="125" t="s">
        <v>48</v>
      </c>
      <c r="C30" s="112"/>
      <c r="D30" s="110"/>
      <c r="E30" s="110"/>
      <c r="F30" s="112"/>
      <c r="G30" s="110"/>
      <c r="H30" s="110"/>
      <c r="I30" s="1323"/>
      <c r="J30" s="1186" t="s">
        <v>435</v>
      </c>
      <c r="K30" s="112"/>
      <c r="L30" s="110"/>
      <c r="M30" s="320"/>
      <c r="N30" s="1138"/>
      <c r="O30" s="243"/>
      <c r="P30" s="193"/>
      <c r="Q30" s="1219"/>
    </row>
    <row r="31" spans="1:17" x14ac:dyDescent="0.2">
      <c r="A31" s="1273">
        <f t="shared" si="0"/>
        <v>21</v>
      </c>
      <c r="B31" s="125"/>
      <c r="C31" s="112"/>
      <c r="D31" s="110"/>
      <c r="E31" s="110"/>
      <c r="F31" s="112"/>
      <c r="G31" s="110"/>
      <c r="H31" s="110"/>
      <c r="I31" s="1323"/>
      <c r="J31" s="1186" t="s">
        <v>432</v>
      </c>
      <c r="K31" s="112"/>
      <c r="L31" s="110"/>
      <c r="M31" s="320"/>
      <c r="N31" s="414"/>
      <c r="O31" s="193"/>
      <c r="P31" s="193"/>
      <c r="Q31" s="1219"/>
    </row>
    <row r="32" spans="1:17" s="9" customFormat="1" x14ac:dyDescent="0.2">
      <c r="A32" s="1273">
        <f t="shared" si="0"/>
        <v>22</v>
      </c>
      <c r="B32" s="1255" t="s">
        <v>52</v>
      </c>
      <c r="C32" s="1330">
        <f>C20</f>
        <v>112</v>
      </c>
      <c r="D32" s="549">
        <f>D13+D14+D16+D18+D20+D23+D24+D25+D26+D27+D29+D30</f>
        <v>402</v>
      </c>
      <c r="E32" s="549">
        <f>C32+D32</f>
        <v>514</v>
      </c>
      <c r="F32" s="1330">
        <f>F20</f>
        <v>279</v>
      </c>
      <c r="G32" s="549">
        <f>G20</f>
        <v>437</v>
      </c>
      <c r="H32" s="549">
        <f>F32+G32</f>
        <v>716</v>
      </c>
      <c r="I32" s="1331">
        <f>H32/E32</f>
        <v>1.3929961089494163</v>
      </c>
      <c r="J32" s="1186" t="s">
        <v>428</v>
      </c>
      <c r="K32" s="112"/>
      <c r="L32" s="110"/>
      <c r="M32" s="320"/>
      <c r="N32" s="537"/>
      <c r="O32" s="244"/>
      <c r="P32" s="193"/>
      <c r="Q32" s="1219"/>
    </row>
    <row r="33" spans="1:17" x14ac:dyDescent="0.2">
      <c r="A33" s="1273">
        <f t="shared" si="0"/>
        <v>23</v>
      </c>
      <c r="B33" s="1311" t="s">
        <v>67</v>
      </c>
      <c r="C33" s="535">
        <f>C25</f>
        <v>361</v>
      </c>
      <c r="D33" s="243"/>
      <c r="E33" s="549">
        <f>C33+D33</f>
        <v>361</v>
      </c>
      <c r="F33" s="535">
        <f>F25</f>
        <v>360</v>
      </c>
      <c r="G33" s="242"/>
      <c r="H33" s="242">
        <f>F33+G33</f>
        <v>360</v>
      </c>
      <c r="I33" s="1325">
        <f>H33/E33</f>
        <v>0.99722991689750695</v>
      </c>
      <c r="J33" s="1193" t="s">
        <v>68</v>
      </c>
      <c r="K33" s="113">
        <f>SUM(K27:K32)</f>
        <v>1930</v>
      </c>
      <c r="L33" s="85">
        <f>SUM(L27:L32)</f>
        <v>8970</v>
      </c>
      <c r="M33" s="319">
        <f>SUM(M27:M31)</f>
        <v>10900</v>
      </c>
      <c r="N33" s="535">
        <f>SUM(N27:N32)</f>
        <v>343</v>
      </c>
      <c r="O33" s="242">
        <f>SUM(O27:O32)</f>
        <v>818</v>
      </c>
      <c r="P33" s="242">
        <f t="shared" si="1"/>
        <v>1161</v>
      </c>
      <c r="Q33" s="1220">
        <f t="shared" si="2"/>
        <v>0.10651376146788991</v>
      </c>
    </row>
    <row r="34" spans="1:17" x14ac:dyDescent="0.2">
      <c r="A34" s="1273">
        <f t="shared" si="0"/>
        <v>24</v>
      </c>
      <c r="B34" s="357" t="s">
        <v>51</v>
      </c>
      <c r="C34" s="537">
        <f t="shared" ref="C34:H34" si="3">SUM(C32:C33)</f>
        <v>473</v>
      </c>
      <c r="D34" s="244">
        <f t="shared" si="3"/>
        <v>402</v>
      </c>
      <c r="E34" s="244">
        <f t="shared" si="3"/>
        <v>875</v>
      </c>
      <c r="F34" s="537">
        <f t="shared" si="3"/>
        <v>639</v>
      </c>
      <c r="G34" s="244">
        <f t="shared" si="3"/>
        <v>437</v>
      </c>
      <c r="H34" s="244">
        <f t="shared" si="3"/>
        <v>1076</v>
      </c>
      <c r="I34" s="1322">
        <f>H34/E34</f>
        <v>1.2297142857142858</v>
      </c>
      <c r="J34" s="1194" t="s">
        <v>69</v>
      </c>
      <c r="K34" s="120">
        <f>K24+K33</f>
        <v>132642</v>
      </c>
      <c r="L34" s="114">
        <f>L24+L33</f>
        <v>154213</v>
      </c>
      <c r="M34" s="322">
        <f>M24+M33</f>
        <v>286855</v>
      </c>
      <c r="N34" s="537">
        <f>N24+N33</f>
        <v>131055</v>
      </c>
      <c r="O34" s="244">
        <f>O24+O33</f>
        <v>134792</v>
      </c>
      <c r="P34" s="244">
        <f t="shared" si="1"/>
        <v>265847</v>
      </c>
      <c r="Q34" s="1221">
        <f t="shared" si="2"/>
        <v>0.92676439316030745</v>
      </c>
    </row>
    <row r="35" spans="1:17" x14ac:dyDescent="0.2">
      <c r="A35" s="1273">
        <f t="shared" si="0"/>
        <v>25</v>
      </c>
      <c r="B35" s="125"/>
      <c r="C35" s="112"/>
      <c r="D35" s="110"/>
      <c r="E35" s="110"/>
      <c r="F35" s="112"/>
      <c r="G35" s="110"/>
      <c r="H35" s="110"/>
      <c r="I35" s="1323"/>
      <c r="J35" s="1189"/>
      <c r="K35" s="112"/>
      <c r="L35" s="110"/>
      <c r="M35" s="320"/>
      <c r="N35" s="414"/>
      <c r="O35" s="193"/>
      <c r="P35" s="193"/>
      <c r="Q35" s="1219"/>
    </row>
    <row r="36" spans="1:17" x14ac:dyDescent="0.2">
      <c r="A36" s="1273">
        <f t="shared" si="0"/>
        <v>26</v>
      </c>
      <c r="B36" s="125"/>
      <c r="C36" s="112"/>
      <c r="D36" s="110"/>
      <c r="E36" s="110"/>
      <c r="F36" s="112"/>
      <c r="G36" s="110"/>
      <c r="H36" s="110"/>
      <c r="I36" s="1323"/>
      <c r="J36" s="1190"/>
      <c r="K36" s="113"/>
      <c r="L36" s="85"/>
      <c r="M36" s="319"/>
      <c r="N36" s="414"/>
      <c r="O36" s="193"/>
      <c r="P36" s="193"/>
      <c r="Q36" s="1219"/>
    </row>
    <row r="37" spans="1:17" s="9" customFormat="1" x14ac:dyDescent="0.2">
      <c r="A37" s="1273">
        <f t="shared" si="0"/>
        <v>27</v>
      </c>
      <c r="B37" s="125"/>
      <c r="C37" s="112"/>
      <c r="D37" s="110"/>
      <c r="E37" s="110"/>
      <c r="F37" s="112"/>
      <c r="G37" s="110"/>
      <c r="H37" s="110"/>
      <c r="I37" s="1323"/>
      <c r="J37" s="1189"/>
      <c r="K37" s="112"/>
      <c r="L37" s="110"/>
      <c r="M37" s="320"/>
      <c r="N37" s="537"/>
      <c r="O37" s="244"/>
      <c r="P37" s="244"/>
      <c r="Q37" s="1221"/>
    </row>
    <row r="38" spans="1:17" s="9" customFormat="1" x14ac:dyDescent="0.2">
      <c r="A38" s="1273">
        <f t="shared" si="0"/>
        <v>28</v>
      </c>
      <c r="B38" s="91" t="s">
        <v>53</v>
      </c>
      <c r="C38" s="120"/>
      <c r="D38" s="114"/>
      <c r="E38" s="114"/>
      <c r="F38" s="120"/>
      <c r="G38" s="114"/>
      <c r="H38" s="114"/>
      <c r="I38" s="1329"/>
      <c r="J38" s="1191" t="s">
        <v>33</v>
      </c>
      <c r="K38" s="120"/>
      <c r="L38" s="114"/>
      <c r="M38" s="322"/>
      <c r="N38" s="537"/>
      <c r="O38" s="244"/>
      <c r="P38" s="244"/>
      <c r="Q38" s="1221"/>
    </row>
    <row r="39" spans="1:17" s="9" customFormat="1" x14ac:dyDescent="0.2">
      <c r="A39" s="1273">
        <f t="shared" si="0"/>
        <v>29</v>
      </c>
      <c r="B39" s="122" t="s">
        <v>661</v>
      </c>
      <c r="C39" s="120"/>
      <c r="D39" s="114"/>
      <c r="E39" s="114"/>
      <c r="F39" s="120"/>
      <c r="G39" s="114"/>
      <c r="H39" s="114"/>
      <c r="I39" s="1329"/>
      <c r="J39" s="1195" t="s">
        <v>4</v>
      </c>
      <c r="K39" s="120"/>
      <c r="L39" s="119"/>
      <c r="M39" s="323"/>
      <c r="N39" s="537"/>
      <c r="O39" s="244"/>
      <c r="P39" s="244"/>
      <c r="Q39" s="1221"/>
    </row>
    <row r="40" spans="1:17" s="9" customFormat="1" x14ac:dyDescent="0.2">
      <c r="A40" s="1273">
        <f t="shared" si="0"/>
        <v>30</v>
      </c>
      <c r="B40" s="125" t="s">
        <v>830</v>
      </c>
      <c r="C40" s="120"/>
      <c r="D40" s="114"/>
      <c r="E40" s="114"/>
      <c r="F40" s="120"/>
      <c r="G40" s="114"/>
      <c r="H40" s="114"/>
      <c r="I40" s="1329"/>
      <c r="J40" s="1196" t="s">
        <v>3</v>
      </c>
      <c r="K40" s="120"/>
      <c r="L40" s="114"/>
      <c r="M40" s="322"/>
      <c r="N40" s="537"/>
      <c r="O40" s="244"/>
      <c r="P40" s="244"/>
      <c r="Q40" s="1221"/>
    </row>
    <row r="41" spans="1:17" x14ac:dyDescent="0.2">
      <c r="A41" s="1273">
        <f t="shared" si="0"/>
        <v>31</v>
      </c>
      <c r="B41" s="90" t="s">
        <v>663</v>
      </c>
      <c r="C41" s="1168"/>
      <c r="D41" s="1169"/>
      <c r="E41" s="1169"/>
      <c r="F41" s="1168"/>
      <c r="G41" s="1169"/>
      <c r="H41" s="1169"/>
      <c r="I41" s="1332"/>
      <c r="J41" s="1186" t="s">
        <v>5</v>
      </c>
      <c r="K41" s="120"/>
      <c r="L41" s="114"/>
      <c r="M41" s="322"/>
      <c r="N41" s="414"/>
      <c r="O41" s="193"/>
      <c r="P41" s="193"/>
      <c r="Q41" s="1219"/>
    </row>
    <row r="42" spans="1:17" x14ac:dyDescent="0.2">
      <c r="A42" s="1273">
        <f t="shared" si="0"/>
        <v>32</v>
      </c>
      <c r="B42" s="90" t="s">
        <v>200</v>
      </c>
      <c r="C42" s="112"/>
      <c r="D42" s="110"/>
      <c r="E42" s="110"/>
      <c r="F42" s="112"/>
      <c r="G42" s="110"/>
      <c r="H42" s="110"/>
      <c r="I42" s="1323"/>
      <c r="J42" s="1186" t="s">
        <v>6</v>
      </c>
      <c r="K42" s="120"/>
      <c r="L42" s="114"/>
      <c r="M42" s="322"/>
      <c r="N42" s="414"/>
      <c r="O42" s="193"/>
      <c r="P42" s="193"/>
      <c r="Q42" s="1219"/>
    </row>
    <row r="43" spans="1:17" x14ac:dyDescent="0.2">
      <c r="A43" s="1273">
        <f t="shared" si="0"/>
        <v>33</v>
      </c>
      <c r="B43" s="377" t="s">
        <v>201</v>
      </c>
      <c r="C43" s="112">
        <v>231</v>
      </c>
      <c r="D43" s="110">
        <v>17296</v>
      </c>
      <c r="E43" s="110">
        <f>C43+D43</f>
        <v>17527</v>
      </c>
      <c r="F43" s="112">
        <v>231</v>
      </c>
      <c r="G43" s="110">
        <v>17296</v>
      </c>
      <c r="H43" s="110">
        <f>F43+G43</f>
        <v>17527</v>
      </c>
      <c r="I43" s="1323">
        <f>H43/E43</f>
        <v>1</v>
      </c>
      <c r="J43" s="1186" t="s">
        <v>7</v>
      </c>
      <c r="K43" s="120"/>
      <c r="L43" s="114"/>
      <c r="M43" s="322"/>
      <c r="N43" s="414"/>
      <c r="O43" s="193"/>
      <c r="P43" s="193"/>
      <c r="Q43" s="1219"/>
    </row>
    <row r="44" spans="1:17" x14ac:dyDescent="0.2">
      <c r="A44" s="1273">
        <f t="shared" si="0"/>
        <v>34</v>
      </c>
      <c r="B44" s="377" t="s">
        <v>829</v>
      </c>
      <c r="C44" s="112"/>
      <c r="D44" s="110"/>
      <c r="E44" s="110"/>
      <c r="F44" s="112"/>
      <c r="G44" s="110"/>
      <c r="H44" s="110"/>
      <c r="I44" s="1323"/>
      <c r="J44" s="1186"/>
      <c r="K44" s="120"/>
      <c r="L44" s="114"/>
      <c r="M44" s="322"/>
      <c r="N44" s="414"/>
      <c r="O44" s="193"/>
      <c r="P44" s="193"/>
      <c r="Q44" s="1219"/>
    </row>
    <row r="45" spans="1:17" x14ac:dyDescent="0.2">
      <c r="A45" s="1273">
        <f t="shared" si="0"/>
        <v>35</v>
      </c>
      <c r="B45" s="90" t="s">
        <v>664</v>
      </c>
      <c r="C45" s="112"/>
      <c r="D45" s="110"/>
      <c r="E45" s="110"/>
      <c r="F45" s="112"/>
      <c r="G45" s="110"/>
      <c r="H45" s="110"/>
      <c r="I45" s="1323"/>
      <c r="J45" s="1186" t="s">
        <v>8</v>
      </c>
      <c r="K45" s="120"/>
      <c r="L45" s="114"/>
      <c r="M45" s="320"/>
      <c r="N45" s="414"/>
      <c r="O45" s="193"/>
      <c r="P45" s="193"/>
      <c r="Q45" s="1219"/>
    </row>
    <row r="46" spans="1:17" x14ac:dyDescent="0.2">
      <c r="A46" s="1273">
        <f t="shared" si="0"/>
        <v>36</v>
      </c>
      <c r="B46" s="90" t="s">
        <v>665</v>
      </c>
      <c r="C46" s="120"/>
      <c r="D46" s="114"/>
      <c r="E46" s="114"/>
      <c r="F46" s="120"/>
      <c r="G46" s="114"/>
      <c r="H46" s="114"/>
      <c r="I46" s="1329"/>
      <c r="J46" s="1186" t="s">
        <v>9</v>
      </c>
      <c r="K46" s="120"/>
      <c r="L46" s="114"/>
      <c r="M46" s="320"/>
      <c r="N46" s="414"/>
      <c r="O46" s="193"/>
      <c r="P46" s="193"/>
      <c r="Q46" s="1219"/>
    </row>
    <row r="47" spans="1:17" x14ac:dyDescent="0.2">
      <c r="A47" s="1273">
        <f t="shared" si="0"/>
        <v>37</v>
      </c>
      <c r="B47" s="90" t="s">
        <v>204</v>
      </c>
      <c r="C47" s="112"/>
      <c r="D47" s="110"/>
      <c r="E47" s="110"/>
      <c r="F47" s="112"/>
      <c r="G47" s="110"/>
      <c r="H47" s="110"/>
      <c r="I47" s="1323"/>
      <c r="J47" s="1186" t="s">
        <v>10</v>
      </c>
      <c r="K47" s="112"/>
      <c r="L47" s="110"/>
      <c r="M47" s="320"/>
      <c r="N47" s="414"/>
      <c r="O47" s="193"/>
      <c r="P47" s="193"/>
      <c r="Q47" s="1219"/>
    </row>
    <row r="48" spans="1:17" x14ac:dyDescent="0.2">
      <c r="A48" s="1273">
        <f t="shared" si="0"/>
        <v>38</v>
      </c>
      <c r="B48" s="377" t="s">
        <v>205</v>
      </c>
      <c r="C48" s="414">
        <f>K24-(C32+C43)</f>
        <v>130369</v>
      </c>
      <c r="D48" s="193">
        <f>L24-(D32+D43)</f>
        <v>127545</v>
      </c>
      <c r="E48" s="193">
        <f>M24-(E32+E43)</f>
        <v>257914</v>
      </c>
      <c r="F48" s="414">
        <v>130369</v>
      </c>
      <c r="G48" s="193">
        <v>127545</v>
      </c>
      <c r="H48" s="193">
        <f>F48+G48</f>
        <v>257914</v>
      </c>
      <c r="I48" s="1333">
        <f>H48/E48</f>
        <v>1</v>
      </c>
      <c r="J48" s="1186" t="s">
        <v>11</v>
      </c>
      <c r="K48" s="112"/>
      <c r="L48" s="110"/>
      <c r="M48" s="320"/>
      <c r="N48" s="414"/>
      <c r="O48" s="193"/>
      <c r="P48" s="193"/>
      <c r="Q48" s="1219"/>
    </row>
    <row r="49" spans="1:17" x14ac:dyDescent="0.2">
      <c r="A49" s="1273">
        <f t="shared" si="0"/>
        <v>39</v>
      </c>
      <c r="B49" s="377" t="s">
        <v>206</v>
      </c>
      <c r="C49" s="112">
        <f>K33-C33</f>
        <v>1569</v>
      </c>
      <c r="D49" s="110">
        <f>L33-D33</f>
        <v>8970</v>
      </c>
      <c r="E49" s="110">
        <f>M33-E33</f>
        <v>10539</v>
      </c>
      <c r="F49" s="112">
        <v>1009</v>
      </c>
      <c r="G49" s="110">
        <v>8970</v>
      </c>
      <c r="H49" s="110">
        <f>F49+G49</f>
        <v>9979</v>
      </c>
      <c r="I49" s="1323">
        <f>H49/E49</f>
        <v>0.94686402884524146</v>
      </c>
      <c r="J49" s="1186" t="s">
        <v>12</v>
      </c>
      <c r="K49" s="112"/>
      <c r="L49" s="110"/>
      <c r="M49" s="320"/>
      <c r="N49" s="414"/>
      <c r="O49" s="193"/>
      <c r="P49" s="193"/>
      <c r="Q49" s="1219"/>
    </row>
    <row r="50" spans="1:17" x14ac:dyDescent="0.2">
      <c r="A50" s="1273">
        <f t="shared" si="0"/>
        <v>40</v>
      </c>
      <c r="B50" s="90" t="s">
        <v>1</v>
      </c>
      <c r="C50" s="112"/>
      <c r="D50" s="110"/>
      <c r="E50" s="110"/>
      <c r="F50" s="112"/>
      <c r="G50" s="110"/>
      <c r="H50" s="110"/>
      <c r="I50" s="1323"/>
      <c r="J50" s="1186" t="s">
        <v>13</v>
      </c>
      <c r="K50" s="112"/>
      <c r="L50" s="110"/>
      <c r="M50" s="320"/>
      <c r="N50" s="414"/>
      <c r="O50" s="193"/>
      <c r="P50" s="193"/>
      <c r="Q50" s="1219"/>
    </row>
    <row r="51" spans="1:17" x14ac:dyDescent="0.2">
      <c r="A51" s="1273">
        <f t="shared" si="0"/>
        <v>41</v>
      </c>
      <c r="B51" s="90"/>
      <c r="C51" s="112"/>
      <c r="D51" s="110"/>
      <c r="E51" s="110"/>
      <c r="F51" s="112"/>
      <c r="G51" s="110"/>
      <c r="H51" s="110"/>
      <c r="I51" s="1323"/>
      <c r="J51" s="1186" t="s">
        <v>14</v>
      </c>
      <c r="K51" s="112"/>
      <c r="L51" s="110"/>
      <c r="M51" s="320"/>
      <c r="N51" s="414"/>
      <c r="O51" s="193"/>
      <c r="P51" s="193"/>
      <c r="Q51" s="1219"/>
    </row>
    <row r="52" spans="1:17" x14ac:dyDescent="0.2">
      <c r="A52" s="1273">
        <f t="shared" si="0"/>
        <v>42</v>
      </c>
      <c r="B52" s="90"/>
      <c r="C52" s="112"/>
      <c r="D52" s="110"/>
      <c r="E52" s="320"/>
      <c r="F52" s="112"/>
      <c r="G52" s="110"/>
      <c r="H52" s="110"/>
      <c r="I52" s="1323"/>
      <c r="J52" s="1186" t="s">
        <v>15</v>
      </c>
      <c r="K52" s="112"/>
      <c r="L52" s="110"/>
      <c r="M52" s="320"/>
      <c r="N52" s="414"/>
      <c r="O52" s="193"/>
      <c r="P52" s="193"/>
      <c r="Q52" s="1219"/>
    </row>
    <row r="53" spans="1:17" ht="12" thickBot="1" x14ac:dyDescent="0.25">
      <c r="A53" s="1273">
        <f t="shared" si="0"/>
        <v>43</v>
      </c>
      <c r="B53" s="357" t="s">
        <v>436</v>
      </c>
      <c r="C53" s="1274">
        <f>SUM(C39:C51)</f>
        <v>132169</v>
      </c>
      <c r="D53" s="589">
        <f>SUM(D39:D51)</f>
        <v>153811</v>
      </c>
      <c r="E53" s="1313">
        <f>SUM(E39:E51)</f>
        <v>285980</v>
      </c>
      <c r="F53" s="120">
        <f>SUM(F43:F52)</f>
        <v>131609</v>
      </c>
      <c r="G53" s="114">
        <f>SUM(G43:G52)</f>
        <v>153811</v>
      </c>
      <c r="H53" s="114">
        <f>SUM(H43:H52)</f>
        <v>285420</v>
      </c>
      <c r="I53" s="1329">
        <f>H53/E53</f>
        <v>0.99804182110637107</v>
      </c>
      <c r="J53" s="1191" t="s">
        <v>429</v>
      </c>
      <c r="K53" s="1274">
        <f>SUM(K39:K52)</f>
        <v>0</v>
      </c>
      <c r="L53" s="589">
        <f>SUM(L39:L52)</f>
        <v>0</v>
      </c>
      <c r="M53" s="1313">
        <f>SUM(M39:M52)</f>
        <v>0</v>
      </c>
      <c r="N53" s="414">
        <f>SUM(N38:N52)</f>
        <v>0</v>
      </c>
      <c r="O53" s="193">
        <f>SUM(O38:O52)</f>
        <v>0</v>
      </c>
      <c r="P53" s="193">
        <f>SUM(P38:P52)</f>
        <v>0</v>
      </c>
      <c r="Q53" s="1219"/>
    </row>
    <row r="54" spans="1:17" ht="12" thickBot="1" x14ac:dyDescent="0.25">
      <c r="A54" s="565">
        <f t="shared" si="0"/>
        <v>44</v>
      </c>
      <c r="B54" s="1256" t="s">
        <v>431</v>
      </c>
      <c r="C54" s="1274">
        <f>C34+C53</f>
        <v>132642</v>
      </c>
      <c r="D54" s="589">
        <f>D34+D53</f>
        <v>154213</v>
      </c>
      <c r="E54" s="1313">
        <f>E34+E53</f>
        <v>286855</v>
      </c>
      <c r="F54" s="203">
        <f>F34+F53</f>
        <v>132248</v>
      </c>
      <c r="G54" s="203">
        <f>G34+G53</f>
        <v>154248</v>
      </c>
      <c r="H54" s="203">
        <f>F54+G54</f>
        <v>286496</v>
      </c>
      <c r="I54" s="1324">
        <f>H54/E54</f>
        <v>0.99874849662721588</v>
      </c>
      <c r="J54" s="1135" t="s">
        <v>430</v>
      </c>
      <c r="K54" s="1274">
        <f t="shared" ref="K54:P54" si="4">K34+K53</f>
        <v>132642</v>
      </c>
      <c r="L54" s="589">
        <f t="shared" si="4"/>
        <v>154213</v>
      </c>
      <c r="M54" s="1313">
        <f t="shared" si="4"/>
        <v>286855</v>
      </c>
      <c r="N54" s="566">
        <f t="shared" si="4"/>
        <v>131055</v>
      </c>
      <c r="O54" s="566">
        <f t="shared" si="4"/>
        <v>134792</v>
      </c>
      <c r="P54" s="566">
        <f t="shared" si="4"/>
        <v>265847</v>
      </c>
      <c r="Q54" s="1320">
        <f>P54/M54</f>
        <v>0.92676439316030745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</row>
  </sheetData>
  <sheetProtection selectLockedCells="1" selectUnlockedCells="1"/>
  <mergeCells count="18">
    <mergeCell ref="A6:Q6"/>
    <mergeCell ref="A5:Q5"/>
    <mergeCell ref="A4:Q4"/>
    <mergeCell ref="N8:Q8"/>
    <mergeCell ref="N9:P9"/>
    <mergeCell ref="Q9:Q10"/>
    <mergeCell ref="A1:Q1"/>
    <mergeCell ref="A8:A10"/>
    <mergeCell ref="B8:B9"/>
    <mergeCell ref="C9:E9"/>
    <mergeCell ref="K9:M9"/>
    <mergeCell ref="K8:M8"/>
    <mergeCell ref="J8:J9"/>
    <mergeCell ref="C8:E8"/>
    <mergeCell ref="F8:I8"/>
    <mergeCell ref="F9:H9"/>
    <mergeCell ref="I9:I10"/>
    <mergeCell ref="A7:Q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AJ75"/>
  <sheetViews>
    <sheetView zoomScale="130" zoomScaleNormal="130" workbookViewId="0">
      <pane xSplit="2" ySplit="9" topLeftCell="R10" activePane="bottomRight" state="frozen"/>
      <selection pane="topRight" activeCell="D1" sqref="D1"/>
      <selection pane="bottomLeft" activeCell="A10" sqref="A10"/>
      <selection pane="bottomRight" sqref="A1:AG1"/>
    </sheetView>
  </sheetViews>
  <sheetFormatPr defaultColWidth="9.140625" defaultRowHeight="10.5" x14ac:dyDescent="0.2"/>
  <cols>
    <col min="1" max="1" width="4.85546875" style="231" customWidth="1"/>
    <col min="2" max="2" width="26.7109375" style="235" customWidth="1"/>
    <col min="3" max="3" width="6.140625" style="236" customWidth="1"/>
    <col min="4" max="30" width="6.140625" style="237" customWidth="1"/>
    <col min="31" max="32" width="8.85546875" style="237" customWidth="1"/>
    <col min="33" max="33" width="6.85546875" style="230" customWidth="1"/>
    <col min="34" max="36" width="9.140625" style="230"/>
    <col min="37" max="16384" width="9.140625" style="43"/>
  </cols>
  <sheetData>
    <row r="1" spans="1:36" ht="12.75" customHeight="1" x14ac:dyDescent="0.2">
      <c r="A1" s="2384" t="s">
        <v>3059</v>
      </c>
      <c r="B1" s="2384"/>
      <c r="C1" s="2384"/>
      <c r="D1" s="2384"/>
      <c r="E1" s="2384"/>
      <c r="F1" s="2384"/>
      <c r="G1" s="2384"/>
      <c r="H1" s="2384"/>
      <c r="I1" s="2384"/>
      <c r="J1" s="2384"/>
      <c r="K1" s="2384"/>
      <c r="L1" s="2384"/>
      <c r="M1" s="2384"/>
      <c r="N1" s="2384"/>
      <c r="O1" s="2384"/>
      <c r="P1" s="2384"/>
      <c r="Q1" s="2384"/>
      <c r="R1" s="2384"/>
      <c r="S1" s="2384"/>
      <c r="T1" s="2384"/>
      <c r="U1" s="2384"/>
      <c r="V1" s="2384"/>
      <c r="W1" s="2384"/>
      <c r="X1" s="2384"/>
      <c r="Y1" s="2384"/>
      <c r="Z1" s="2384"/>
      <c r="AA1" s="2384"/>
      <c r="AB1" s="2384"/>
      <c r="AC1" s="2384"/>
      <c r="AD1" s="2384"/>
      <c r="AE1" s="2384"/>
      <c r="AF1" s="2384"/>
      <c r="AG1" s="2384"/>
    </row>
    <row r="2" spans="1:36" ht="12.75" customHeight="1" x14ac:dyDescent="0.2">
      <c r="A2" s="2425" t="s">
        <v>77</v>
      </c>
      <c r="B2" s="2425"/>
      <c r="C2" s="2425"/>
      <c r="D2" s="2425"/>
      <c r="E2" s="2425"/>
      <c r="F2" s="2425"/>
      <c r="G2" s="2425"/>
      <c r="H2" s="2425"/>
      <c r="I2" s="2425"/>
      <c r="J2" s="2425"/>
      <c r="K2" s="2425"/>
      <c r="L2" s="2425"/>
      <c r="M2" s="2425"/>
      <c r="N2" s="2425"/>
      <c r="O2" s="2425"/>
      <c r="P2" s="2425"/>
      <c r="Q2" s="2425"/>
      <c r="R2" s="2425"/>
      <c r="S2" s="2425"/>
      <c r="T2" s="2425"/>
      <c r="U2" s="2425"/>
      <c r="V2" s="2425"/>
      <c r="W2" s="2425"/>
      <c r="X2" s="2425"/>
      <c r="Y2" s="2425"/>
      <c r="Z2" s="2425"/>
      <c r="AA2" s="2425"/>
      <c r="AB2" s="2425"/>
      <c r="AC2" s="2425"/>
      <c r="AD2" s="2425"/>
      <c r="AE2" s="2425"/>
      <c r="AF2" s="2425"/>
      <c r="AG2" s="2425"/>
    </row>
    <row r="3" spans="1:36" ht="12.75" customHeight="1" x14ac:dyDescent="0.2">
      <c r="A3" s="2212" t="s">
        <v>1163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  <c r="R3" s="2212"/>
      <c r="S3" s="2212"/>
      <c r="T3" s="2212"/>
      <c r="U3" s="2212"/>
      <c r="V3" s="2212"/>
      <c r="W3" s="2212"/>
      <c r="X3" s="2212"/>
      <c r="Y3" s="2212"/>
      <c r="Z3" s="2212"/>
      <c r="AA3" s="2212"/>
      <c r="AB3" s="2212"/>
      <c r="AC3" s="2212"/>
      <c r="AD3" s="2212"/>
      <c r="AE3" s="2212"/>
      <c r="AF3" s="2212"/>
      <c r="AG3" s="2212"/>
    </row>
    <row r="4" spans="1:36" ht="13.5" customHeight="1" thickBot="1" x14ac:dyDescent="0.25">
      <c r="A4" s="2424" t="s">
        <v>293</v>
      </c>
      <c r="B4" s="2424"/>
      <c r="C4" s="2424"/>
      <c r="D4" s="2424"/>
      <c r="E4" s="2424"/>
      <c r="F4" s="2424"/>
      <c r="G4" s="2424"/>
      <c r="H4" s="2424"/>
      <c r="I4" s="2424"/>
      <c r="J4" s="2424"/>
      <c r="K4" s="2424"/>
      <c r="L4" s="2424"/>
      <c r="M4" s="2424"/>
      <c r="N4" s="2424"/>
      <c r="O4" s="2424"/>
      <c r="P4" s="2424"/>
      <c r="Q4" s="2424"/>
      <c r="R4" s="2424"/>
      <c r="S4" s="2424"/>
      <c r="T4" s="2424"/>
      <c r="U4" s="2424"/>
      <c r="V4" s="2424"/>
      <c r="W4" s="2424"/>
      <c r="X4" s="2424"/>
      <c r="Y4" s="2424"/>
      <c r="Z4" s="2424"/>
      <c r="AA4" s="2424"/>
      <c r="AB4" s="2424"/>
      <c r="AC4" s="2424"/>
      <c r="AD4" s="2424"/>
      <c r="AE4" s="2424"/>
      <c r="AF4" s="2424"/>
      <c r="AG4" s="2424"/>
    </row>
    <row r="5" spans="1:36" x14ac:dyDescent="0.2">
      <c r="A5" s="2440" t="s">
        <v>457</v>
      </c>
      <c r="B5" s="1336" t="s">
        <v>57</v>
      </c>
      <c r="C5" s="2429" t="s">
        <v>58</v>
      </c>
      <c r="D5" s="2429"/>
      <c r="E5" s="2429"/>
      <c r="F5" s="2429"/>
      <c r="G5" s="2429" t="s">
        <v>59</v>
      </c>
      <c r="H5" s="2429"/>
      <c r="I5" s="2429"/>
      <c r="J5" s="2429"/>
      <c r="K5" s="2429" t="s">
        <v>575</v>
      </c>
      <c r="L5" s="2429"/>
      <c r="M5" s="2429"/>
      <c r="N5" s="2429"/>
      <c r="O5" s="2429" t="s">
        <v>458</v>
      </c>
      <c r="P5" s="2429"/>
      <c r="Q5" s="2429"/>
      <c r="R5" s="2429"/>
      <c r="S5" s="2430" t="s">
        <v>459</v>
      </c>
      <c r="T5" s="2430"/>
      <c r="U5" s="2430"/>
      <c r="V5" s="2430"/>
      <c r="W5" s="2430" t="s">
        <v>460</v>
      </c>
      <c r="X5" s="2430"/>
      <c r="Y5" s="2430"/>
      <c r="Z5" s="2430"/>
      <c r="AA5" s="2430" t="s">
        <v>576</v>
      </c>
      <c r="AB5" s="2430"/>
      <c r="AC5" s="2430"/>
      <c r="AD5" s="2435"/>
      <c r="AE5" s="2433" t="s">
        <v>584</v>
      </c>
      <c r="AF5" s="2430"/>
      <c r="AG5" s="2434"/>
    </row>
    <row r="6" spans="1:36" ht="24.95" customHeight="1" x14ac:dyDescent="0.2">
      <c r="A6" s="2441"/>
      <c r="B6" s="2436" t="s">
        <v>85</v>
      </c>
      <c r="C6" s="2427" t="s">
        <v>439</v>
      </c>
      <c r="D6" s="2427"/>
      <c r="E6" s="2427"/>
      <c r="F6" s="2427"/>
      <c r="G6" s="2427" t="s">
        <v>21</v>
      </c>
      <c r="H6" s="2427"/>
      <c r="I6" s="2427"/>
      <c r="J6" s="2427"/>
      <c r="K6" s="2427" t="s">
        <v>437</v>
      </c>
      <c r="L6" s="2427"/>
      <c r="M6" s="2427"/>
      <c r="N6" s="2427"/>
      <c r="O6" s="2427" t="s">
        <v>447</v>
      </c>
      <c r="P6" s="2427"/>
      <c r="Q6" s="2427"/>
      <c r="R6" s="2427"/>
      <c r="S6" s="2427" t="s">
        <v>446</v>
      </c>
      <c r="T6" s="2427"/>
      <c r="U6" s="2427"/>
      <c r="V6" s="2427"/>
      <c r="W6" s="2426" t="s">
        <v>259</v>
      </c>
      <c r="X6" s="2426"/>
      <c r="Y6" s="2426"/>
      <c r="Z6" s="2426"/>
      <c r="AA6" s="2427" t="s">
        <v>438</v>
      </c>
      <c r="AB6" s="2427"/>
      <c r="AC6" s="2427"/>
      <c r="AD6" s="2428"/>
      <c r="AE6" s="2431" t="s">
        <v>515</v>
      </c>
      <c r="AF6" s="2427"/>
      <c r="AG6" s="2432"/>
    </row>
    <row r="7" spans="1:36" ht="26.25" customHeight="1" x14ac:dyDescent="0.2">
      <c r="A7" s="2441"/>
      <c r="B7" s="2436"/>
      <c r="C7" s="2427"/>
      <c r="D7" s="2427"/>
      <c r="E7" s="2427"/>
      <c r="F7" s="2427"/>
      <c r="G7" s="2427"/>
      <c r="H7" s="2427"/>
      <c r="I7" s="2427"/>
      <c r="J7" s="2427"/>
      <c r="K7" s="2427"/>
      <c r="L7" s="2427"/>
      <c r="M7" s="2427"/>
      <c r="N7" s="2427"/>
      <c r="O7" s="2427"/>
      <c r="P7" s="2427"/>
      <c r="Q7" s="2427"/>
      <c r="R7" s="2427"/>
      <c r="S7" s="2427"/>
      <c r="T7" s="2427"/>
      <c r="U7" s="2427"/>
      <c r="V7" s="2427"/>
      <c r="W7" s="2426"/>
      <c r="X7" s="2426"/>
      <c r="Y7" s="2426"/>
      <c r="Z7" s="2426"/>
      <c r="AA7" s="2427"/>
      <c r="AB7" s="2427"/>
      <c r="AC7" s="2427"/>
      <c r="AD7" s="2428"/>
      <c r="AE7" s="2431"/>
      <c r="AF7" s="2427"/>
      <c r="AG7" s="2432"/>
      <c r="AH7" s="234"/>
    </row>
    <row r="8" spans="1:36" ht="26.25" customHeight="1" x14ac:dyDescent="0.2">
      <c r="A8" s="2441"/>
      <c r="B8" s="2436"/>
      <c r="C8" s="2426" t="s">
        <v>1302</v>
      </c>
      <c r="D8" s="2427"/>
      <c r="E8" s="2426" t="s">
        <v>1295</v>
      </c>
      <c r="F8" s="2427"/>
      <c r="G8" s="2426" t="s">
        <v>1302</v>
      </c>
      <c r="H8" s="2427"/>
      <c r="I8" s="2426" t="s">
        <v>1295</v>
      </c>
      <c r="J8" s="2427"/>
      <c r="K8" s="2426" t="s">
        <v>1302</v>
      </c>
      <c r="L8" s="2427"/>
      <c r="M8" s="2426" t="s">
        <v>1295</v>
      </c>
      <c r="N8" s="2427"/>
      <c r="O8" s="2426" t="s">
        <v>1302</v>
      </c>
      <c r="P8" s="2427"/>
      <c r="Q8" s="2426" t="s">
        <v>1295</v>
      </c>
      <c r="R8" s="2427"/>
      <c r="S8" s="2426" t="s">
        <v>1302</v>
      </c>
      <c r="T8" s="2427"/>
      <c r="U8" s="2426" t="s">
        <v>1295</v>
      </c>
      <c r="V8" s="2427"/>
      <c r="W8" s="2426" t="s">
        <v>1302</v>
      </c>
      <c r="X8" s="2427"/>
      <c r="Y8" s="2426" t="s">
        <v>1295</v>
      </c>
      <c r="Z8" s="2427"/>
      <c r="AA8" s="2426" t="s">
        <v>1302</v>
      </c>
      <c r="AB8" s="2427"/>
      <c r="AC8" s="2426" t="s">
        <v>1295</v>
      </c>
      <c r="AD8" s="2428"/>
      <c r="AE8" s="2418" t="s">
        <v>1302</v>
      </c>
      <c r="AF8" s="2420" t="s">
        <v>1295</v>
      </c>
      <c r="AG8" s="2422" t="s">
        <v>1297</v>
      </c>
      <c r="AH8" s="234"/>
    </row>
    <row r="9" spans="1:36" s="188" customFormat="1" ht="40.9" customHeight="1" thickBot="1" x14ac:dyDescent="0.2">
      <c r="A9" s="2442"/>
      <c r="B9" s="2437"/>
      <c r="C9" s="1337" t="s">
        <v>62</v>
      </c>
      <c r="D9" s="1337" t="s">
        <v>63</v>
      </c>
      <c r="E9" s="1337" t="s">
        <v>62</v>
      </c>
      <c r="F9" s="1337" t="s">
        <v>63</v>
      </c>
      <c r="G9" s="1337" t="s">
        <v>62</v>
      </c>
      <c r="H9" s="1337" t="s">
        <v>63</v>
      </c>
      <c r="I9" s="1337" t="s">
        <v>62</v>
      </c>
      <c r="J9" s="1337" t="s">
        <v>63</v>
      </c>
      <c r="K9" s="1337" t="s">
        <v>62</v>
      </c>
      <c r="L9" s="1337" t="s">
        <v>63</v>
      </c>
      <c r="M9" s="1337" t="s">
        <v>62</v>
      </c>
      <c r="N9" s="1337" t="s">
        <v>63</v>
      </c>
      <c r="O9" s="1337" t="s">
        <v>62</v>
      </c>
      <c r="P9" s="1337" t="s">
        <v>63</v>
      </c>
      <c r="Q9" s="1337" t="s">
        <v>62</v>
      </c>
      <c r="R9" s="1337" t="s">
        <v>63</v>
      </c>
      <c r="S9" s="1337" t="s">
        <v>62</v>
      </c>
      <c r="T9" s="1337" t="s">
        <v>63</v>
      </c>
      <c r="U9" s="1337" t="s">
        <v>62</v>
      </c>
      <c r="V9" s="1337" t="s">
        <v>63</v>
      </c>
      <c r="W9" s="1337" t="s">
        <v>62</v>
      </c>
      <c r="X9" s="1337" t="s">
        <v>63</v>
      </c>
      <c r="Y9" s="1337" t="s">
        <v>62</v>
      </c>
      <c r="Z9" s="1337" t="s">
        <v>63</v>
      </c>
      <c r="AA9" s="1337" t="s">
        <v>62</v>
      </c>
      <c r="AB9" s="1337" t="s">
        <v>63</v>
      </c>
      <c r="AC9" s="1337" t="s">
        <v>62</v>
      </c>
      <c r="AD9" s="1337" t="s">
        <v>63</v>
      </c>
      <c r="AE9" s="2419"/>
      <c r="AF9" s="2421"/>
      <c r="AG9" s="2423"/>
      <c r="AH9" s="232"/>
      <c r="AI9" s="232"/>
      <c r="AJ9" s="232"/>
    </row>
    <row r="10" spans="1:36" s="188" customFormat="1" ht="21" customHeight="1" x14ac:dyDescent="0.15">
      <c r="A10" s="561" t="s">
        <v>467</v>
      </c>
      <c r="B10" s="531" t="s">
        <v>1094</v>
      </c>
      <c r="C10" s="1342"/>
      <c r="D10" s="1343"/>
      <c r="E10" s="1343"/>
      <c r="F10" s="1423"/>
      <c r="G10" s="1343"/>
      <c r="H10" s="1343"/>
      <c r="I10" s="1343"/>
      <c r="J10" s="1343"/>
      <c r="K10" s="1342">
        <v>12261</v>
      </c>
      <c r="L10" s="1343"/>
      <c r="M10" s="1343">
        <v>6586</v>
      </c>
      <c r="N10" s="1423"/>
      <c r="O10" s="1343"/>
      <c r="P10" s="1343"/>
      <c r="Q10" s="1343"/>
      <c r="R10" s="1343"/>
      <c r="S10" s="1342"/>
      <c r="T10" s="1343"/>
      <c r="U10" s="1343"/>
      <c r="V10" s="1423"/>
      <c r="W10" s="1343"/>
      <c r="X10" s="1343"/>
      <c r="Y10" s="1343"/>
      <c r="Z10" s="1343"/>
      <c r="AA10" s="1342"/>
      <c r="AB10" s="1343"/>
      <c r="AC10" s="1343"/>
      <c r="AD10" s="1343"/>
      <c r="AE10" s="1344">
        <f t="shared" ref="AE10:AE12" si="0">SUM(C10:AB10)</f>
        <v>18847</v>
      </c>
      <c r="AF10" s="1424">
        <f>E10+F10+I10+J10+M10+N10+Q10+R10+U10+V10+Y10+Z10+AC10+AD10</f>
        <v>6586</v>
      </c>
      <c r="AG10" s="1425">
        <f>AF10/AE10</f>
        <v>0.34944553509842413</v>
      </c>
      <c r="AH10" s="232"/>
      <c r="AI10" s="232"/>
      <c r="AJ10" s="232"/>
    </row>
    <row r="11" spans="1:36" s="188" customFormat="1" ht="21" customHeight="1" x14ac:dyDescent="0.2">
      <c r="A11" s="561" t="s">
        <v>475</v>
      </c>
      <c r="B11" s="529" t="s">
        <v>1198</v>
      </c>
      <c r="C11" s="1342">
        <v>13950</v>
      </c>
      <c r="D11" s="1343"/>
      <c r="E11" s="1343">
        <v>0</v>
      </c>
      <c r="F11" s="1423"/>
      <c r="G11" s="1343">
        <v>3069</v>
      </c>
      <c r="H11" s="1343"/>
      <c r="I11" s="1343">
        <v>0</v>
      </c>
      <c r="J11" s="1343"/>
      <c r="K11" s="1342">
        <v>92846</v>
      </c>
      <c r="L11" s="1343"/>
      <c r="M11" s="1343">
        <v>875</v>
      </c>
      <c r="N11" s="1423"/>
      <c r="O11" s="1343"/>
      <c r="P11" s="1343"/>
      <c r="Q11" s="1343"/>
      <c r="R11" s="1343"/>
      <c r="S11" s="1342"/>
      <c r="T11" s="1343"/>
      <c r="U11" s="1343"/>
      <c r="V11" s="1423"/>
      <c r="W11" s="1343"/>
      <c r="X11" s="1343"/>
      <c r="Y11" s="1343"/>
      <c r="Z11" s="1343"/>
      <c r="AA11" s="1342"/>
      <c r="AB11" s="1343"/>
      <c r="AC11" s="1343"/>
      <c r="AD11" s="1343"/>
      <c r="AE11" s="1344">
        <f t="shared" si="0"/>
        <v>110740</v>
      </c>
      <c r="AF11" s="1424">
        <f t="shared" ref="AF11:AF64" si="1">E11+F11+I11+J11+M11+N11+Q11+R11+U11+V11+Y11+Z11+AC11+AD11</f>
        <v>875</v>
      </c>
      <c r="AG11" s="1426">
        <f>AF11/AE11</f>
        <v>7.9013906447534758E-3</v>
      </c>
      <c r="AH11" s="232"/>
      <c r="AI11" s="232"/>
      <c r="AJ11" s="232"/>
    </row>
    <row r="12" spans="1:36" s="188" customFormat="1" ht="21" customHeight="1" x14ac:dyDescent="0.15">
      <c r="A12" s="561" t="s">
        <v>476</v>
      </c>
      <c r="B12" s="527" t="s">
        <v>845</v>
      </c>
      <c r="C12" s="1338"/>
      <c r="D12" s="1427"/>
      <c r="E12" s="1427"/>
      <c r="F12" s="1428"/>
      <c r="G12" s="1427"/>
      <c r="H12" s="1427"/>
      <c r="I12" s="1427"/>
      <c r="J12" s="1427"/>
      <c r="K12" s="1338">
        <v>1969</v>
      </c>
      <c r="L12" s="1343"/>
      <c r="M12" s="1343">
        <v>0</v>
      </c>
      <c r="N12" s="1423"/>
      <c r="O12" s="1339"/>
      <c r="P12" s="1427"/>
      <c r="Q12" s="1427"/>
      <c r="R12" s="1427"/>
      <c r="S12" s="1429"/>
      <c r="T12" s="1427"/>
      <c r="U12" s="1427"/>
      <c r="V12" s="1428"/>
      <c r="W12" s="1427"/>
      <c r="X12" s="1427"/>
      <c r="Y12" s="1427"/>
      <c r="Z12" s="1427"/>
      <c r="AA12" s="1429"/>
      <c r="AB12" s="1427"/>
      <c r="AC12" s="1427"/>
      <c r="AD12" s="1427"/>
      <c r="AE12" s="1344">
        <f t="shared" si="0"/>
        <v>1969</v>
      </c>
      <c r="AF12" s="1424">
        <f t="shared" si="1"/>
        <v>0</v>
      </c>
      <c r="AG12" s="1426">
        <f t="shared" ref="AG12:AG63" si="2">AF12/AE12</f>
        <v>0</v>
      </c>
      <c r="AH12" s="232"/>
      <c r="AI12" s="232"/>
      <c r="AJ12" s="232"/>
    </row>
    <row r="13" spans="1:36" s="188" customFormat="1" ht="35.25" customHeight="1" x14ac:dyDescent="0.15">
      <c r="A13" s="561" t="s">
        <v>477</v>
      </c>
      <c r="B13" s="527" t="s">
        <v>1199</v>
      </c>
      <c r="C13" s="1338">
        <v>4098</v>
      </c>
      <c r="D13" s="1339"/>
      <c r="E13" s="1339">
        <v>0</v>
      </c>
      <c r="F13" s="1341"/>
      <c r="G13" s="1339">
        <v>902</v>
      </c>
      <c r="H13" s="1427"/>
      <c r="I13" s="1427">
        <v>0</v>
      </c>
      <c r="J13" s="1427"/>
      <c r="K13" s="1338">
        <v>16076</v>
      </c>
      <c r="L13" s="1339">
        <v>3808</v>
      </c>
      <c r="M13" s="1339">
        <v>10148</v>
      </c>
      <c r="N13" s="1341">
        <v>0</v>
      </c>
      <c r="O13" s="1427"/>
      <c r="P13" s="1427"/>
      <c r="Q13" s="1427"/>
      <c r="R13" s="1427"/>
      <c r="S13" s="1429"/>
      <c r="T13" s="1427"/>
      <c r="U13" s="1427"/>
      <c r="V13" s="1428"/>
      <c r="W13" s="1427"/>
      <c r="X13" s="1427"/>
      <c r="Y13" s="1427"/>
      <c r="Z13" s="1427"/>
      <c r="AA13" s="1429"/>
      <c r="AB13" s="1427"/>
      <c r="AC13" s="1427"/>
      <c r="AD13" s="1427"/>
      <c r="AE13" s="1344">
        <f>SUM(C13:AB13)</f>
        <v>35032</v>
      </c>
      <c r="AF13" s="1424">
        <f t="shared" si="1"/>
        <v>10148</v>
      </c>
      <c r="AG13" s="1426">
        <f t="shared" si="2"/>
        <v>0.28967800867778032</v>
      </c>
      <c r="AH13" s="232"/>
      <c r="AI13" s="232"/>
      <c r="AJ13" s="232"/>
    </row>
    <row r="14" spans="1:36" s="188" customFormat="1" ht="21" customHeight="1" x14ac:dyDescent="0.15">
      <c r="A14" s="561" t="s">
        <v>478</v>
      </c>
      <c r="B14" s="531" t="s">
        <v>897</v>
      </c>
      <c r="C14" s="1342"/>
      <c r="D14" s="1343"/>
      <c r="E14" s="1343"/>
      <c r="F14" s="1423"/>
      <c r="G14" s="1343"/>
      <c r="H14" s="1343"/>
      <c r="I14" s="1343"/>
      <c r="J14" s="1343"/>
      <c r="K14" s="1342">
        <v>77</v>
      </c>
      <c r="L14" s="1343"/>
      <c r="M14" s="1343">
        <v>0</v>
      </c>
      <c r="N14" s="1423"/>
      <c r="O14" s="1343"/>
      <c r="P14" s="1343"/>
      <c r="Q14" s="1343"/>
      <c r="R14" s="1343"/>
      <c r="S14" s="1342"/>
      <c r="T14" s="1343"/>
      <c r="U14" s="1343"/>
      <c r="V14" s="1423"/>
      <c r="W14" s="1343"/>
      <c r="X14" s="1343"/>
      <c r="Y14" s="1343"/>
      <c r="Z14" s="1343"/>
      <c r="AA14" s="1342"/>
      <c r="AB14" s="1343"/>
      <c r="AC14" s="1343"/>
      <c r="AD14" s="1343"/>
      <c r="AE14" s="1344">
        <f t="shared" ref="AE14" si="3">SUM(C14:AB14)</f>
        <v>77</v>
      </c>
      <c r="AF14" s="1424">
        <f t="shared" si="1"/>
        <v>0</v>
      </c>
      <c r="AG14" s="1426">
        <f t="shared" si="2"/>
        <v>0</v>
      </c>
      <c r="AH14" s="232"/>
      <c r="AI14" s="232"/>
      <c r="AJ14" s="232"/>
    </row>
    <row r="15" spans="1:36" s="188" customFormat="1" ht="24.75" customHeight="1" x14ac:dyDescent="0.15">
      <c r="A15" s="561" t="s">
        <v>479</v>
      </c>
      <c r="B15" s="527" t="s">
        <v>1200</v>
      </c>
      <c r="C15" s="1338">
        <v>0</v>
      </c>
      <c r="D15" s="1427"/>
      <c r="E15" s="1427"/>
      <c r="F15" s="1428"/>
      <c r="G15" s="1339">
        <v>0</v>
      </c>
      <c r="H15" s="1427"/>
      <c r="I15" s="1427"/>
      <c r="J15" s="1427"/>
      <c r="K15" s="1338">
        <v>1912</v>
      </c>
      <c r="L15" s="1427"/>
      <c r="M15" s="1339">
        <v>1911</v>
      </c>
      <c r="N15" s="1428"/>
      <c r="O15" s="1339"/>
      <c r="P15" s="1427"/>
      <c r="Q15" s="1427"/>
      <c r="R15" s="1427"/>
      <c r="S15" s="1429"/>
      <c r="T15" s="1427"/>
      <c r="U15" s="1427"/>
      <c r="V15" s="1428"/>
      <c r="W15" s="1427"/>
      <c r="X15" s="1427"/>
      <c r="Y15" s="1427"/>
      <c r="Z15" s="1427"/>
      <c r="AA15" s="1429"/>
      <c r="AB15" s="1427"/>
      <c r="AC15" s="1427"/>
      <c r="AD15" s="1427"/>
      <c r="AE15" s="1344">
        <f>SUM(C15:AB15)</f>
        <v>3823</v>
      </c>
      <c r="AF15" s="1424">
        <f t="shared" si="1"/>
        <v>1911</v>
      </c>
      <c r="AG15" s="1426">
        <f t="shared" si="2"/>
        <v>0.4998692126602145</v>
      </c>
      <c r="AH15" s="503"/>
      <c r="AI15" s="232"/>
      <c r="AJ15" s="232"/>
    </row>
    <row r="16" spans="1:36" s="188" customFormat="1" ht="15" customHeight="1" x14ac:dyDescent="0.15">
      <c r="A16" s="561" t="s">
        <v>480</v>
      </c>
      <c r="B16" s="531" t="s">
        <v>898</v>
      </c>
      <c r="C16" s="1342"/>
      <c r="D16" s="1343"/>
      <c r="E16" s="1343"/>
      <c r="F16" s="1423"/>
      <c r="G16" s="1343"/>
      <c r="H16" s="1343"/>
      <c r="I16" s="1343"/>
      <c r="J16" s="1343"/>
      <c r="K16" s="1342"/>
      <c r="L16" s="1343">
        <v>24315</v>
      </c>
      <c r="M16" s="1343"/>
      <c r="N16" s="1423">
        <v>13768</v>
      </c>
      <c r="O16" s="1343"/>
      <c r="P16" s="1343"/>
      <c r="Q16" s="1343"/>
      <c r="R16" s="1343"/>
      <c r="S16" s="1342"/>
      <c r="T16" s="1343"/>
      <c r="U16" s="1343"/>
      <c r="V16" s="1423"/>
      <c r="W16" s="1343"/>
      <c r="X16" s="1343"/>
      <c r="Y16" s="1343"/>
      <c r="Z16" s="1343"/>
      <c r="AA16" s="1342"/>
      <c r="AB16" s="1343"/>
      <c r="AC16" s="1343"/>
      <c r="AD16" s="1343"/>
      <c r="AE16" s="1344">
        <f t="shared" ref="AE16:AE17" si="4">SUM(C16:AB16)</f>
        <v>38083</v>
      </c>
      <c r="AF16" s="1424">
        <f t="shared" si="1"/>
        <v>13768</v>
      </c>
      <c r="AG16" s="1426">
        <f t="shared" si="2"/>
        <v>0.36152614027256258</v>
      </c>
      <c r="AH16" s="503"/>
      <c r="AI16" s="232"/>
      <c r="AJ16" s="232"/>
    </row>
    <row r="17" spans="1:36" s="188" customFormat="1" ht="15" customHeight="1" x14ac:dyDescent="0.15">
      <c r="A17" s="561" t="s">
        <v>481</v>
      </c>
      <c r="B17" s="531" t="s">
        <v>978</v>
      </c>
      <c r="C17" s="1342"/>
      <c r="D17" s="1343"/>
      <c r="E17" s="1343"/>
      <c r="F17" s="1423"/>
      <c r="G17" s="1343"/>
      <c r="H17" s="1343"/>
      <c r="I17" s="1343"/>
      <c r="J17" s="1343"/>
      <c r="K17" s="1342">
        <v>7670</v>
      </c>
      <c r="L17" s="1343"/>
      <c r="M17" s="1343">
        <v>773</v>
      </c>
      <c r="N17" s="1423"/>
      <c r="O17" s="1343"/>
      <c r="P17" s="1343"/>
      <c r="Q17" s="1343"/>
      <c r="R17" s="1343"/>
      <c r="S17" s="1342"/>
      <c r="T17" s="1343"/>
      <c r="U17" s="1343"/>
      <c r="V17" s="1423"/>
      <c r="W17" s="1343"/>
      <c r="X17" s="1343"/>
      <c r="Y17" s="1343"/>
      <c r="Z17" s="1343"/>
      <c r="AA17" s="1342"/>
      <c r="AB17" s="1343"/>
      <c r="AC17" s="1343"/>
      <c r="AD17" s="1343"/>
      <c r="AE17" s="1344">
        <f t="shared" si="4"/>
        <v>8443</v>
      </c>
      <c r="AF17" s="1424">
        <f t="shared" si="1"/>
        <v>773</v>
      </c>
      <c r="AG17" s="1426">
        <f t="shared" si="2"/>
        <v>9.1555134430889501E-2</v>
      </c>
      <c r="AH17" s="503"/>
      <c r="AI17" s="232"/>
      <c r="AJ17" s="232"/>
    </row>
    <row r="18" spans="1:36" s="188" customFormat="1" ht="20.25" customHeight="1" x14ac:dyDescent="0.15">
      <c r="A18" s="561" t="s">
        <v>482</v>
      </c>
      <c r="B18" s="527" t="s">
        <v>1093</v>
      </c>
      <c r="C18" s="1338"/>
      <c r="D18" s="1339"/>
      <c r="E18" s="1339"/>
      <c r="F18" s="1341"/>
      <c r="G18" s="1339"/>
      <c r="H18" s="1427"/>
      <c r="I18" s="1427"/>
      <c r="J18" s="1427"/>
      <c r="K18" s="1338">
        <v>0</v>
      </c>
      <c r="L18" s="1427"/>
      <c r="M18" s="1427"/>
      <c r="N18" s="1428"/>
      <c r="O18" s="1427"/>
      <c r="P18" s="1427"/>
      <c r="Q18" s="1427"/>
      <c r="R18" s="1427"/>
      <c r="S18" s="1429"/>
      <c r="T18" s="1427"/>
      <c r="U18" s="1427"/>
      <c r="V18" s="1428"/>
      <c r="W18" s="1427"/>
      <c r="X18" s="1427"/>
      <c r="Y18" s="1427"/>
      <c r="Z18" s="1427"/>
      <c r="AA18" s="1429"/>
      <c r="AB18" s="1427"/>
      <c r="AC18" s="1427"/>
      <c r="AD18" s="1427"/>
      <c r="AE18" s="1344">
        <f>SUM(C18:AB18)</f>
        <v>0</v>
      </c>
      <c r="AF18" s="1424">
        <f t="shared" si="1"/>
        <v>0</v>
      </c>
      <c r="AG18" s="1426"/>
      <c r="AH18" s="503"/>
      <c r="AI18" s="232"/>
      <c r="AJ18" s="232"/>
    </row>
    <row r="19" spans="1:36" s="188" customFormat="1" ht="20.25" customHeight="1" x14ac:dyDescent="0.15">
      <c r="A19" s="561" t="s">
        <v>516</v>
      </c>
      <c r="B19" s="531" t="s">
        <v>989</v>
      </c>
      <c r="C19" s="1342">
        <v>5145</v>
      </c>
      <c r="D19" s="1343"/>
      <c r="E19" s="1343">
        <v>0</v>
      </c>
      <c r="F19" s="1423"/>
      <c r="G19" s="1343">
        <v>1389</v>
      </c>
      <c r="H19" s="1343"/>
      <c r="I19" s="1343">
        <v>0</v>
      </c>
      <c r="J19" s="1343"/>
      <c r="K19" s="1342">
        <v>6553</v>
      </c>
      <c r="L19" s="1343"/>
      <c r="M19" s="1343">
        <v>151</v>
      </c>
      <c r="N19" s="1423"/>
      <c r="O19" s="1343"/>
      <c r="P19" s="1343"/>
      <c r="Q19" s="1343"/>
      <c r="R19" s="1343"/>
      <c r="S19" s="1342"/>
      <c r="T19" s="1343"/>
      <c r="U19" s="1343"/>
      <c r="V19" s="1423"/>
      <c r="W19" s="1343"/>
      <c r="X19" s="1343"/>
      <c r="Y19" s="1343"/>
      <c r="Z19" s="1343"/>
      <c r="AA19" s="1342"/>
      <c r="AB19" s="1343"/>
      <c r="AC19" s="1343"/>
      <c r="AD19" s="1343"/>
      <c r="AE19" s="1344">
        <f t="shared" ref="AE19:AE21" si="5">SUM(C19:AB19)</f>
        <v>13238</v>
      </c>
      <c r="AF19" s="1424">
        <f t="shared" si="1"/>
        <v>151</v>
      </c>
      <c r="AG19" s="1426">
        <f t="shared" si="2"/>
        <v>1.1406556881704185E-2</v>
      </c>
      <c r="AH19" s="503"/>
      <c r="AI19" s="232"/>
      <c r="AJ19" s="232"/>
    </row>
    <row r="20" spans="1:36" s="188" customFormat="1" ht="20.25" customHeight="1" x14ac:dyDescent="0.15">
      <c r="A20" s="561" t="s">
        <v>517</v>
      </c>
      <c r="B20" s="531" t="s">
        <v>1007</v>
      </c>
      <c r="C20" s="1342"/>
      <c r="D20" s="1343"/>
      <c r="E20" s="1343"/>
      <c r="F20" s="1423"/>
      <c r="G20" s="1343"/>
      <c r="H20" s="1343"/>
      <c r="I20" s="1343"/>
      <c r="J20" s="1343"/>
      <c r="K20" s="1342">
        <v>9504</v>
      </c>
      <c r="L20" s="1343"/>
      <c r="M20" s="1343">
        <v>9155</v>
      </c>
      <c r="N20" s="1423"/>
      <c r="O20" s="1343"/>
      <c r="P20" s="1343"/>
      <c r="Q20" s="1343"/>
      <c r="R20" s="1343"/>
      <c r="S20" s="1342"/>
      <c r="T20" s="1343"/>
      <c r="U20" s="1343"/>
      <c r="V20" s="1423"/>
      <c r="W20" s="1343"/>
      <c r="X20" s="1343"/>
      <c r="Y20" s="1343"/>
      <c r="Z20" s="1343"/>
      <c r="AA20" s="1342"/>
      <c r="AB20" s="1343"/>
      <c r="AC20" s="1343"/>
      <c r="AD20" s="1343"/>
      <c r="AE20" s="1344">
        <f t="shared" si="5"/>
        <v>18659</v>
      </c>
      <c r="AF20" s="1424">
        <f t="shared" si="1"/>
        <v>9155</v>
      </c>
      <c r="AG20" s="1426">
        <f t="shared" si="2"/>
        <v>0.49064794469156975</v>
      </c>
      <c r="AH20" s="503"/>
      <c r="AI20" s="232"/>
      <c r="AJ20" s="232"/>
    </row>
    <row r="21" spans="1:36" s="188" customFormat="1" ht="20.25" customHeight="1" x14ac:dyDescent="0.15">
      <c r="A21" s="561" t="s">
        <v>518</v>
      </c>
      <c r="B21" s="531" t="s">
        <v>1008</v>
      </c>
      <c r="C21" s="1342"/>
      <c r="D21" s="1343"/>
      <c r="E21" s="1343"/>
      <c r="F21" s="1423"/>
      <c r="G21" s="1343"/>
      <c r="H21" s="1343"/>
      <c r="I21" s="1343"/>
      <c r="J21" s="1343"/>
      <c r="K21" s="1342">
        <v>9750</v>
      </c>
      <c r="L21" s="1343"/>
      <c r="M21" s="1343">
        <v>1536</v>
      </c>
      <c r="N21" s="1423"/>
      <c r="O21" s="1343"/>
      <c r="P21" s="1343"/>
      <c r="Q21" s="1343"/>
      <c r="R21" s="1343"/>
      <c r="S21" s="1342"/>
      <c r="T21" s="1343"/>
      <c r="U21" s="1343"/>
      <c r="V21" s="1423"/>
      <c r="W21" s="1343"/>
      <c r="X21" s="1343"/>
      <c r="Y21" s="1343"/>
      <c r="Z21" s="1343"/>
      <c r="AA21" s="1342"/>
      <c r="AB21" s="1343"/>
      <c r="AC21" s="1343"/>
      <c r="AD21" s="1343"/>
      <c r="AE21" s="1344">
        <f t="shared" si="5"/>
        <v>11286</v>
      </c>
      <c r="AF21" s="1424">
        <f t="shared" si="1"/>
        <v>1536</v>
      </c>
      <c r="AG21" s="1426">
        <f t="shared" si="2"/>
        <v>0.13609782030834663</v>
      </c>
      <c r="AH21" s="503"/>
      <c r="AI21" s="232"/>
      <c r="AJ21" s="232"/>
    </row>
    <row r="22" spans="1:36" s="229" customFormat="1" ht="13.5" customHeight="1" x14ac:dyDescent="0.2">
      <c r="A22" s="561" t="s">
        <v>519</v>
      </c>
      <c r="B22" s="44" t="s">
        <v>1001</v>
      </c>
      <c r="C22" s="1338"/>
      <c r="D22" s="1427"/>
      <c r="E22" s="1427"/>
      <c r="F22" s="1428"/>
      <c r="G22" s="1427"/>
      <c r="H22" s="1427"/>
      <c r="I22" s="1427"/>
      <c r="J22" s="1427"/>
      <c r="K22" s="1338"/>
      <c r="L22" s="1343"/>
      <c r="M22" s="1343"/>
      <c r="N22" s="1423"/>
      <c r="O22" s="1339">
        <f>mc.pe.átad!F21</f>
        <v>5850</v>
      </c>
      <c r="P22" s="1339">
        <f>mc.pe.átad!G21-P58</f>
        <v>143225</v>
      </c>
      <c r="Q22" s="1339">
        <f>mc.pe.átad!I76</f>
        <v>5850</v>
      </c>
      <c r="R22" s="1339">
        <f>mc.pe.átad!J76-R58</f>
        <v>141619</v>
      </c>
      <c r="S22" s="1338">
        <f>mc.pe.átad!F58</f>
        <v>144695</v>
      </c>
      <c r="T22" s="1339">
        <f>mc.pe.átad!G58-T60</f>
        <v>273218</v>
      </c>
      <c r="U22" s="1339">
        <f>mc.pe.átad!I77</f>
        <v>144695</v>
      </c>
      <c r="V22" s="1341">
        <f>mc.pe.átad!J77-V60</f>
        <v>273288</v>
      </c>
      <c r="W22" s="1427"/>
      <c r="X22" s="1427"/>
      <c r="Y22" s="1427"/>
      <c r="Z22" s="1427"/>
      <c r="AA22" s="1429"/>
      <c r="AB22" s="1427"/>
      <c r="AC22" s="1427"/>
      <c r="AD22" s="1427"/>
      <c r="AE22" s="1344">
        <f t="shared" ref="AE22:AE59" si="6">SUM(C22:AB22)</f>
        <v>1132440</v>
      </c>
      <c r="AF22" s="1424">
        <f t="shared" si="1"/>
        <v>565452</v>
      </c>
      <c r="AG22" s="1426">
        <f t="shared" si="2"/>
        <v>0.49932181837448342</v>
      </c>
      <c r="AH22" s="230"/>
      <c r="AI22" s="230"/>
      <c r="AJ22" s="230"/>
    </row>
    <row r="23" spans="1:36" s="229" customFormat="1" ht="13.5" customHeight="1" x14ac:dyDescent="0.2">
      <c r="A23" s="561" t="s">
        <v>520</v>
      </c>
      <c r="B23" s="527" t="s">
        <v>895</v>
      </c>
      <c r="C23" s="1338"/>
      <c r="D23" s="1427"/>
      <c r="E23" s="1427"/>
      <c r="F23" s="1428"/>
      <c r="G23" s="1427"/>
      <c r="H23" s="1427"/>
      <c r="I23" s="1427"/>
      <c r="J23" s="1427"/>
      <c r="K23" s="1338"/>
      <c r="L23" s="1343"/>
      <c r="M23" s="1343"/>
      <c r="N23" s="1423"/>
      <c r="O23" s="1339"/>
      <c r="P23" s="1427"/>
      <c r="Q23" s="1427"/>
      <c r="R23" s="1427"/>
      <c r="S23" s="1429"/>
      <c r="T23" s="1427"/>
      <c r="U23" s="1427"/>
      <c r="V23" s="1428"/>
      <c r="W23" s="1427"/>
      <c r="X23" s="1427"/>
      <c r="Y23" s="1427"/>
      <c r="Z23" s="1427"/>
      <c r="AA23" s="1338">
        <f>'ellátottak önk.'!D19</f>
        <v>2300</v>
      </c>
      <c r="AB23" s="1339"/>
      <c r="AC23" s="1339">
        <f>'ellátottak önk.'!G19</f>
        <v>1408</v>
      </c>
      <c r="AD23" s="1339">
        <f>'ellátottak önk.'!H19</f>
        <v>0</v>
      </c>
      <c r="AE23" s="1344">
        <f t="shared" si="6"/>
        <v>2300</v>
      </c>
      <c r="AF23" s="1424">
        <f t="shared" si="1"/>
        <v>1408</v>
      </c>
      <c r="AG23" s="1426">
        <f t="shared" si="2"/>
        <v>0.61217391304347823</v>
      </c>
      <c r="AH23" s="230"/>
      <c r="AI23" s="230"/>
      <c r="AJ23" s="230"/>
    </row>
    <row r="24" spans="1:36" s="229" customFormat="1" ht="13.5" customHeight="1" x14ac:dyDescent="0.2">
      <c r="A24" s="561" t="s">
        <v>521</v>
      </c>
      <c r="B24" s="527" t="s">
        <v>992</v>
      </c>
      <c r="C24" s="1338"/>
      <c r="D24" s="1427"/>
      <c r="E24" s="1427"/>
      <c r="F24" s="1428"/>
      <c r="G24" s="1427"/>
      <c r="H24" s="1427"/>
      <c r="I24" s="1427"/>
      <c r="J24" s="1427"/>
      <c r="K24" s="1338">
        <v>1886</v>
      </c>
      <c r="L24" s="1343">
        <v>1691</v>
      </c>
      <c r="M24" s="1343">
        <v>1319</v>
      </c>
      <c r="N24" s="1423"/>
      <c r="O24" s="1339"/>
      <c r="P24" s="1427"/>
      <c r="Q24" s="1427"/>
      <c r="R24" s="1427"/>
      <c r="S24" s="1429"/>
      <c r="T24" s="1427"/>
      <c r="U24" s="1427"/>
      <c r="V24" s="1428"/>
      <c r="W24" s="1427"/>
      <c r="X24" s="1427"/>
      <c r="Y24" s="1427"/>
      <c r="Z24" s="1427"/>
      <c r="AA24" s="1338"/>
      <c r="AB24" s="1339"/>
      <c r="AC24" s="1339"/>
      <c r="AD24" s="1339"/>
      <c r="AE24" s="1344">
        <f t="shared" si="6"/>
        <v>4896</v>
      </c>
      <c r="AF24" s="1424">
        <f t="shared" si="1"/>
        <v>1319</v>
      </c>
      <c r="AG24" s="1426">
        <f t="shared" si="2"/>
        <v>0.26940359477124182</v>
      </c>
      <c r="AH24" s="230"/>
      <c r="AI24" s="230"/>
      <c r="AJ24" s="230"/>
    </row>
    <row r="25" spans="1:36" s="229" customFormat="1" ht="13.5" customHeight="1" x14ac:dyDescent="0.2">
      <c r="A25" s="561" t="s">
        <v>522</v>
      </c>
      <c r="B25" s="527" t="s">
        <v>851</v>
      </c>
      <c r="C25" s="1338"/>
      <c r="D25" s="1427"/>
      <c r="E25" s="1427"/>
      <c r="F25" s="1428"/>
      <c r="G25" s="1427"/>
      <c r="H25" s="1427"/>
      <c r="I25" s="1427"/>
      <c r="J25" s="1427"/>
      <c r="K25" s="1338"/>
      <c r="L25" s="1343"/>
      <c r="M25" s="1343"/>
      <c r="N25" s="1423"/>
      <c r="O25" s="1339"/>
      <c r="P25" s="1427"/>
      <c r="Q25" s="1427"/>
      <c r="R25" s="1427"/>
      <c r="S25" s="1429"/>
      <c r="T25" s="1427"/>
      <c r="U25" s="1427"/>
      <c r="V25" s="1428"/>
      <c r="W25" s="1427"/>
      <c r="X25" s="1427"/>
      <c r="Y25" s="1427"/>
      <c r="Z25" s="1427"/>
      <c r="AA25" s="1429"/>
      <c r="AB25" s="1339">
        <f>'ellátottak önk.'!E27</f>
        <v>4200</v>
      </c>
      <c r="AC25" s="1339"/>
      <c r="AD25" s="1339">
        <f>'ellátottak önk.'!H27</f>
        <v>3236</v>
      </c>
      <c r="AE25" s="1344">
        <f t="shared" si="6"/>
        <v>4200</v>
      </c>
      <c r="AF25" s="1424">
        <f t="shared" si="1"/>
        <v>3236</v>
      </c>
      <c r="AG25" s="1426">
        <f t="shared" si="2"/>
        <v>0.77047619047619043</v>
      </c>
      <c r="AH25" s="230"/>
      <c r="AI25" s="230"/>
      <c r="AJ25" s="230"/>
    </row>
    <row r="26" spans="1:36" s="229" customFormat="1" ht="13.5" customHeight="1" x14ac:dyDescent="0.2">
      <c r="A26" s="561" t="s">
        <v>523</v>
      </c>
      <c r="B26" s="527" t="s">
        <v>894</v>
      </c>
      <c r="C26" s="1338"/>
      <c r="D26" s="1427"/>
      <c r="E26" s="1427"/>
      <c r="F26" s="1428"/>
      <c r="G26" s="1427"/>
      <c r="H26" s="1427"/>
      <c r="I26" s="1427"/>
      <c r="J26" s="1427"/>
      <c r="K26" s="1338"/>
      <c r="L26" s="1343"/>
      <c r="M26" s="1343"/>
      <c r="N26" s="1423"/>
      <c r="O26" s="1339"/>
      <c r="P26" s="1427"/>
      <c r="Q26" s="1427"/>
      <c r="R26" s="1427"/>
      <c r="S26" s="1429"/>
      <c r="T26" s="1427"/>
      <c r="U26" s="1427"/>
      <c r="V26" s="1428"/>
      <c r="W26" s="1427"/>
      <c r="X26" s="1427"/>
      <c r="Y26" s="1427"/>
      <c r="Z26" s="1427"/>
      <c r="AA26" s="1429"/>
      <c r="AB26" s="1339">
        <v>3609</v>
      </c>
      <c r="AC26" s="1339"/>
      <c r="AD26" s="1339">
        <f>'ellátottak önk.'!H18</f>
        <v>2444</v>
      </c>
      <c r="AE26" s="1344">
        <f t="shared" si="6"/>
        <v>3609</v>
      </c>
      <c r="AF26" s="1424">
        <f t="shared" si="1"/>
        <v>2444</v>
      </c>
      <c r="AG26" s="1426">
        <f t="shared" si="2"/>
        <v>0.67719589914103628</v>
      </c>
      <c r="AH26" s="230"/>
      <c r="AI26" s="230"/>
      <c r="AJ26" s="230"/>
    </row>
    <row r="27" spans="1:36" s="229" customFormat="1" ht="13.5" customHeight="1" x14ac:dyDescent="0.2">
      <c r="A27" s="561" t="s">
        <v>525</v>
      </c>
      <c r="B27" s="527" t="s">
        <v>993</v>
      </c>
      <c r="C27" s="1338"/>
      <c r="D27" s="1427"/>
      <c r="E27" s="1427"/>
      <c r="F27" s="1428"/>
      <c r="G27" s="1427"/>
      <c r="H27" s="1427"/>
      <c r="I27" s="1427"/>
      <c r="J27" s="1427"/>
      <c r="K27" s="1338"/>
      <c r="L27" s="1343"/>
      <c r="M27" s="1343"/>
      <c r="N27" s="1423"/>
      <c r="O27" s="1339"/>
      <c r="P27" s="1427"/>
      <c r="Q27" s="1427"/>
      <c r="R27" s="1427"/>
      <c r="S27" s="1429"/>
      <c r="T27" s="1427"/>
      <c r="U27" s="1427"/>
      <c r="V27" s="1428"/>
      <c r="W27" s="1427"/>
      <c r="X27" s="1427"/>
      <c r="Y27" s="1427"/>
      <c r="Z27" s="1427"/>
      <c r="AA27" s="1429"/>
      <c r="AB27" s="1339">
        <f>'ellátottak önk.'!E22</f>
        <v>1100</v>
      </c>
      <c r="AC27" s="1339"/>
      <c r="AD27" s="1339">
        <f>'ellátottak önk.'!H22</f>
        <v>716</v>
      </c>
      <c r="AE27" s="1344">
        <f t="shared" si="6"/>
        <v>1100</v>
      </c>
      <c r="AF27" s="1424">
        <f t="shared" si="1"/>
        <v>716</v>
      </c>
      <c r="AG27" s="1426">
        <f t="shared" si="2"/>
        <v>0.65090909090909088</v>
      </c>
      <c r="AH27" s="230"/>
      <c r="AI27" s="230"/>
      <c r="AJ27" s="230"/>
    </row>
    <row r="28" spans="1:36" s="229" customFormat="1" ht="13.5" customHeight="1" x14ac:dyDescent="0.2">
      <c r="A28" s="561" t="s">
        <v>526</v>
      </c>
      <c r="B28" s="527" t="s">
        <v>890</v>
      </c>
      <c r="C28" s="1338"/>
      <c r="D28" s="1427"/>
      <c r="E28" s="1427"/>
      <c r="F28" s="1428"/>
      <c r="G28" s="1427"/>
      <c r="H28" s="1427"/>
      <c r="I28" s="1427"/>
      <c r="J28" s="1427"/>
      <c r="K28" s="1338"/>
      <c r="L28" s="1343"/>
      <c r="M28" s="1343"/>
      <c r="N28" s="1423"/>
      <c r="O28" s="1339"/>
      <c r="P28" s="1427"/>
      <c r="Q28" s="1427"/>
      <c r="R28" s="1427"/>
      <c r="S28" s="1429"/>
      <c r="T28" s="1427"/>
      <c r="U28" s="1427"/>
      <c r="V28" s="1428"/>
      <c r="W28" s="1427"/>
      <c r="X28" s="1427"/>
      <c r="Y28" s="1427"/>
      <c r="Z28" s="1427"/>
      <c r="AA28" s="1429"/>
      <c r="AB28" s="1339">
        <f>'ellátottak önk.'!E15</f>
        <v>600</v>
      </c>
      <c r="AC28" s="1339"/>
      <c r="AD28" s="1339">
        <f>'ellátottak önk.'!H15</f>
        <v>350</v>
      </c>
      <c r="AE28" s="1344">
        <f t="shared" si="6"/>
        <v>600</v>
      </c>
      <c r="AF28" s="1424">
        <f t="shared" si="1"/>
        <v>350</v>
      </c>
      <c r="AG28" s="1426">
        <f t="shared" si="2"/>
        <v>0.58333333333333337</v>
      </c>
      <c r="AH28" s="230"/>
      <c r="AI28" s="230"/>
      <c r="AJ28" s="230"/>
    </row>
    <row r="29" spans="1:36" s="229" customFormat="1" ht="13.5" customHeight="1" x14ac:dyDescent="0.2">
      <c r="A29" s="561" t="s">
        <v>527</v>
      </c>
      <c r="B29" s="527" t="s">
        <v>994</v>
      </c>
      <c r="C29" s="1338"/>
      <c r="D29" s="1427"/>
      <c r="E29" s="1427"/>
      <c r="F29" s="1428"/>
      <c r="G29" s="1427"/>
      <c r="H29" s="1427"/>
      <c r="I29" s="1427"/>
      <c r="J29" s="1427"/>
      <c r="K29" s="1338"/>
      <c r="L29" s="1343"/>
      <c r="M29" s="1343"/>
      <c r="N29" s="1423"/>
      <c r="O29" s="1339"/>
      <c r="P29" s="1427"/>
      <c r="Q29" s="1427"/>
      <c r="R29" s="1427"/>
      <c r="S29" s="1429"/>
      <c r="T29" s="1427"/>
      <c r="U29" s="1427"/>
      <c r="V29" s="1428"/>
      <c r="W29" s="1427"/>
      <c r="X29" s="1427"/>
      <c r="Y29" s="1427"/>
      <c r="Z29" s="1427"/>
      <c r="AA29" s="1429"/>
      <c r="AB29" s="1339">
        <f>'ellátottak önk.'!E21</f>
        <v>1800</v>
      </c>
      <c r="AC29" s="1339"/>
      <c r="AD29" s="1339">
        <f>'ellátottak önk.'!H21</f>
        <v>1475</v>
      </c>
      <c r="AE29" s="1344">
        <f t="shared" si="6"/>
        <v>1800</v>
      </c>
      <c r="AF29" s="1424">
        <f t="shared" si="1"/>
        <v>1475</v>
      </c>
      <c r="AG29" s="1426">
        <f t="shared" si="2"/>
        <v>0.81944444444444442</v>
      </c>
      <c r="AH29" s="230"/>
      <c r="AI29" s="230"/>
      <c r="AJ29" s="230"/>
    </row>
    <row r="30" spans="1:36" s="229" customFormat="1" ht="16.5" customHeight="1" x14ac:dyDescent="0.2">
      <c r="A30" s="561" t="s">
        <v>528</v>
      </c>
      <c r="B30" s="527" t="s">
        <v>892</v>
      </c>
      <c r="C30" s="1338"/>
      <c r="D30" s="1427"/>
      <c r="E30" s="1427"/>
      <c r="F30" s="1428"/>
      <c r="G30" s="1427"/>
      <c r="H30" s="1427"/>
      <c r="I30" s="1427"/>
      <c r="J30" s="1427"/>
      <c r="K30" s="1338"/>
      <c r="L30" s="1343"/>
      <c r="M30" s="1343"/>
      <c r="N30" s="1423"/>
      <c r="O30" s="1339"/>
      <c r="P30" s="1427"/>
      <c r="Q30" s="1427"/>
      <c r="R30" s="1427"/>
      <c r="S30" s="1429"/>
      <c r="T30" s="1427"/>
      <c r="U30" s="1427"/>
      <c r="V30" s="1428"/>
      <c r="W30" s="1427"/>
      <c r="X30" s="1427"/>
      <c r="Y30" s="1427"/>
      <c r="Z30" s="1427"/>
      <c r="AA30" s="1429"/>
      <c r="AB30" s="1339">
        <f>'ellátottak önk.'!E16</f>
        <v>800</v>
      </c>
      <c r="AC30" s="1339"/>
      <c r="AD30" s="1339">
        <f>'ellátottak önk.'!H16</f>
        <v>240</v>
      </c>
      <c r="AE30" s="1344">
        <f t="shared" ref="AE30:AE34" si="7">SUM(C30:AB30)</f>
        <v>800</v>
      </c>
      <c r="AF30" s="1424">
        <f t="shared" si="1"/>
        <v>240</v>
      </c>
      <c r="AG30" s="1426">
        <f t="shared" si="2"/>
        <v>0.3</v>
      </c>
      <c r="AH30" s="230"/>
      <c r="AI30" s="230"/>
      <c r="AJ30" s="230"/>
    </row>
    <row r="31" spans="1:36" s="229" customFormat="1" ht="15.75" customHeight="1" x14ac:dyDescent="0.2">
      <c r="A31" s="561" t="s">
        <v>529</v>
      </c>
      <c r="B31" s="527" t="s">
        <v>893</v>
      </c>
      <c r="C31" s="1338"/>
      <c r="D31" s="1427"/>
      <c r="E31" s="1427"/>
      <c r="F31" s="1428"/>
      <c r="G31" s="1427"/>
      <c r="H31" s="1427"/>
      <c r="I31" s="1427"/>
      <c r="J31" s="1427"/>
      <c r="K31" s="1338"/>
      <c r="L31" s="1343"/>
      <c r="M31" s="1343"/>
      <c r="N31" s="1423"/>
      <c r="O31" s="1339"/>
      <c r="P31" s="1427"/>
      <c r="Q31" s="1427"/>
      <c r="R31" s="1427"/>
      <c r="S31" s="1429"/>
      <c r="T31" s="1427"/>
      <c r="U31" s="1427"/>
      <c r="V31" s="1428"/>
      <c r="W31" s="1427"/>
      <c r="X31" s="1427"/>
      <c r="Y31" s="1427"/>
      <c r="Z31" s="1427"/>
      <c r="AA31" s="1429"/>
      <c r="AB31" s="1339">
        <v>800</v>
      </c>
      <c r="AC31" s="1339"/>
      <c r="AD31" s="1339">
        <f>'ellátottak önk.'!H17</f>
        <v>550</v>
      </c>
      <c r="AE31" s="1344">
        <f t="shared" si="7"/>
        <v>800</v>
      </c>
      <c r="AF31" s="1424">
        <f t="shared" si="1"/>
        <v>550</v>
      </c>
      <c r="AG31" s="1426">
        <f t="shared" si="2"/>
        <v>0.6875</v>
      </c>
      <c r="AH31" s="230"/>
      <c r="AI31" s="230"/>
      <c r="AJ31" s="230"/>
    </row>
    <row r="32" spans="1:36" s="229" customFormat="1" ht="13.5" customHeight="1" x14ac:dyDescent="0.2">
      <c r="A32" s="561" t="s">
        <v>530</v>
      </c>
      <c r="B32" s="527" t="s">
        <v>896</v>
      </c>
      <c r="C32" s="1338"/>
      <c r="D32" s="1427"/>
      <c r="E32" s="1427"/>
      <c r="F32" s="1428"/>
      <c r="G32" s="1427"/>
      <c r="H32" s="1427"/>
      <c r="I32" s="1427"/>
      <c r="J32" s="1427"/>
      <c r="K32" s="1338">
        <v>251</v>
      </c>
      <c r="L32" s="1343"/>
      <c r="M32" s="1343">
        <v>97</v>
      </c>
      <c r="N32" s="1423"/>
      <c r="O32" s="1339"/>
      <c r="P32" s="1427"/>
      <c r="Q32" s="1427"/>
      <c r="R32" s="1427"/>
      <c r="S32" s="1429"/>
      <c r="T32" s="1427"/>
      <c r="U32" s="1427"/>
      <c r="V32" s="1428"/>
      <c r="W32" s="1427"/>
      <c r="X32" s="1427"/>
      <c r="Y32" s="1427"/>
      <c r="Z32" s="1427"/>
      <c r="AA32" s="1338">
        <v>0</v>
      </c>
      <c r="AB32" s="1339">
        <f>'ellátottak önk.'!E20</f>
        <v>0</v>
      </c>
      <c r="AC32" s="1339">
        <v>0</v>
      </c>
      <c r="AD32" s="1339">
        <f>'ellátottak önk.'!H20</f>
        <v>0</v>
      </c>
      <c r="AE32" s="1344">
        <f t="shared" si="7"/>
        <v>348</v>
      </c>
      <c r="AF32" s="1424">
        <f t="shared" si="1"/>
        <v>97</v>
      </c>
      <c r="AG32" s="1426">
        <f t="shared" si="2"/>
        <v>0.27873563218390807</v>
      </c>
      <c r="AH32" s="230"/>
      <c r="AI32" s="230"/>
      <c r="AJ32" s="230"/>
    </row>
    <row r="33" spans="1:36" s="229" customFormat="1" ht="13.5" customHeight="1" x14ac:dyDescent="0.2">
      <c r="A33" s="561" t="s">
        <v>531</v>
      </c>
      <c r="B33" s="527" t="s">
        <v>891</v>
      </c>
      <c r="C33" s="1338"/>
      <c r="D33" s="1427"/>
      <c r="E33" s="1427"/>
      <c r="F33" s="1428"/>
      <c r="G33" s="1427"/>
      <c r="H33" s="1427"/>
      <c r="I33" s="1427"/>
      <c r="J33" s="1427"/>
      <c r="K33" s="1338"/>
      <c r="L33" s="1343"/>
      <c r="M33" s="1343"/>
      <c r="N33" s="1423"/>
      <c r="O33" s="1339"/>
      <c r="P33" s="1427"/>
      <c r="Q33" s="1427"/>
      <c r="R33" s="1427"/>
      <c r="S33" s="1429"/>
      <c r="T33" s="1427"/>
      <c r="U33" s="1427"/>
      <c r="V33" s="1428"/>
      <c r="W33" s="1427"/>
      <c r="X33" s="1427"/>
      <c r="Y33" s="1427"/>
      <c r="Z33" s="1427"/>
      <c r="AA33" s="1429"/>
      <c r="AB33" s="1339">
        <f>'ellátottak önk.'!E13</f>
        <v>500</v>
      </c>
      <c r="AC33" s="1339"/>
      <c r="AD33" s="1339">
        <f>'ellátottak önk.'!H13</f>
        <v>291</v>
      </c>
      <c r="AE33" s="1344">
        <f t="shared" si="7"/>
        <v>500</v>
      </c>
      <c r="AF33" s="1424">
        <f t="shared" si="1"/>
        <v>291</v>
      </c>
      <c r="AG33" s="1426">
        <f t="shared" si="2"/>
        <v>0.58199999999999996</v>
      </c>
      <c r="AH33" s="230"/>
      <c r="AI33" s="230"/>
      <c r="AJ33" s="230"/>
    </row>
    <row r="34" spans="1:36" s="229" customFormat="1" ht="13.5" customHeight="1" x14ac:dyDescent="0.2">
      <c r="A34" s="561" t="s">
        <v>532</v>
      </c>
      <c r="B34" s="527" t="s">
        <v>987</v>
      </c>
      <c r="C34" s="1338"/>
      <c r="D34" s="1427"/>
      <c r="E34" s="1427"/>
      <c r="F34" s="1428"/>
      <c r="G34" s="1427"/>
      <c r="H34" s="1427"/>
      <c r="I34" s="1427"/>
      <c r="J34" s="1427"/>
      <c r="K34" s="1338"/>
      <c r="L34" s="1343"/>
      <c r="M34" s="1343"/>
      <c r="N34" s="1423"/>
      <c r="O34" s="1339"/>
      <c r="P34" s="1427"/>
      <c r="Q34" s="1427"/>
      <c r="R34" s="1427"/>
      <c r="S34" s="1429"/>
      <c r="T34" s="1427"/>
      <c r="U34" s="1427"/>
      <c r="V34" s="1428"/>
      <c r="W34" s="1427"/>
      <c r="X34" s="1427"/>
      <c r="Y34" s="1427"/>
      <c r="Z34" s="1427"/>
      <c r="AA34" s="1338"/>
      <c r="AB34" s="1339">
        <v>600</v>
      </c>
      <c r="AC34" s="1339"/>
      <c r="AD34" s="1339">
        <f>'ellátottak önk.'!H23</f>
        <v>482</v>
      </c>
      <c r="AE34" s="1344">
        <f t="shared" si="7"/>
        <v>600</v>
      </c>
      <c r="AF34" s="1424">
        <f t="shared" si="1"/>
        <v>482</v>
      </c>
      <c r="AG34" s="1426">
        <f t="shared" si="2"/>
        <v>0.80333333333333334</v>
      </c>
      <c r="AH34" s="230"/>
      <c r="AI34" s="230"/>
      <c r="AJ34" s="230"/>
    </row>
    <row r="35" spans="1:36" s="229" customFormat="1" ht="15" customHeight="1" x14ac:dyDescent="0.2">
      <c r="A35" s="561" t="s">
        <v>548</v>
      </c>
      <c r="B35" s="44" t="s">
        <v>852</v>
      </c>
      <c r="C35" s="1342"/>
      <c r="D35" s="1343"/>
      <c r="E35" s="1343"/>
      <c r="F35" s="1423"/>
      <c r="G35" s="1343"/>
      <c r="H35" s="1343"/>
      <c r="I35" s="1343"/>
      <c r="J35" s="1343"/>
      <c r="K35" s="1342">
        <v>6431</v>
      </c>
      <c r="L35" s="1343">
        <v>7330</v>
      </c>
      <c r="M35" s="1343">
        <v>6431</v>
      </c>
      <c r="N35" s="1423">
        <v>1331</v>
      </c>
      <c r="O35" s="1343"/>
      <c r="P35" s="1343"/>
      <c r="Q35" s="1343"/>
      <c r="R35" s="1343"/>
      <c r="S35" s="1342"/>
      <c r="T35" s="1343"/>
      <c r="U35" s="1343"/>
      <c r="V35" s="1423"/>
      <c r="W35" s="1343"/>
      <c r="X35" s="1343"/>
      <c r="Y35" s="1343"/>
      <c r="Z35" s="1343"/>
      <c r="AA35" s="1342"/>
      <c r="AB35" s="1343"/>
      <c r="AC35" s="1343"/>
      <c r="AD35" s="1343"/>
      <c r="AE35" s="1344">
        <f>SUM(C35:AB35)</f>
        <v>21523</v>
      </c>
      <c r="AF35" s="1424">
        <f t="shared" si="1"/>
        <v>7762</v>
      </c>
      <c r="AG35" s="1426">
        <f t="shared" si="2"/>
        <v>0.36063745760349392</v>
      </c>
      <c r="AH35" s="230"/>
      <c r="AI35" s="230"/>
      <c r="AJ35" s="230"/>
    </row>
    <row r="36" spans="1:36" s="229" customFormat="1" ht="15" customHeight="1" x14ac:dyDescent="0.2">
      <c r="A36" s="561" t="s">
        <v>549</v>
      </c>
      <c r="B36" s="44" t="s">
        <v>995</v>
      </c>
      <c r="C36" s="1342"/>
      <c r="D36" s="1343"/>
      <c r="E36" s="1343"/>
      <c r="F36" s="1423"/>
      <c r="G36" s="1343"/>
      <c r="H36" s="1343"/>
      <c r="I36" s="1343"/>
      <c r="J36" s="1343"/>
      <c r="K36" s="1342">
        <v>288</v>
      </c>
      <c r="L36" s="1343">
        <v>13763</v>
      </c>
      <c r="M36" s="1343">
        <v>288</v>
      </c>
      <c r="N36" s="1423">
        <v>5461</v>
      </c>
      <c r="O36" s="1343"/>
      <c r="P36" s="1343"/>
      <c r="Q36" s="1343"/>
      <c r="R36" s="1343"/>
      <c r="S36" s="1342"/>
      <c r="T36" s="1343"/>
      <c r="U36" s="1343"/>
      <c r="V36" s="1423"/>
      <c r="W36" s="1343"/>
      <c r="X36" s="1343"/>
      <c r="Y36" s="1343"/>
      <c r="Z36" s="1343"/>
      <c r="AA36" s="1342"/>
      <c r="AB36" s="1343"/>
      <c r="AC36" s="1343"/>
      <c r="AD36" s="1343"/>
      <c r="AE36" s="1344">
        <f t="shared" si="6"/>
        <v>19800</v>
      </c>
      <c r="AF36" s="1424">
        <f t="shared" si="1"/>
        <v>5749</v>
      </c>
      <c r="AG36" s="1426">
        <f t="shared" si="2"/>
        <v>0.29035353535353536</v>
      </c>
      <c r="AH36" s="230"/>
      <c r="AI36" s="230"/>
      <c r="AJ36" s="230"/>
    </row>
    <row r="37" spans="1:36" s="229" customFormat="1" ht="15" customHeight="1" x14ac:dyDescent="0.2">
      <c r="A37" s="561" t="s">
        <v>550</v>
      </c>
      <c r="B37" s="44" t="s">
        <v>996</v>
      </c>
      <c r="C37" s="1342">
        <v>34233</v>
      </c>
      <c r="D37" s="1343"/>
      <c r="E37" s="1343">
        <v>24812</v>
      </c>
      <c r="F37" s="1423"/>
      <c r="G37" s="1343">
        <v>10704</v>
      </c>
      <c r="H37" s="1343"/>
      <c r="I37" s="1343">
        <v>3810</v>
      </c>
      <c r="J37" s="1343"/>
      <c r="K37" s="1342">
        <v>1220</v>
      </c>
      <c r="L37" s="1343"/>
      <c r="M37" s="1343">
        <v>502</v>
      </c>
      <c r="N37" s="1423"/>
      <c r="O37" s="1343"/>
      <c r="P37" s="1343"/>
      <c r="Q37" s="1343"/>
      <c r="R37" s="1343"/>
      <c r="S37" s="1342"/>
      <c r="T37" s="1343"/>
      <c r="U37" s="1343"/>
      <c r="V37" s="1423"/>
      <c r="W37" s="1343"/>
      <c r="X37" s="1343"/>
      <c r="Y37" s="1343"/>
      <c r="Z37" s="1343"/>
      <c r="AA37" s="1342"/>
      <c r="AB37" s="1343"/>
      <c r="AC37" s="1343"/>
      <c r="AD37" s="1343"/>
      <c r="AE37" s="1344">
        <f>SUM(C37:AB37)</f>
        <v>75281</v>
      </c>
      <c r="AF37" s="1424">
        <f t="shared" si="1"/>
        <v>29124</v>
      </c>
      <c r="AG37" s="1426">
        <f t="shared" si="2"/>
        <v>0.38687052509929465</v>
      </c>
      <c r="AH37" s="230"/>
      <c r="AI37" s="230"/>
      <c r="AJ37" s="230"/>
    </row>
    <row r="38" spans="1:36" s="229" customFormat="1" ht="15" customHeight="1" x14ac:dyDescent="0.2">
      <c r="A38" s="561" t="s">
        <v>551</v>
      </c>
      <c r="B38" s="44" t="s">
        <v>846</v>
      </c>
      <c r="C38" s="1342"/>
      <c r="D38" s="1343">
        <v>900</v>
      </c>
      <c r="E38" s="1343"/>
      <c r="F38" s="1423">
        <v>152</v>
      </c>
      <c r="G38" s="1343"/>
      <c r="H38" s="1343">
        <v>540</v>
      </c>
      <c r="I38" s="1343"/>
      <c r="J38" s="1343">
        <v>103</v>
      </c>
      <c r="K38" s="1342"/>
      <c r="L38" s="1343">
        <v>3621</v>
      </c>
      <c r="M38" s="1343"/>
      <c r="N38" s="1423">
        <v>945</v>
      </c>
      <c r="O38" s="1343"/>
      <c r="P38" s="1343"/>
      <c r="Q38" s="1343"/>
      <c r="R38" s="1343"/>
      <c r="S38" s="1342"/>
      <c r="T38" s="1343"/>
      <c r="U38" s="1343"/>
      <c r="V38" s="1423"/>
      <c r="W38" s="1343"/>
      <c r="X38" s="1343"/>
      <c r="Y38" s="1343"/>
      <c r="Z38" s="1343"/>
      <c r="AA38" s="1342"/>
      <c r="AB38" s="1343"/>
      <c r="AC38" s="1343"/>
      <c r="AD38" s="1343"/>
      <c r="AE38" s="1344">
        <f t="shared" ref="AE38:AE42" si="8">SUM(C38:AB38)</f>
        <v>6261</v>
      </c>
      <c r="AF38" s="1424">
        <f t="shared" si="1"/>
        <v>1200</v>
      </c>
      <c r="AG38" s="1426">
        <f t="shared" si="2"/>
        <v>0.19166267369429804</v>
      </c>
      <c r="AH38" s="230"/>
      <c r="AI38" s="230"/>
      <c r="AJ38" s="230"/>
    </row>
    <row r="39" spans="1:36" s="229" customFormat="1" ht="15" customHeight="1" x14ac:dyDescent="0.2">
      <c r="A39" s="561" t="s">
        <v>552</v>
      </c>
      <c r="B39" s="44" t="s">
        <v>1000</v>
      </c>
      <c r="C39" s="1342"/>
      <c r="D39" s="1343">
        <v>8462</v>
      </c>
      <c r="E39" s="1343"/>
      <c r="F39" s="1423">
        <v>7989</v>
      </c>
      <c r="G39" s="1343"/>
      <c r="H39" s="1343">
        <v>5805</v>
      </c>
      <c r="I39" s="1343"/>
      <c r="J39" s="1343">
        <v>3459</v>
      </c>
      <c r="K39" s="1342"/>
      <c r="L39" s="1343">
        <v>4035</v>
      </c>
      <c r="M39" s="1343"/>
      <c r="N39" s="1423">
        <v>1584</v>
      </c>
      <c r="O39" s="1343"/>
      <c r="P39" s="1343"/>
      <c r="Q39" s="1343"/>
      <c r="R39" s="1343"/>
      <c r="S39" s="1342"/>
      <c r="T39" s="1343"/>
      <c r="U39" s="1343"/>
      <c r="V39" s="1423"/>
      <c r="W39" s="1343"/>
      <c r="X39" s="1343"/>
      <c r="Y39" s="1343"/>
      <c r="Z39" s="1343"/>
      <c r="AA39" s="1342"/>
      <c r="AB39" s="1343"/>
      <c r="AC39" s="1343"/>
      <c r="AD39" s="1343"/>
      <c r="AE39" s="1344">
        <f t="shared" si="8"/>
        <v>31334</v>
      </c>
      <c r="AF39" s="1424">
        <f t="shared" si="1"/>
        <v>13032</v>
      </c>
      <c r="AG39" s="1426">
        <f t="shared" si="2"/>
        <v>0.41590604455224356</v>
      </c>
      <c r="AH39" s="230"/>
      <c r="AI39" s="230"/>
      <c r="AJ39" s="230"/>
    </row>
    <row r="40" spans="1:36" s="229" customFormat="1" ht="15" customHeight="1" x14ac:dyDescent="0.2">
      <c r="A40" s="561" t="s">
        <v>553</v>
      </c>
      <c r="B40" s="528" t="s">
        <v>998</v>
      </c>
      <c r="C40" s="1430"/>
      <c r="D40" s="1431">
        <v>3018</v>
      </c>
      <c r="E40" s="1431"/>
      <c r="F40" s="1432">
        <v>1941</v>
      </c>
      <c r="G40" s="1431"/>
      <c r="H40" s="1431">
        <v>720</v>
      </c>
      <c r="I40" s="1431"/>
      <c r="J40" s="1431">
        <v>287</v>
      </c>
      <c r="K40" s="1430"/>
      <c r="L40" s="1431">
        <v>8419</v>
      </c>
      <c r="M40" s="1431"/>
      <c r="N40" s="1432">
        <v>7940</v>
      </c>
      <c r="O40" s="1431"/>
      <c r="P40" s="1431"/>
      <c r="Q40" s="1431"/>
      <c r="R40" s="1431"/>
      <c r="S40" s="1430"/>
      <c r="T40" s="1431"/>
      <c r="U40" s="1431"/>
      <c r="V40" s="1432"/>
      <c r="W40" s="1431"/>
      <c r="X40" s="1431"/>
      <c r="Y40" s="1431"/>
      <c r="Z40" s="1431"/>
      <c r="AA40" s="1430"/>
      <c r="AB40" s="1431"/>
      <c r="AC40" s="1431"/>
      <c r="AD40" s="1431"/>
      <c r="AE40" s="1433">
        <f t="shared" si="8"/>
        <v>22325</v>
      </c>
      <c r="AF40" s="1424">
        <f t="shared" si="1"/>
        <v>10168</v>
      </c>
      <c r="AG40" s="1426">
        <f t="shared" si="2"/>
        <v>0.45545352743561029</v>
      </c>
      <c r="AH40" s="230"/>
      <c r="AI40" s="230"/>
      <c r="AJ40" s="230"/>
    </row>
    <row r="41" spans="1:36" s="229" customFormat="1" ht="15" customHeight="1" x14ac:dyDescent="0.2">
      <c r="A41" s="561" t="s">
        <v>554</v>
      </c>
      <c r="B41" s="44" t="s">
        <v>847</v>
      </c>
      <c r="C41" s="1342"/>
      <c r="D41" s="1343"/>
      <c r="E41" s="1343"/>
      <c r="F41" s="1423"/>
      <c r="G41" s="1343"/>
      <c r="H41" s="1343"/>
      <c r="I41" s="1343"/>
      <c r="J41" s="1343"/>
      <c r="K41" s="1342"/>
      <c r="L41" s="1343">
        <v>15928</v>
      </c>
      <c r="M41" s="1343"/>
      <c r="N41" s="1423">
        <v>15301</v>
      </c>
      <c r="O41" s="1343"/>
      <c r="P41" s="1343"/>
      <c r="Q41" s="1343"/>
      <c r="R41" s="1343"/>
      <c r="S41" s="1342"/>
      <c r="T41" s="1343"/>
      <c r="U41" s="1343"/>
      <c r="V41" s="1423"/>
      <c r="W41" s="1343"/>
      <c r="X41" s="1343"/>
      <c r="Y41" s="1343"/>
      <c r="Z41" s="1343"/>
      <c r="AA41" s="1342"/>
      <c r="AB41" s="1343"/>
      <c r="AC41" s="1343"/>
      <c r="AD41" s="1343"/>
      <c r="AE41" s="1344">
        <f t="shared" si="8"/>
        <v>31229</v>
      </c>
      <c r="AF41" s="1424">
        <f t="shared" si="1"/>
        <v>15301</v>
      </c>
      <c r="AG41" s="1426">
        <f t="shared" si="2"/>
        <v>0.48996125396266293</v>
      </c>
      <c r="AH41" s="230"/>
      <c r="AI41" s="230"/>
      <c r="AJ41" s="230"/>
    </row>
    <row r="42" spans="1:36" s="229" customFormat="1" ht="15" customHeight="1" x14ac:dyDescent="0.2">
      <c r="A42" s="561" t="s">
        <v>555</v>
      </c>
      <c r="B42" s="44" t="s">
        <v>990</v>
      </c>
      <c r="C42" s="1342"/>
      <c r="D42" s="1343"/>
      <c r="E42" s="1343"/>
      <c r="F42" s="1423"/>
      <c r="G42" s="1343"/>
      <c r="H42" s="1343"/>
      <c r="I42" s="1343"/>
      <c r="J42" s="1343"/>
      <c r="K42" s="1342">
        <v>7289</v>
      </c>
      <c r="L42" s="1343"/>
      <c r="M42" s="1343">
        <v>3962</v>
      </c>
      <c r="N42" s="1423"/>
      <c r="O42" s="1343"/>
      <c r="P42" s="1343"/>
      <c r="Q42" s="1343"/>
      <c r="R42" s="1343"/>
      <c r="S42" s="1342"/>
      <c r="T42" s="1343"/>
      <c r="U42" s="1343"/>
      <c r="V42" s="1423"/>
      <c r="W42" s="1343"/>
      <c r="X42" s="1343"/>
      <c r="Y42" s="1343"/>
      <c r="Z42" s="1343"/>
      <c r="AA42" s="1342"/>
      <c r="AB42" s="1343"/>
      <c r="AC42" s="1343"/>
      <c r="AD42" s="1343"/>
      <c r="AE42" s="1344">
        <f t="shared" si="8"/>
        <v>11251</v>
      </c>
      <c r="AF42" s="1424">
        <f t="shared" si="1"/>
        <v>3962</v>
      </c>
      <c r="AG42" s="1426">
        <f t="shared" si="2"/>
        <v>0.35214647586881165</v>
      </c>
      <c r="AH42" s="230"/>
      <c r="AI42" s="230"/>
      <c r="AJ42" s="230"/>
    </row>
    <row r="43" spans="1:36" s="229" customFormat="1" ht="15" customHeight="1" x14ac:dyDescent="0.2">
      <c r="A43" s="561" t="s">
        <v>556</v>
      </c>
      <c r="B43" s="44" t="s">
        <v>997</v>
      </c>
      <c r="C43" s="1342">
        <v>0</v>
      </c>
      <c r="D43" s="1343"/>
      <c r="E43" s="1343"/>
      <c r="F43" s="1423"/>
      <c r="G43" s="1343">
        <v>0</v>
      </c>
      <c r="H43" s="1343"/>
      <c r="I43" s="1343"/>
      <c r="J43" s="1343"/>
      <c r="K43" s="1342">
        <v>3361</v>
      </c>
      <c r="L43" s="1343"/>
      <c r="M43" s="1343">
        <v>3277</v>
      </c>
      <c r="N43" s="1423"/>
      <c r="O43" s="1343"/>
      <c r="P43" s="1343"/>
      <c r="Q43" s="1343"/>
      <c r="R43" s="1343"/>
      <c r="S43" s="1342"/>
      <c r="T43" s="1343"/>
      <c r="U43" s="1343"/>
      <c r="V43" s="1423"/>
      <c r="W43" s="1343"/>
      <c r="X43" s="1343"/>
      <c r="Y43" s="1343"/>
      <c r="Z43" s="1343"/>
      <c r="AA43" s="1342"/>
      <c r="AB43" s="1343"/>
      <c r="AC43" s="1343"/>
      <c r="AD43" s="1343"/>
      <c r="AE43" s="1344">
        <f t="shared" si="6"/>
        <v>6638</v>
      </c>
      <c r="AF43" s="1424">
        <f t="shared" si="1"/>
        <v>3277</v>
      </c>
      <c r="AG43" s="1426">
        <f t="shared" si="2"/>
        <v>0.49367279300994277</v>
      </c>
      <c r="AH43" s="376"/>
      <c r="AI43" s="230"/>
      <c r="AJ43" s="230"/>
    </row>
    <row r="44" spans="1:36" s="229" customFormat="1" ht="15" customHeight="1" x14ac:dyDescent="0.2">
      <c r="A44" s="561" t="s">
        <v>608</v>
      </c>
      <c r="B44" s="527" t="s">
        <v>848</v>
      </c>
      <c r="C44" s="1338">
        <v>11372</v>
      </c>
      <c r="D44" s="1339">
        <v>2755</v>
      </c>
      <c r="E44" s="1339">
        <v>11372</v>
      </c>
      <c r="F44" s="1341">
        <v>1023</v>
      </c>
      <c r="G44" s="1339">
        <v>2814</v>
      </c>
      <c r="H44" s="1343">
        <v>546</v>
      </c>
      <c r="I44" s="1343">
        <v>2159</v>
      </c>
      <c r="J44" s="1343">
        <v>0</v>
      </c>
      <c r="K44" s="1338">
        <v>51225</v>
      </c>
      <c r="L44" s="1339"/>
      <c r="M44" s="1339">
        <v>50367</v>
      </c>
      <c r="N44" s="1341"/>
      <c r="O44" s="1339"/>
      <c r="P44" s="1427"/>
      <c r="Q44" s="1427"/>
      <c r="R44" s="1427"/>
      <c r="S44" s="1429"/>
      <c r="T44" s="1427"/>
      <c r="U44" s="1427"/>
      <c r="V44" s="1428"/>
      <c r="W44" s="1427"/>
      <c r="X44" s="1427"/>
      <c r="Y44" s="1427"/>
      <c r="Z44" s="1427"/>
      <c r="AA44" s="1429"/>
      <c r="AB44" s="1427"/>
      <c r="AC44" s="1427"/>
      <c r="AD44" s="1427"/>
      <c r="AE44" s="1344">
        <f t="shared" si="6"/>
        <v>133633</v>
      </c>
      <c r="AF44" s="1424">
        <f t="shared" si="1"/>
        <v>64921</v>
      </c>
      <c r="AG44" s="1426">
        <f t="shared" si="2"/>
        <v>0.48581562937298423</v>
      </c>
      <c r="AH44" s="376"/>
      <c r="AI44" s="230"/>
      <c r="AJ44" s="230"/>
    </row>
    <row r="45" spans="1:36" s="229" customFormat="1" ht="15" customHeight="1" x14ac:dyDescent="0.2">
      <c r="A45" s="561" t="s">
        <v>609</v>
      </c>
      <c r="B45" s="560" t="s">
        <v>849</v>
      </c>
      <c r="C45" s="1338"/>
      <c r="D45" s="1427"/>
      <c r="E45" s="1427"/>
      <c r="F45" s="1428"/>
      <c r="G45" s="1427"/>
      <c r="H45" s="1427"/>
      <c r="I45" s="1427"/>
      <c r="J45" s="1427"/>
      <c r="K45" s="1338"/>
      <c r="L45" s="1343">
        <v>3596</v>
      </c>
      <c r="M45" s="1343">
        <v>3596</v>
      </c>
      <c r="N45" s="1423"/>
      <c r="O45" s="1339"/>
      <c r="P45" s="1427"/>
      <c r="Q45" s="1427"/>
      <c r="R45" s="1427"/>
      <c r="S45" s="1429"/>
      <c r="T45" s="1427"/>
      <c r="U45" s="1427"/>
      <c r="V45" s="1428"/>
      <c r="W45" s="1427"/>
      <c r="X45" s="1427"/>
      <c r="Y45" s="1427"/>
      <c r="Z45" s="1427"/>
      <c r="AA45" s="1429"/>
      <c r="AB45" s="1427"/>
      <c r="AC45" s="1427"/>
      <c r="AD45" s="1427"/>
      <c r="AE45" s="1344">
        <f t="shared" ref="AE45:AE46" si="9">SUM(C45:AB45)</f>
        <v>7192</v>
      </c>
      <c r="AF45" s="1424">
        <f t="shared" si="1"/>
        <v>3596</v>
      </c>
      <c r="AG45" s="1426">
        <f t="shared" si="2"/>
        <v>0.5</v>
      </c>
      <c r="AH45" s="376"/>
      <c r="AI45" s="230"/>
      <c r="AJ45" s="230"/>
    </row>
    <row r="46" spans="1:36" s="229" customFormat="1" ht="15" customHeight="1" x14ac:dyDescent="0.2">
      <c r="A46" s="561" t="s">
        <v>610</v>
      </c>
      <c r="B46" s="531" t="s">
        <v>853</v>
      </c>
      <c r="C46" s="1342"/>
      <c r="D46" s="1343"/>
      <c r="E46" s="1343"/>
      <c r="F46" s="1423"/>
      <c r="G46" s="1343"/>
      <c r="H46" s="1343"/>
      <c r="I46" s="1343"/>
      <c r="J46" s="1343"/>
      <c r="K46" s="1342"/>
      <c r="L46" s="1343">
        <v>3696</v>
      </c>
      <c r="M46" s="1343">
        <v>2650</v>
      </c>
      <c r="N46" s="1423"/>
      <c r="O46" s="1343"/>
      <c r="P46" s="1343"/>
      <c r="Q46" s="1343"/>
      <c r="R46" s="1343"/>
      <c r="S46" s="1342"/>
      <c r="T46" s="1343"/>
      <c r="U46" s="1343"/>
      <c r="V46" s="1423"/>
      <c r="W46" s="1343"/>
      <c r="X46" s="1343"/>
      <c r="Y46" s="1343"/>
      <c r="Z46" s="1343"/>
      <c r="AA46" s="1342"/>
      <c r="AB46" s="1343"/>
      <c r="AC46" s="1343"/>
      <c r="AD46" s="1343"/>
      <c r="AE46" s="1344">
        <f t="shared" si="9"/>
        <v>6346</v>
      </c>
      <c r="AF46" s="1424">
        <f t="shared" si="1"/>
        <v>2650</v>
      </c>
      <c r="AG46" s="1426">
        <f t="shared" si="2"/>
        <v>0.41758588086983928</v>
      </c>
      <c r="AH46" s="376"/>
      <c r="AI46" s="230"/>
      <c r="AJ46" s="230"/>
    </row>
    <row r="47" spans="1:36" s="229" customFormat="1" ht="15" customHeight="1" x14ac:dyDescent="0.2">
      <c r="A47" s="561" t="s">
        <v>611</v>
      </c>
      <c r="B47" s="44" t="s">
        <v>999</v>
      </c>
      <c r="C47" s="1342"/>
      <c r="D47" s="1343"/>
      <c r="E47" s="1343"/>
      <c r="F47" s="1423"/>
      <c r="G47" s="1343"/>
      <c r="H47" s="1343"/>
      <c r="I47" s="1343"/>
      <c r="J47" s="1343"/>
      <c r="K47" s="1342">
        <f>20530-5939</f>
        <v>14591</v>
      </c>
      <c r="L47" s="1343"/>
      <c r="M47" s="1343">
        <v>10588</v>
      </c>
      <c r="N47" s="1423"/>
      <c r="O47" s="1343"/>
      <c r="P47" s="1343"/>
      <c r="Q47" s="1343"/>
      <c r="R47" s="1343"/>
      <c r="S47" s="1342"/>
      <c r="T47" s="1343"/>
      <c r="U47" s="1343"/>
      <c r="V47" s="1423"/>
      <c r="W47" s="1343"/>
      <c r="X47" s="1343"/>
      <c r="Y47" s="1343"/>
      <c r="Z47" s="1343"/>
      <c r="AA47" s="1342"/>
      <c r="AB47" s="1343"/>
      <c r="AC47" s="1343"/>
      <c r="AD47" s="1343"/>
      <c r="AE47" s="1344">
        <f t="shared" ref="AE47:AE50" si="10">SUM(C47:AB47)</f>
        <v>25179</v>
      </c>
      <c r="AF47" s="1424">
        <f t="shared" si="1"/>
        <v>10588</v>
      </c>
      <c r="AG47" s="1426">
        <f t="shared" si="2"/>
        <v>0.42050915445410858</v>
      </c>
      <c r="AH47" s="230"/>
      <c r="AI47" s="230"/>
      <c r="AJ47" s="230"/>
    </row>
    <row r="48" spans="1:36" s="229" customFormat="1" ht="15" customHeight="1" x14ac:dyDescent="0.2">
      <c r="A48" s="561" t="s">
        <v>112</v>
      </c>
      <c r="B48" s="44" t="s">
        <v>991</v>
      </c>
      <c r="C48" s="1342"/>
      <c r="D48" s="1343"/>
      <c r="E48" s="1343"/>
      <c r="F48" s="1423"/>
      <c r="G48" s="1343"/>
      <c r="H48" s="1343"/>
      <c r="I48" s="1343"/>
      <c r="J48" s="1343"/>
      <c r="K48" s="1342">
        <v>78265</v>
      </c>
      <c r="L48" s="1343">
        <v>6648</v>
      </c>
      <c r="M48" s="1343">
        <v>74579</v>
      </c>
      <c r="N48" s="1423"/>
      <c r="O48" s="1343"/>
      <c r="P48" s="1343"/>
      <c r="Q48" s="1343"/>
      <c r="R48" s="1343"/>
      <c r="S48" s="1342"/>
      <c r="T48" s="1343"/>
      <c r="U48" s="1343"/>
      <c r="V48" s="1423"/>
      <c r="W48" s="1343"/>
      <c r="X48" s="1343"/>
      <c r="Y48" s="1343"/>
      <c r="Z48" s="1343"/>
      <c r="AA48" s="1342"/>
      <c r="AB48" s="1343"/>
      <c r="AC48" s="1343"/>
      <c r="AD48" s="1343"/>
      <c r="AE48" s="1344">
        <f t="shared" si="10"/>
        <v>159492</v>
      </c>
      <c r="AF48" s="1424">
        <f t="shared" si="1"/>
        <v>74579</v>
      </c>
      <c r="AG48" s="1426">
        <f t="shared" si="2"/>
        <v>0.46760339076568103</v>
      </c>
      <c r="AH48" s="230"/>
      <c r="AI48" s="230"/>
      <c r="AJ48" s="230"/>
    </row>
    <row r="49" spans="1:36" s="229" customFormat="1" ht="24" customHeight="1" x14ac:dyDescent="0.2">
      <c r="A49" s="561" t="s">
        <v>636</v>
      </c>
      <c r="B49" s="527" t="s">
        <v>875</v>
      </c>
      <c r="C49" s="1342"/>
      <c r="D49" s="1343"/>
      <c r="E49" s="1343"/>
      <c r="F49" s="1423"/>
      <c r="G49" s="1343"/>
      <c r="H49" s="1343"/>
      <c r="I49" s="1343"/>
      <c r="J49" s="1343"/>
      <c r="K49" s="1342">
        <v>5000</v>
      </c>
      <c r="L49" s="1343"/>
      <c r="M49" s="1343"/>
      <c r="N49" s="1423"/>
      <c r="O49" s="1343"/>
      <c r="P49" s="1343"/>
      <c r="Q49" s="1343"/>
      <c r="R49" s="1343"/>
      <c r="S49" s="1342"/>
      <c r="T49" s="1343"/>
      <c r="U49" s="1343"/>
      <c r="V49" s="1423"/>
      <c r="W49" s="1343"/>
      <c r="X49" s="1343"/>
      <c r="Y49" s="1343"/>
      <c r="Z49" s="1343"/>
      <c r="AA49" s="1342"/>
      <c r="AB49" s="1343"/>
      <c r="AC49" s="1343"/>
      <c r="AD49" s="1343"/>
      <c r="AE49" s="1344">
        <f t="shared" si="10"/>
        <v>5000</v>
      </c>
      <c r="AF49" s="1424">
        <f t="shared" si="1"/>
        <v>0</v>
      </c>
      <c r="AG49" s="1426">
        <f t="shared" si="2"/>
        <v>0</v>
      </c>
      <c r="AH49" s="230"/>
      <c r="AI49" s="230"/>
      <c r="AJ49" s="230"/>
    </row>
    <row r="50" spans="1:36" s="229" customFormat="1" ht="24" customHeight="1" x14ac:dyDescent="0.2">
      <c r="A50" s="561" t="s">
        <v>637</v>
      </c>
      <c r="B50" s="529" t="s">
        <v>930</v>
      </c>
      <c r="C50" s="1342"/>
      <c r="D50" s="1343"/>
      <c r="E50" s="1343"/>
      <c r="F50" s="1423"/>
      <c r="G50" s="1343"/>
      <c r="H50" s="1343"/>
      <c r="I50" s="1343"/>
      <c r="J50" s="1343"/>
      <c r="K50" s="1342">
        <v>5000</v>
      </c>
      <c r="L50" s="1343"/>
      <c r="M50" s="1343"/>
      <c r="N50" s="1423"/>
      <c r="O50" s="1343"/>
      <c r="P50" s="1343"/>
      <c r="Q50" s="1343"/>
      <c r="R50" s="1343"/>
      <c r="S50" s="1342"/>
      <c r="T50" s="1343"/>
      <c r="U50" s="1343"/>
      <c r="V50" s="1423"/>
      <c r="W50" s="1343"/>
      <c r="X50" s="1343"/>
      <c r="Y50" s="1343"/>
      <c r="Z50" s="1343"/>
      <c r="AA50" s="1342"/>
      <c r="AB50" s="1343"/>
      <c r="AC50" s="1343"/>
      <c r="AD50" s="1343"/>
      <c r="AE50" s="1344">
        <f t="shared" si="10"/>
        <v>5000</v>
      </c>
      <c r="AF50" s="1424">
        <f t="shared" si="1"/>
        <v>0</v>
      </c>
      <c r="AG50" s="1426">
        <f t="shared" si="2"/>
        <v>0</v>
      </c>
      <c r="AH50" s="230"/>
      <c r="AI50" s="230"/>
      <c r="AJ50" s="230"/>
    </row>
    <row r="51" spans="1:36" s="229" customFormat="1" ht="17.25" customHeight="1" x14ac:dyDescent="0.2">
      <c r="A51" s="561" t="s">
        <v>115</v>
      </c>
      <c r="B51" s="529" t="s">
        <v>850</v>
      </c>
      <c r="C51" s="1342"/>
      <c r="D51" s="1343">
        <v>1844</v>
      </c>
      <c r="E51" s="1343"/>
      <c r="F51" s="1423">
        <v>192</v>
      </c>
      <c r="G51" s="1343"/>
      <c r="H51" s="1343">
        <v>389</v>
      </c>
      <c r="I51" s="1343"/>
      <c r="J51" s="1343">
        <v>66</v>
      </c>
      <c r="K51" s="1342">
        <v>350</v>
      </c>
      <c r="L51" s="1343"/>
      <c r="M51" s="1343">
        <v>34</v>
      </c>
      <c r="N51" s="1423"/>
      <c r="O51" s="1343"/>
      <c r="P51" s="1343"/>
      <c r="Q51" s="1343"/>
      <c r="R51" s="1343"/>
      <c r="S51" s="1342"/>
      <c r="T51" s="1343"/>
      <c r="U51" s="1343"/>
      <c r="V51" s="1423"/>
      <c r="W51" s="1343"/>
      <c r="X51" s="1343"/>
      <c r="Y51" s="1343"/>
      <c r="Z51" s="1343"/>
      <c r="AA51" s="1342"/>
      <c r="AB51" s="1343"/>
      <c r="AC51" s="1343"/>
      <c r="AD51" s="1343"/>
      <c r="AE51" s="1344">
        <f t="shared" ref="AE51:AE53" si="11">SUM(C51:AB51)</f>
        <v>2875</v>
      </c>
      <c r="AF51" s="1424">
        <f t="shared" si="1"/>
        <v>292</v>
      </c>
      <c r="AG51" s="1426">
        <f t="shared" si="2"/>
        <v>0.10156521739130435</v>
      </c>
      <c r="AH51" s="234"/>
      <c r="AI51" s="230"/>
      <c r="AJ51" s="230"/>
    </row>
    <row r="52" spans="1:36" s="229" customFormat="1" ht="17.25" customHeight="1" x14ac:dyDescent="0.2">
      <c r="A52" s="561" t="s">
        <v>116</v>
      </c>
      <c r="B52" s="527" t="s">
        <v>988</v>
      </c>
      <c r="C52" s="1338"/>
      <c r="D52" s="1427"/>
      <c r="E52" s="1427"/>
      <c r="F52" s="1428"/>
      <c r="G52" s="1427"/>
      <c r="H52" s="1427"/>
      <c r="I52" s="1427"/>
      <c r="J52" s="1427"/>
      <c r="K52" s="1338"/>
      <c r="L52" s="1343">
        <v>400</v>
      </c>
      <c r="M52" s="1343"/>
      <c r="N52" s="1423">
        <v>0</v>
      </c>
      <c r="O52" s="1339"/>
      <c r="P52" s="1427"/>
      <c r="Q52" s="1427"/>
      <c r="R52" s="1427"/>
      <c r="S52" s="1429"/>
      <c r="T52" s="1427"/>
      <c r="U52" s="1427"/>
      <c r="V52" s="1428"/>
      <c r="W52" s="1427"/>
      <c r="X52" s="1427"/>
      <c r="Y52" s="1427"/>
      <c r="Z52" s="1427"/>
      <c r="AA52" s="1338"/>
      <c r="AB52" s="1339"/>
      <c r="AC52" s="1339"/>
      <c r="AD52" s="1339"/>
      <c r="AE52" s="1344">
        <f t="shared" si="11"/>
        <v>400</v>
      </c>
      <c r="AF52" s="1424">
        <f t="shared" si="1"/>
        <v>0</v>
      </c>
      <c r="AG52" s="1426">
        <f t="shared" si="2"/>
        <v>0</v>
      </c>
      <c r="AH52" s="234"/>
      <c r="AI52" s="230"/>
      <c r="AJ52" s="230"/>
    </row>
    <row r="53" spans="1:36" s="229" customFormat="1" ht="15" customHeight="1" x14ac:dyDescent="0.2">
      <c r="A53" s="561" t="s">
        <v>117</v>
      </c>
      <c r="B53" s="44" t="s">
        <v>874</v>
      </c>
      <c r="C53" s="1342"/>
      <c r="D53" s="1343"/>
      <c r="E53" s="1343"/>
      <c r="F53" s="1423"/>
      <c r="G53" s="1343"/>
      <c r="H53" s="1343"/>
      <c r="I53" s="1343"/>
      <c r="J53" s="1343"/>
      <c r="K53" s="1342">
        <v>634</v>
      </c>
      <c r="L53" s="1343">
        <v>35240</v>
      </c>
      <c r="M53" s="1343">
        <v>634</v>
      </c>
      <c r="N53" s="1423">
        <v>11336</v>
      </c>
      <c r="O53" s="1343"/>
      <c r="P53" s="1343"/>
      <c r="Q53" s="1343"/>
      <c r="R53" s="1343"/>
      <c r="S53" s="1342"/>
      <c r="T53" s="1343"/>
      <c r="U53" s="1343"/>
      <c r="V53" s="1423"/>
      <c r="W53" s="1343"/>
      <c r="X53" s="1343"/>
      <c r="Y53" s="1343"/>
      <c r="Z53" s="1343"/>
      <c r="AA53" s="1342"/>
      <c r="AB53" s="1343"/>
      <c r="AC53" s="1343"/>
      <c r="AD53" s="1343"/>
      <c r="AE53" s="1344">
        <f t="shared" si="11"/>
        <v>47844</v>
      </c>
      <c r="AF53" s="1424">
        <f t="shared" si="1"/>
        <v>11970</v>
      </c>
      <c r="AG53" s="1426">
        <f t="shared" si="2"/>
        <v>0.25018811136192626</v>
      </c>
      <c r="AH53" s="234"/>
      <c r="AI53" s="230"/>
      <c r="AJ53" s="230"/>
    </row>
    <row r="54" spans="1:36" s="229" customFormat="1" ht="84.75" customHeight="1" x14ac:dyDescent="0.2">
      <c r="A54" s="907" t="s">
        <v>120</v>
      </c>
      <c r="B54" s="531" t="s">
        <v>1171</v>
      </c>
      <c r="C54" s="1342"/>
      <c r="D54" s="1343">
        <v>9762</v>
      </c>
      <c r="E54" s="1343"/>
      <c r="F54" s="1423">
        <v>3511</v>
      </c>
      <c r="G54" s="1343"/>
      <c r="H54" s="1343">
        <v>1991</v>
      </c>
      <c r="I54" s="1343"/>
      <c r="J54" s="1343">
        <v>692</v>
      </c>
      <c r="K54" s="1342">
        <v>42358</v>
      </c>
      <c r="L54" s="1343">
        <v>145926</v>
      </c>
      <c r="M54" s="1343">
        <v>42358</v>
      </c>
      <c r="N54" s="1423">
        <v>133133</v>
      </c>
      <c r="O54" s="1343"/>
      <c r="P54" s="1343"/>
      <c r="Q54" s="1343"/>
      <c r="R54" s="1343"/>
      <c r="S54" s="1342"/>
      <c r="T54" s="1343"/>
      <c r="U54" s="1343"/>
      <c r="V54" s="1423"/>
      <c r="W54" s="1343">
        <v>0</v>
      </c>
      <c r="X54" s="1343"/>
      <c r="Y54" s="1343"/>
      <c r="Z54" s="1343"/>
      <c r="AA54" s="1342"/>
      <c r="AB54" s="1343"/>
      <c r="AC54" s="1343"/>
      <c r="AD54" s="1343"/>
      <c r="AE54" s="1344">
        <f t="shared" si="6"/>
        <v>379731</v>
      </c>
      <c r="AF54" s="1424">
        <f t="shared" si="1"/>
        <v>179694</v>
      </c>
      <c r="AG54" s="1426">
        <f t="shared" si="2"/>
        <v>0.47321393302100695</v>
      </c>
      <c r="AH54" s="230"/>
      <c r="AI54" s="234"/>
      <c r="AJ54" s="230"/>
    </row>
    <row r="55" spans="1:36" s="229" customFormat="1" ht="12.75" customHeight="1" x14ac:dyDescent="0.2">
      <c r="A55" s="907" t="s">
        <v>123</v>
      </c>
      <c r="B55" s="531" t="s">
        <v>1203</v>
      </c>
      <c r="C55" s="1342"/>
      <c r="D55" s="1343"/>
      <c r="E55" s="1343"/>
      <c r="F55" s="1423"/>
      <c r="G55" s="1343"/>
      <c r="H55" s="1343"/>
      <c r="I55" s="1343"/>
      <c r="J55" s="1343"/>
      <c r="K55" s="1342">
        <v>233</v>
      </c>
      <c r="L55" s="1343"/>
      <c r="M55" s="1343">
        <v>232</v>
      </c>
      <c r="N55" s="1423"/>
      <c r="O55" s="1343"/>
      <c r="P55" s="1343"/>
      <c r="Q55" s="1343"/>
      <c r="R55" s="1343"/>
      <c r="S55" s="1342"/>
      <c r="T55" s="1343"/>
      <c r="U55" s="1343"/>
      <c r="V55" s="1423"/>
      <c r="W55" s="1343"/>
      <c r="X55" s="1343"/>
      <c r="Y55" s="1343"/>
      <c r="Z55" s="1343"/>
      <c r="AA55" s="1342"/>
      <c r="AB55" s="1343"/>
      <c r="AC55" s="1343"/>
      <c r="AD55" s="1343"/>
      <c r="AE55" s="1344">
        <f t="shared" si="6"/>
        <v>465</v>
      </c>
      <c r="AF55" s="1424">
        <f t="shared" si="1"/>
        <v>232</v>
      </c>
      <c r="AG55" s="1426">
        <f t="shared" si="2"/>
        <v>0.49892473118279568</v>
      </c>
      <c r="AH55" s="230"/>
      <c r="AI55" s="230"/>
      <c r="AJ55" s="230"/>
    </row>
    <row r="56" spans="1:36" s="229" customFormat="1" ht="12.75" customHeight="1" x14ac:dyDescent="0.2">
      <c r="A56" s="907" t="s">
        <v>124</v>
      </c>
      <c r="B56" s="531" t="s">
        <v>1197</v>
      </c>
      <c r="C56" s="1342">
        <v>4724</v>
      </c>
      <c r="D56" s="1343"/>
      <c r="E56" s="1343">
        <v>0</v>
      </c>
      <c r="F56" s="1423"/>
      <c r="G56" s="1343"/>
      <c r="H56" s="1343"/>
      <c r="I56" s="1343"/>
      <c r="J56" s="1343"/>
      <c r="K56" s="1342">
        <v>11786</v>
      </c>
      <c r="L56" s="1343"/>
      <c r="M56" s="1343">
        <v>60</v>
      </c>
      <c r="N56" s="1423"/>
      <c r="O56" s="1343"/>
      <c r="P56" s="1343"/>
      <c r="Q56" s="1343"/>
      <c r="R56" s="1343"/>
      <c r="S56" s="1342"/>
      <c r="T56" s="1343"/>
      <c r="U56" s="1343"/>
      <c r="V56" s="1423"/>
      <c r="W56" s="1343"/>
      <c r="X56" s="1343"/>
      <c r="Y56" s="1343"/>
      <c r="Z56" s="1343"/>
      <c r="AA56" s="1342"/>
      <c r="AB56" s="1343"/>
      <c r="AC56" s="1343"/>
      <c r="AD56" s="1343"/>
      <c r="AE56" s="1344">
        <f t="shared" si="6"/>
        <v>16570</v>
      </c>
      <c r="AF56" s="1424">
        <f t="shared" si="1"/>
        <v>60</v>
      </c>
      <c r="AG56" s="1426">
        <f t="shared" si="2"/>
        <v>3.6210018105009051E-3</v>
      </c>
      <c r="AH56" s="230"/>
      <c r="AI56" s="230"/>
      <c r="AJ56" s="230"/>
    </row>
    <row r="57" spans="1:36" s="229" customFormat="1" ht="12" customHeight="1" x14ac:dyDescent="0.2">
      <c r="A57" s="907" t="s">
        <v>125</v>
      </c>
      <c r="B57" s="531" t="s">
        <v>1204</v>
      </c>
      <c r="C57" s="1342"/>
      <c r="D57" s="1343"/>
      <c r="E57" s="1343"/>
      <c r="F57" s="1423"/>
      <c r="G57" s="1343"/>
      <c r="H57" s="1343"/>
      <c r="I57" s="1343"/>
      <c r="J57" s="1343"/>
      <c r="K57" s="1342">
        <v>805</v>
      </c>
      <c r="L57" s="1343"/>
      <c r="M57" s="1343">
        <v>305</v>
      </c>
      <c r="N57" s="1423"/>
      <c r="O57" s="1343"/>
      <c r="P57" s="1343"/>
      <c r="Q57" s="1343"/>
      <c r="R57" s="1343"/>
      <c r="S57" s="1342"/>
      <c r="T57" s="1343"/>
      <c r="U57" s="1343"/>
      <c r="V57" s="1423"/>
      <c r="W57" s="1343"/>
      <c r="X57" s="1343"/>
      <c r="Y57" s="1343"/>
      <c r="Z57" s="1343"/>
      <c r="AA57" s="1342"/>
      <c r="AB57" s="1343"/>
      <c r="AC57" s="1343"/>
      <c r="AD57" s="1343"/>
      <c r="AE57" s="1344">
        <f t="shared" si="6"/>
        <v>1110</v>
      </c>
      <c r="AF57" s="1424">
        <f t="shared" si="1"/>
        <v>305</v>
      </c>
      <c r="AG57" s="1426">
        <f t="shared" si="2"/>
        <v>0.2747747747747748</v>
      </c>
      <c r="AH57" s="230"/>
      <c r="AI57" s="230"/>
      <c r="AJ57" s="230"/>
    </row>
    <row r="58" spans="1:36" s="229" customFormat="1" ht="12" customHeight="1" x14ac:dyDescent="0.2">
      <c r="A58" s="907" t="s">
        <v>126</v>
      </c>
      <c r="B58" s="531" t="s">
        <v>1202</v>
      </c>
      <c r="C58" s="1342"/>
      <c r="D58" s="1343"/>
      <c r="E58" s="1343"/>
      <c r="F58" s="1423"/>
      <c r="G58" s="1343"/>
      <c r="H58" s="1343"/>
      <c r="I58" s="1343"/>
      <c r="J58" s="1343"/>
      <c r="K58" s="1342"/>
      <c r="L58" s="1343">
        <v>6</v>
      </c>
      <c r="M58" s="1343"/>
      <c r="N58" s="1423">
        <v>5</v>
      </c>
      <c r="O58" s="1343"/>
      <c r="P58" s="1343">
        <v>451</v>
      </c>
      <c r="Q58" s="1343"/>
      <c r="R58" s="1343">
        <v>450</v>
      </c>
      <c r="S58" s="1342"/>
      <c r="T58" s="1343"/>
      <c r="U58" s="1343"/>
      <c r="V58" s="1423"/>
      <c r="W58" s="1343"/>
      <c r="X58" s="1343"/>
      <c r="Y58" s="1343"/>
      <c r="Z58" s="1343"/>
      <c r="AA58" s="1342"/>
      <c r="AB58" s="1343"/>
      <c r="AC58" s="1343"/>
      <c r="AD58" s="1343"/>
      <c r="AE58" s="1344">
        <f t="shared" si="6"/>
        <v>912</v>
      </c>
      <c r="AF58" s="1424">
        <f t="shared" si="1"/>
        <v>455</v>
      </c>
      <c r="AG58" s="1426">
        <f t="shared" si="2"/>
        <v>0.49890350877192985</v>
      </c>
      <c r="AH58" s="230"/>
      <c r="AI58" s="230"/>
      <c r="AJ58" s="234"/>
    </row>
    <row r="59" spans="1:36" s="229" customFormat="1" ht="24" customHeight="1" x14ac:dyDescent="0.2">
      <c r="A59" s="907" t="s">
        <v>129</v>
      </c>
      <c r="B59" s="1335" t="s">
        <v>1201</v>
      </c>
      <c r="C59" s="1342"/>
      <c r="D59" s="1343"/>
      <c r="E59" s="1343"/>
      <c r="F59" s="1423"/>
      <c r="G59" s="1343"/>
      <c r="H59" s="1343"/>
      <c r="I59" s="1343"/>
      <c r="J59" s="1343"/>
      <c r="K59" s="1342"/>
      <c r="L59" s="1343">
        <v>38137</v>
      </c>
      <c r="M59" s="1343"/>
      <c r="N59" s="1423">
        <v>38137</v>
      </c>
      <c r="O59" s="1343"/>
      <c r="P59" s="1343"/>
      <c r="Q59" s="1343"/>
      <c r="R59" s="1343"/>
      <c r="S59" s="1342"/>
      <c r="T59" s="1343"/>
      <c r="U59" s="1343"/>
      <c r="V59" s="1423"/>
      <c r="W59" s="1343"/>
      <c r="X59" s="1343"/>
      <c r="Y59" s="1343"/>
      <c r="Z59" s="1343"/>
      <c r="AA59" s="1342"/>
      <c r="AB59" s="1343"/>
      <c r="AC59" s="1343"/>
      <c r="AD59" s="1343"/>
      <c r="AE59" s="1344">
        <f t="shared" si="6"/>
        <v>76274</v>
      </c>
      <c r="AF59" s="1424">
        <f t="shared" si="1"/>
        <v>38137</v>
      </c>
      <c r="AG59" s="1426">
        <f t="shared" si="2"/>
        <v>0.5</v>
      </c>
      <c r="AH59" s="230"/>
      <c r="AI59" s="230"/>
      <c r="AJ59" s="230"/>
    </row>
    <row r="60" spans="1:36" s="229" customFormat="1" ht="24" customHeight="1" x14ac:dyDescent="0.2">
      <c r="A60" s="907" t="s">
        <v>132</v>
      </c>
      <c r="B60" s="1335" t="s">
        <v>1225</v>
      </c>
      <c r="C60" s="1342"/>
      <c r="D60" s="1343"/>
      <c r="E60" s="1343"/>
      <c r="F60" s="1423"/>
      <c r="G60" s="1343"/>
      <c r="H60" s="1343"/>
      <c r="I60" s="1343"/>
      <c r="J60" s="1343"/>
      <c r="K60" s="1342"/>
      <c r="L60" s="1343"/>
      <c r="M60" s="1343"/>
      <c r="N60" s="1423"/>
      <c r="O60" s="1343"/>
      <c r="P60" s="1343"/>
      <c r="Q60" s="1343"/>
      <c r="R60" s="1343"/>
      <c r="S60" s="1342"/>
      <c r="T60" s="1343">
        <v>1714</v>
      </c>
      <c r="U60" s="1343"/>
      <c r="V60" s="1423">
        <v>1712</v>
      </c>
      <c r="W60" s="1343"/>
      <c r="X60" s="1343"/>
      <c r="Y60" s="1343"/>
      <c r="Z60" s="1343"/>
      <c r="AA60" s="1342"/>
      <c r="AB60" s="1343"/>
      <c r="AC60" s="1343"/>
      <c r="AD60" s="1343"/>
      <c r="AE60" s="1344">
        <f t="shared" ref="AE60" si="12">SUM(C60:AB60)</f>
        <v>3426</v>
      </c>
      <c r="AF60" s="1424">
        <f t="shared" si="1"/>
        <v>1712</v>
      </c>
      <c r="AG60" s="1426">
        <f t="shared" si="2"/>
        <v>0.4997081144191477</v>
      </c>
      <c r="AH60" s="230"/>
      <c r="AI60" s="230"/>
      <c r="AJ60" s="230"/>
    </row>
    <row r="61" spans="1:36" s="229" customFormat="1" ht="24" customHeight="1" x14ac:dyDescent="0.2">
      <c r="A61" s="907" t="s">
        <v>135</v>
      </c>
      <c r="B61" s="1335" t="s">
        <v>1274</v>
      </c>
      <c r="C61" s="1342"/>
      <c r="D61" s="1343"/>
      <c r="E61" s="1343"/>
      <c r="F61" s="1423"/>
      <c r="G61" s="1343"/>
      <c r="H61" s="1343"/>
      <c r="I61" s="1343"/>
      <c r="J61" s="1343"/>
      <c r="K61" s="1342">
        <v>13577</v>
      </c>
      <c r="L61" s="1343"/>
      <c r="M61" s="1343">
        <v>60</v>
      </c>
      <c r="N61" s="1423"/>
      <c r="O61" s="1343"/>
      <c r="P61" s="1343"/>
      <c r="Q61" s="1343"/>
      <c r="R61" s="1343"/>
      <c r="S61" s="1342"/>
      <c r="T61" s="1343"/>
      <c r="U61" s="1343"/>
      <c r="V61" s="1423"/>
      <c r="W61" s="1343"/>
      <c r="X61" s="1343"/>
      <c r="Y61" s="1343"/>
      <c r="Z61" s="1343"/>
      <c r="AA61" s="1342"/>
      <c r="AB61" s="1343"/>
      <c r="AC61" s="1343"/>
      <c r="AD61" s="1343"/>
      <c r="AE61" s="1344">
        <f>K61+L61</f>
        <v>13577</v>
      </c>
      <c r="AF61" s="1424">
        <f t="shared" si="1"/>
        <v>60</v>
      </c>
      <c r="AG61" s="1426">
        <f t="shared" si="2"/>
        <v>4.4192384179126461E-3</v>
      </c>
      <c r="AH61" s="230"/>
      <c r="AI61" s="230"/>
      <c r="AJ61" s="230"/>
    </row>
    <row r="62" spans="1:36" s="229" customFormat="1" ht="24" customHeight="1" x14ac:dyDescent="0.2">
      <c r="A62" s="907" t="s">
        <v>136</v>
      </c>
      <c r="B62" s="1335" t="s">
        <v>1275</v>
      </c>
      <c r="C62" s="1342"/>
      <c r="D62" s="1343"/>
      <c r="E62" s="1343"/>
      <c r="F62" s="1423"/>
      <c r="G62" s="1343"/>
      <c r="H62" s="1343"/>
      <c r="I62" s="1343"/>
      <c r="J62" s="1343"/>
      <c r="K62" s="1342">
        <v>15998</v>
      </c>
      <c r="L62" s="1343"/>
      <c r="M62" s="1343">
        <v>2156</v>
      </c>
      <c r="N62" s="1423"/>
      <c r="O62" s="1343"/>
      <c r="P62" s="1343"/>
      <c r="Q62" s="1343"/>
      <c r="R62" s="1343"/>
      <c r="S62" s="1342"/>
      <c r="T62" s="1343"/>
      <c r="U62" s="1343"/>
      <c r="V62" s="1423"/>
      <c r="W62" s="1343"/>
      <c r="X62" s="1343"/>
      <c r="Y62" s="1343"/>
      <c r="Z62" s="1343"/>
      <c r="AA62" s="1342"/>
      <c r="AB62" s="1343"/>
      <c r="AC62" s="1343"/>
      <c r="AD62" s="1343"/>
      <c r="AE62" s="1344">
        <f t="shared" ref="AE62:AE63" si="13">K62+L62</f>
        <v>15998</v>
      </c>
      <c r="AF62" s="1424">
        <f t="shared" si="1"/>
        <v>2156</v>
      </c>
      <c r="AG62" s="1426">
        <f t="shared" si="2"/>
        <v>0.13476684585573195</v>
      </c>
      <c r="AH62" s="230"/>
      <c r="AI62" s="230"/>
      <c r="AJ62" s="230"/>
    </row>
    <row r="63" spans="1:36" s="229" customFormat="1" ht="24" customHeight="1" x14ac:dyDescent="0.2">
      <c r="A63" s="912"/>
      <c r="B63" s="1335" t="s">
        <v>1276</v>
      </c>
      <c r="C63" s="1342"/>
      <c r="D63" s="1343"/>
      <c r="E63" s="1343"/>
      <c r="F63" s="1423"/>
      <c r="G63" s="1343"/>
      <c r="H63" s="1343"/>
      <c r="I63" s="1343"/>
      <c r="J63" s="1343"/>
      <c r="K63" s="1342">
        <v>12072</v>
      </c>
      <c r="L63" s="1343"/>
      <c r="M63" s="1343">
        <v>410</v>
      </c>
      <c r="N63" s="1423"/>
      <c r="O63" s="1343"/>
      <c r="P63" s="1343"/>
      <c r="Q63" s="1343"/>
      <c r="R63" s="1343"/>
      <c r="S63" s="1342"/>
      <c r="T63" s="1343"/>
      <c r="U63" s="1343"/>
      <c r="V63" s="1423"/>
      <c r="W63" s="1343"/>
      <c r="X63" s="1343"/>
      <c r="Y63" s="1343"/>
      <c r="Z63" s="1343"/>
      <c r="AA63" s="1342"/>
      <c r="AB63" s="1343"/>
      <c r="AC63" s="1343"/>
      <c r="AD63" s="1343"/>
      <c r="AE63" s="1344">
        <f t="shared" si="13"/>
        <v>12072</v>
      </c>
      <c r="AF63" s="1424">
        <f t="shared" si="1"/>
        <v>410</v>
      </c>
      <c r="AG63" s="1426">
        <f t="shared" si="2"/>
        <v>3.3962889330682575E-2</v>
      </c>
      <c r="AH63" s="230"/>
      <c r="AI63" s="230"/>
      <c r="AJ63" s="230"/>
    </row>
    <row r="64" spans="1:36" s="229" customFormat="1" ht="24" customHeight="1" thickBot="1" x14ac:dyDescent="0.25">
      <c r="A64" s="907" t="s">
        <v>139</v>
      </c>
      <c r="B64" s="1335" t="s">
        <v>1277</v>
      </c>
      <c r="C64" s="1342"/>
      <c r="D64" s="1343"/>
      <c r="E64" s="1343"/>
      <c r="F64" s="1423"/>
      <c r="G64" s="1343"/>
      <c r="H64" s="1343"/>
      <c r="I64" s="1343"/>
      <c r="J64" s="1343"/>
      <c r="K64" s="1342">
        <v>490</v>
      </c>
      <c r="L64" s="1343"/>
      <c r="M64" s="1343">
        <v>490</v>
      </c>
      <c r="N64" s="1423"/>
      <c r="O64" s="1343"/>
      <c r="P64" s="1343"/>
      <c r="Q64" s="1343"/>
      <c r="R64" s="1343"/>
      <c r="S64" s="1342"/>
      <c r="T64" s="1343"/>
      <c r="U64" s="1343"/>
      <c r="V64" s="1423"/>
      <c r="W64" s="1343"/>
      <c r="X64" s="1343"/>
      <c r="Y64" s="1343"/>
      <c r="Z64" s="1343"/>
      <c r="AA64" s="1342"/>
      <c r="AB64" s="1343"/>
      <c r="AC64" s="1343"/>
      <c r="AD64" s="1343"/>
      <c r="AE64" s="1344">
        <f>K64+L64</f>
        <v>490</v>
      </c>
      <c r="AF64" s="1424">
        <f t="shared" si="1"/>
        <v>490</v>
      </c>
      <c r="AG64" s="1426">
        <f>AF64/AE64</f>
        <v>1</v>
      </c>
      <c r="AH64" s="230"/>
      <c r="AI64" s="230"/>
      <c r="AJ64" s="230"/>
    </row>
    <row r="65" spans="1:33" ht="15.6" customHeight="1" thickBot="1" x14ac:dyDescent="0.25">
      <c r="A65" s="2438" t="s">
        <v>578</v>
      </c>
      <c r="B65" s="2439"/>
      <c r="C65" s="1434">
        <f t="shared" ref="C65" si="14">SUM(C10:C64)</f>
        <v>73522</v>
      </c>
      <c r="D65" s="1435">
        <f t="shared" ref="D65:F65" si="15">SUM(D10:D64)</f>
        <v>26741</v>
      </c>
      <c r="E65" s="1435">
        <f t="shared" si="15"/>
        <v>36184</v>
      </c>
      <c r="F65" s="1435">
        <f t="shared" si="15"/>
        <v>14808</v>
      </c>
      <c r="G65" s="1434">
        <f t="shared" ref="G65:AE65" si="16">SUM(G10:G64)</f>
        <v>18878</v>
      </c>
      <c r="H65" s="1435">
        <f t="shared" si="16"/>
        <v>9991</v>
      </c>
      <c r="I65" s="1435">
        <f t="shared" si="16"/>
        <v>5969</v>
      </c>
      <c r="J65" s="1435">
        <f t="shared" si="16"/>
        <v>4607</v>
      </c>
      <c r="K65" s="1434">
        <f t="shared" si="16"/>
        <v>431728</v>
      </c>
      <c r="L65" s="1435">
        <f t="shared" si="16"/>
        <v>316559</v>
      </c>
      <c r="M65" s="1435">
        <f t="shared" si="16"/>
        <v>235530</v>
      </c>
      <c r="N65" s="1435">
        <f t="shared" si="16"/>
        <v>228941</v>
      </c>
      <c r="O65" s="1434">
        <f>SUM(O10:O64)</f>
        <v>5850</v>
      </c>
      <c r="P65" s="1435">
        <f t="shared" si="16"/>
        <v>143676</v>
      </c>
      <c r="Q65" s="1435">
        <f t="shared" si="16"/>
        <v>5850</v>
      </c>
      <c r="R65" s="1435">
        <f t="shared" si="16"/>
        <v>142069</v>
      </c>
      <c r="S65" s="1434">
        <f>SUM(S10:S64)</f>
        <v>144695</v>
      </c>
      <c r="T65" s="1435">
        <f>SUM(T10:T64)</f>
        <v>274932</v>
      </c>
      <c r="U65" s="1435">
        <f t="shared" ref="U65:V65" si="17">SUM(U10:U64)</f>
        <v>144695</v>
      </c>
      <c r="V65" s="1435">
        <f t="shared" si="17"/>
        <v>275000</v>
      </c>
      <c r="W65" s="1434">
        <f t="shared" si="16"/>
        <v>0</v>
      </c>
      <c r="X65" s="1435">
        <f t="shared" si="16"/>
        <v>0</v>
      </c>
      <c r="Y65" s="1435">
        <f t="shared" si="16"/>
        <v>0</v>
      </c>
      <c r="Z65" s="1435">
        <f t="shared" si="16"/>
        <v>0</v>
      </c>
      <c r="AA65" s="1434">
        <f t="shared" si="16"/>
        <v>2300</v>
      </c>
      <c r="AB65" s="1435">
        <f t="shared" si="16"/>
        <v>14009</v>
      </c>
      <c r="AC65" s="1435">
        <f t="shared" si="16"/>
        <v>1408</v>
      </c>
      <c r="AD65" s="1435">
        <f t="shared" si="16"/>
        <v>9784</v>
      </c>
      <c r="AE65" s="1436">
        <f t="shared" si="16"/>
        <v>2553418</v>
      </c>
      <c r="AF65" s="1435">
        <f>SUM(AF10:AF64)</f>
        <v>1104845</v>
      </c>
      <c r="AG65" s="1437">
        <f>AF65/AE65</f>
        <v>0.43269257129071698</v>
      </c>
    </row>
    <row r="66" spans="1:33" x14ac:dyDescent="0.2">
      <c r="AG66" s="237"/>
    </row>
    <row r="70" spans="1:33" x14ac:dyDescent="0.2">
      <c r="AG70" s="234"/>
    </row>
    <row r="71" spans="1:33" x14ac:dyDescent="0.2">
      <c r="AG71" s="234"/>
    </row>
    <row r="75" spans="1:33" x14ac:dyDescent="0.2">
      <c r="S75" s="233"/>
    </row>
  </sheetData>
  <sheetProtection selectLockedCells="1" selectUnlockedCells="1"/>
  <mergeCells count="40">
    <mergeCell ref="B6:B9"/>
    <mergeCell ref="A65:B65"/>
    <mergeCell ref="C6:F7"/>
    <mergeCell ref="G6:J7"/>
    <mergeCell ref="K6:N7"/>
    <mergeCell ref="A5:A9"/>
    <mergeCell ref="AA6:AD7"/>
    <mergeCell ref="AE6:AG7"/>
    <mergeCell ref="AE5:AG5"/>
    <mergeCell ref="AA5:AD5"/>
    <mergeCell ref="W5:Z5"/>
    <mergeCell ref="W6:Z7"/>
    <mergeCell ref="S8:T8"/>
    <mergeCell ref="G5:J5"/>
    <mergeCell ref="C5:F5"/>
    <mergeCell ref="C8:D8"/>
    <mergeCell ref="E8:F8"/>
    <mergeCell ref="G8:H8"/>
    <mergeCell ref="I8:J8"/>
    <mergeCell ref="O6:R7"/>
    <mergeCell ref="S6:V7"/>
    <mergeCell ref="S5:V5"/>
    <mergeCell ref="O5:R5"/>
    <mergeCell ref="K5:N5"/>
    <mergeCell ref="A1:AG1"/>
    <mergeCell ref="AE8:AE9"/>
    <mergeCell ref="AF8:AF9"/>
    <mergeCell ref="AG8:AG9"/>
    <mergeCell ref="A4:AG4"/>
    <mergeCell ref="A3:AG3"/>
    <mergeCell ref="A2:AG2"/>
    <mergeCell ref="U8:V8"/>
    <mergeCell ref="W8:X8"/>
    <mergeCell ref="Y8:Z8"/>
    <mergeCell ref="AA8:AB8"/>
    <mergeCell ref="AC8:AD8"/>
    <mergeCell ref="K8:L8"/>
    <mergeCell ref="M8:N8"/>
    <mergeCell ref="O8:P8"/>
    <mergeCell ref="Q8:R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45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J30"/>
  <sheetViews>
    <sheetView workbookViewId="0">
      <selection sqref="A1:J1"/>
    </sheetView>
  </sheetViews>
  <sheetFormatPr defaultColWidth="9.140625" defaultRowHeight="18" customHeight="1" x14ac:dyDescent="0.25"/>
  <cols>
    <col min="1" max="2" width="3.5703125" style="15" customWidth="1"/>
    <col min="3" max="3" width="31.28515625" style="22" customWidth="1"/>
    <col min="4" max="6" width="8.28515625" style="15" customWidth="1"/>
    <col min="7" max="9" width="8.28515625" style="29" customWidth="1"/>
    <col min="10" max="10" width="7.85546875" style="31" customWidth="1"/>
    <col min="11" max="16384" width="9.140625" style="29"/>
  </cols>
  <sheetData>
    <row r="1" spans="1:10" ht="30.75" customHeight="1" x14ac:dyDescent="0.25">
      <c r="A1" s="2453" t="s">
        <v>3058</v>
      </c>
      <c r="B1" s="2453"/>
      <c r="C1" s="2453"/>
      <c r="D1" s="2453"/>
      <c r="E1" s="2453"/>
      <c r="F1" s="2453"/>
      <c r="G1" s="2453"/>
      <c r="H1" s="2453"/>
      <c r="I1" s="2453"/>
      <c r="J1" s="2453"/>
    </row>
    <row r="2" spans="1:10" ht="18" customHeight="1" x14ac:dyDescent="0.25">
      <c r="A2" s="103"/>
      <c r="B2" s="103"/>
      <c r="C2" s="12"/>
      <c r="D2" s="103"/>
      <c r="E2" s="103"/>
      <c r="F2" s="103"/>
      <c r="G2" s="8"/>
      <c r="H2" s="8"/>
      <c r="I2" s="8"/>
      <c r="J2" s="1379"/>
    </row>
    <row r="3" spans="1:10" ht="15.75" customHeight="1" x14ac:dyDescent="0.25">
      <c r="A3" s="2297" t="s">
        <v>77</v>
      </c>
      <c r="B3" s="2297"/>
      <c r="C3" s="2297"/>
      <c r="D3" s="2297"/>
      <c r="E3" s="2297"/>
      <c r="F3" s="2297"/>
      <c r="G3" s="2297"/>
      <c r="H3" s="2297"/>
      <c r="I3" s="2297"/>
      <c r="J3" s="2297"/>
    </row>
    <row r="4" spans="1:10" ht="15.75" customHeight="1" x14ac:dyDescent="0.25">
      <c r="A4" s="2457" t="s">
        <v>1065</v>
      </c>
      <c r="B4" s="2457"/>
      <c r="C4" s="2457"/>
      <c r="D4" s="2457"/>
      <c r="E4" s="2457"/>
      <c r="F4" s="2457"/>
      <c r="G4" s="2457"/>
      <c r="H4" s="2457"/>
      <c r="I4" s="2457"/>
      <c r="J4" s="2457"/>
    </row>
    <row r="5" spans="1:10" ht="15.75" customHeight="1" x14ac:dyDescent="0.25">
      <c r="A5" s="2297" t="s">
        <v>807</v>
      </c>
      <c r="B5" s="2297"/>
      <c r="C5" s="2297"/>
      <c r="D5" s="2297"/>
      <c r="E5" s="2297"/>
      <c r="F5" s="2297"/>
      <c r="G5" s="2297"/>
      <c r="H5" s="2297"/>
      <c r="I5" s="2297"/>
      <c r="J5" s="2297"/>
    </row>
    <row r="6" spans="1:10" s="31" customFormat="1" ht="14.25" customHeight="1" x14ac:dyDescent="0.25">
      <c r="A6" s="2251" t="s">
        <v>305</v>
      </c>
      <c r="B6" s="2251"/>
      <c r="C6" s="2251"/>
      <c r="D6" s="2251"/>
      <c r="E6" s="2251"/>
      <c r="F6" s="2251"/>
      <c r="G6" s="2251"/>
      <c r="H6" s="2251"/>
      <c r="I6" s="2251"/>
      <c r="J6" s="2251"/>
    </row>
    <row r="7" spans="1:10" s="31" customFormat="1" ht="14.25" customHeight="1" thickBot="1" x14ac:dyDescent="0.3">
      <c r="A7" s="26"/>
      <c r="B7" s="172"/>
      <c r="C7" s="173"/>
      <c r="D7" s="26"/>
      <c r="E7" s="26"/>
      <c r="F7" s="26"/>
    </row>
    <row r="8" spans="1:10" ht="30.6" customHeight="1" x14ac:dyDescent="0.25">
      <c r="A8" s="2444" t="s">
        <v>457</v>
      </c>
      <c r="B8" s="2252" t="s">
        <v>57</v>
      </c>
      <c r="C8" s="2253"/>
      <c r="D8" s="1365" t="s">
        <v>58</v>
      </c>
      <c r="E8" s="1308" t="s">
        <v>59</v>
      </c>
      <c r="F8" s="1366" t="s">
        <v>60</v>
      </c>
      <c r="G8" s="1367" t="s">
        <v>458</v>
      </c>
      <c r="H8" s="1368" t="s">
        <v>459</v>
      </c>
      <c r="I8" s="1368" t="s">
        <v>460</v>
      </c>
      <c r="J8" s="1369" t="s">
        <v>576</v>
      </c>
    </row>
    <row r="9" spans="1:10" ht="30" customHeight="1" x14ac:dyDescent="0.25">
      <c r="A9" s="2445"/>
      <c r="B9" s="2446" t="s">
        <v>514</v>
      </c>
      <c r="C9" s="2447"/>
      <c r="D9" s="2450" t="s">
        <v>1167</v>
      </c>
      <c r="E9" s="2451"/>
      <c r="F9" s="2452"/>
      <c r="G9" s="2454" t="s">
        <v>1303</v>
      </c>
      <c r="H9" s="2455"/>
      <c r="I9" s="2455"/>
      <c r="J9" s="2456"/>
    </row>
    <row r="10" spans="1:10" ht="52.9" customHeight="1" thickBot="1" x14ac:dyDescent="0.3">
      <c r="A10" s="2445"/>
      <c r="B10" s="2448"/>
      <c r="C10" s="2449"/>
      <c r="D10" s="1346" t="s">
        <v>62</v>
      </c>
      <c r="E10" s="1345" t="s">
        <v>63</v>
      </c>
      <c r="F10" s="1348" t="s">
        <v>64</v>
      </c>
      <c r="G10" s="1346" t="s">
        <v>62</v>
      </c>
      <c r="H10" s="1345" t="s">
        <v>63</v>
      </c>
      <c r="I10" s="1345" t="s">
        <v>1299</v>
      </c>
      <c r="J10" s="1347" t="s">
        <v>1297</v>
      </c>
    </row>
    <row r="11" spans="1:10" ht="23.25" customHeight="1" x14ac:dyDescent="0.25">
      <c r="A11" s="1370"/>
      <c r="B11" s="2443" t="s">
        <v>579</v>
      </c>
      <c r="C11" s="2443"/>
      <c r="D11" s="1349"/>
      <c r="E11" s="1350"/>
      <c r="F11" s="1351"/>
      <c r="G11" s="1352"/>
      <c r="H11" s="1353"/>
      <c r="I11" s="1354"/>
      <c r="J11" s="1380"/>
    </row>
    <row r="12" spans="1:10" ht="18" customHeight="1" x14ac:dyDescent="0.25">
      <c r="A12" s="1371"/>
      <c r="B12" s="1310" t="s">
        <v>545</v>
      </c>
      <c r="C12" s="1372"/>
      <c r="D12" s="1174"/>
      <c r="E12" s="1355"/>
      <c r="F12" s="1290"/>
      <c r="G12" s="1356"/>
      <c r="H12" s="1357"/>
      <c r="I12" s="193"/>
      <c r="J12" s="1221"/>
    </row>
    <row r="13" spans="1:10" ht="18" customHeight="1" x14ac:dyDescent="0.25">
      <c r="A13" s="1371" t="s">
        <v>467</v>
      </c>
      <c r="B13" s="1373"/>
      <c r="C13" s="1374" t="s">
        <v>804</v>
      </c>
      <c r="D13" s="1174">
        <v>0</v>
      </c>
      <c r="E13" s="1355">
        <v>500</v>
      </c>
      <c r="F13" s="1290">
        <f>SUM(D13:E13)</f>
        <v>500</v>
      </c>
      <c r="G13" s="1356">
        <v>0</v>
      </c>
      <c r="H13" s="1357">
        <v>291</v>
      </c>
      <c r="I13" s="193">
        <f>G13+H13</f>
        <v>291</v>
      </c>
      <c r="J13" s="1219">
        <f>I13/F13</f>
        <v>0.58199999999999996</v>
      </c>
    </row>
    <row r="14" spans="1:10" ht="18" customHeight="1" x14ac:dyDescent="0.25">
      <c r="A14" s="1371" t="s">
        <v>475</v>
      </c>
      <c r="B14" s="1373"/>
      <c r="C14" s="136" t="s">
        <v>545</v>
      </c>
      <c r="D14" s="1174">
        <v>0</v>
      </c>
      <c r="E14" s="1358">
        <v>0</v>
      </c>
      <c r="F14" s="1290">
        <f>SUM(D14:E14)</f>
        <v>0</v>
      </c>
      <c r="G14" s="1356">
        <v>0</v>
      </c>
      <c r="H14" s="1357">
        <v>0</v>
      </c>
      <c r="I14" s="193">
        <f t="shared" ref="I14:I24" si="0">G14+H14</f>
        <v>0</v>
      </c>
      <c r="J14" s="1219"/>
    </row>
    <row r="15" spans="1:10" ht="18" customHeight="1" x14ac:dyDescent="0.25">
      <c r="A15" s="1371" t="s">
        <v>476</v>
      </c>
      <c r="B15" s="1373"/>
      <c r="C15" s="136" t="s">
        <v>839</v>
      </c>
      <c r="D15" s="1174">
        <v>0</v>
      </c>
      <c r="E15" s="1358">
        <v>600</v>
      </c>
      <c r="F15" s="1290">
        <f>SUM(D15:E15)</f>
        <v>600</v>
      </c>
      <c r="G15" s="1356">
        <v>0</v>
      </c>
      <c r="H15" s="1357">
        <v>350</v>
      </c>
      <c r="I15" s="193">
        <f t="shared" si="0"/>
        <v>350</v>
      </c>
      <c r="J15" s="1219">
        <f t="shared" ref="J15:J24" si="1">I15/F15</f>
        <v>0.58333333333333337</v>
      </c>
    </row>
    <row r="16" spans="1:10" ht="18" customHeight="1" x14ac:dyDescent="0.25">
      <c r="A16" s="1371" t="s">
        <v>477</v>
      </c>
      <c r="B16" s="1373"/>
      <c r="C16" s="136" t="s">
        <v>840</v>
      </c>
      <c r="D16" s="1174">
        <v>0</v>
      </c>
      <c r="E16" s="1358">
        <v>800</v>
      </c>
      <c r="F16" s="1290">
        <f t="shared" ref="F16:F20" si="2">SUM(D16:E16)</f>
        <v>800</v>
      </c>
      <c r="G16" s="1356">
        <v>0</v>
      </c>
      <c r="H16" s="1357">
        <v>240</v>
      </c>
      <c r="I16" s="193">
        <f t="shared" si="0"/>
        <v>240</v>
      </c>
      <c r="J16" s="1219">
        <f t="shared" si="1"/>
        <v>0.3</v>
      </c>
    </row>
    <row r="17" spans="1:10" ht="18" customHeight="1" x14ac:dyDescent="0.25">
      <c r="A17" s="1371" t="s">
        <v>478</v>
      </c>
      <c r="B17" s="1373"/>
      <c r="C17" s="136" t="s">
        <v>841</v>
      </c>
      <c r="D17" s="1174">
        <v>0</v>
      </c>
      <c r="E17" s="1358">
        <v>800</v>
      </c>
      <c r="F17" s="1290">
        <f t="shared" si="2"/>
        <v>800</v>
      </c>
      <c r="G17" s="1356">
        <v>0</v>
      </c>
      <c r="H17" s="1357">
        <v>550</v>
      </c>
      <c r="I17" s="193">
        <f t="shared" si="0"/>
        <v>550</v>
      </c>
      <c r="J17" s="1219">
        <f t="shared" si="1"/>
        <v>0.6875</v>
      </c>
    </row>
    <row r="18" spans="1:10" ht="18" customHeight="1" x14ac:dyDescent="0.25">
      <c r="A18" s="1371" t="s">
        <v>479</v>
      </c>
      <c r="B18" s="1373"/>
      <c r="C18" s="136" t="s">
        <v>842</v>
      </c>
      <c r="D18" s="1174">
        <v>0</v>
      </c>
      <c r="E18" s="1358">
        <v>3609</v>
      </c>
      <c r="F18" s="1290">
        <f t="shared" si="2"/>
        <v>3609</v>
      </c>
      <c r="G18" s="1356">
        <v>0</v>
      </c>
      <c r="H18" s="1357">
        <v>2444</v>
      </c>
      <c r="I18" s="193">
        <f t="shared" si="0"/>
        <v>2444</v>
      </c>
      <c r="J18" s="1219">
        <f t="shared" si="1"/>
        <v>0.67719589914103628</v>
      </c>
    </row>
    <row r="19" spans="1:10" ht="18" customHeight="1" x14ac:dyDescent="0.25">
      <c r="A19" s="1371" t="s">
        <v>480</v>
      </c>
      <c r="B19" s="1373"/>
      <c r="C19" s="136" t="s">
        <v>843</v>
      </c>
      <c r="D19" s="1174">
        <v>2300</v>
      </c>
      <c r="E19" s="1358">
        <v>0</v>
      </c>
      <c r="F19" s="1290">
        <f t="shared" si="2"/>
        <v>2300</v>
      </c>
      <c r="G19" s="1356">
        <v>1408</v>
      </c>
      <c r="H19" s="1357">
        <v>0</v>
      </c>
      <c r="I19" s="193">
        <f t="shared" si="0"/>
        <v>1408</v>
      </c>
      <c r="J19" s="1219">
        <f t="shared" si="1"/>
        <v>0.61217391304347823</v>
      </c>
    </row>
    <row r="20" spans="1:10" ht="18" customHeight="1" x14ac:dyDescent="0.25">
      <c r="A20" s="1371" t="s">
        <v>481</v>
      </c>
      <c r="B20" s="1373"/>
      <c r="C20" s="1375" t="s">
        <v>577</v>
      </c>
      <c r="D20" s="1174">
        <v>0</v>
      </c>
      <c r="E20" s="1358">
        <v>0</v>
      </c>
      <c r="F20" s="1290">
        <f t="shared" si="2"/>
        <v>0</v>
      </c>
      <c r="G20" s="1356">
        <v>0</v>
      </c>
      <c r="H20" s="1357">
        <v>0</v>
      </c>
      <c r="I20" s="193">
        <f t="shared" si="0"/>
        <v>0</v>
      </c>
      <c r="J20" s="1219"/>
    </row>
    <row r="21" spans="1:10" ht="18" customHeight="1" x14ac:dyDescent="0.25">
      <c r="A21" s="1371" t="s">
        <v>482</v>
      </c>
      <c r="B21" s="1373"/>
      <c r="C21" s="1375" t="s">
        <v>543</v>
      </c>
      <c r="D21" s="1174">
        <v>0</v>
      </c>
      <c r="E21" s="1358">
        <v>1800</v>
      </c>
      <c r="F21" s="1290">
        <f>SUM(D21:E21)</f>
        <v>1800</v>
      </c>
      <c r="G21" s="1356">
        <v>0</v>
      </c>
      <c r="H21" s="1357">
        <v>1475</v>
      </c>
      <c r="I21" s="193">
        <f t="shared" si="0"/>
        <v>1475</v>
      </c>
      <c r="J21" s="1219">
        <f t="shared" si="1"/>
        <v>0.81944444444444442</v>
      </c>
    </row>
    <row r="22" spans="1:10" ht="18" customHeight="1" x14ac:dyDescent="0.25">
      <c r="A22" s="1371" t="s">
        <v>516</v>
      </c>
      <c r="B22" s="1373"/>
      <c r="C22" s="1375" t="s">
        <v>542</v>
      </c>
      <c r="D22" s="1174">
        <v>0</v>
      </c>
      <c r="E22" s="1358">
        <v>1100</v>
      </c>
      <c r="F22" s="1359">
        <f>SUM(D22:E22)</f>
        <v>1100</v>
      </c>
      <c r="G22" s="1356">
        <v>0</v>
      </c>
      <c r="H22" s="1357">
        <v>716</v>
      </c>
      <c r="I22" s="193">
        <f t="shared" si="0"/>
        <v>716</v>
      </c>
      <c r="J22" s="1219">
        <f t="shared" si="1"/>
        <v>0.65090909090909088</v>
      </c>
    </row>
    <row r="23" spans="1:10" ht="18" customHeight="1" x14ac:dyDescent="0.25">
      <c r="A23" s="1371" t="s">
        <v>517</v>
      </c>
      <c r="B23" s="1373"/>
      <c r="C23" s="1375" t="s">
        <v>986</v>
      </c>
      <c r="D23" s="1174">
        <v>0</v>
      </c>
      <c r="E23" s="1358">
        <v>600</v>
      </c>
      <c r="F23" s="1359">
        <f>SUM(D23:E23)</f>
        <v>600</v>
      </c>
      <c r="G23" s="1356">
        <v>0</v>
      </c>
      <c r="H23" s="1357">
        <v>482</v>
      </c>
      <c r="I23" s="193">
        <f t="shared" si="0"/>
        <v>482</v>
      </c>
      <c r="J23" s="1219">
        <f t="shared" si="1"/>
        <v>0.80333333333333334</v>
      </c>
    </row>
    <row r="24" spans="1:10" ht="18" customHeight="1" x14ac:dyDescent="0.25">
      <c r="A24" s="1371" t="s">
        <v>518</v>
      </c>
      <c r="B24" s="1310" t="s">
        <v>805</v>
      </c>
      <c r="C24" s="1372"/>
      <c r="D24" s="1360">
        <f>SUM(D13:D22)</f>
        <v>2300</v>
      </c>
      <c r="E24" s="1361">
        <f>SUM(E13:E23)</f>
        <v>9809</v>
      </c>
      <c r="F24" s="1176">
        <f>SUM(F13:F23)</f>
        <v>12109</v>
      </c>
      <c r="G24" s="1340">
        <f>SUM(G13:G23)</f>
        <v>1408</v>
      </c>
      <c r="H24" s="1381">
        <f>SUM(H13:H23)</f>
        <v>6548</v>
      </c>
      <c r="I24" s="244">
        <f t="shared" si="0"/>
        <v>7956</v>
      </c>
      <c r="J24" s="1221">
        <f t="shared" si="1"/>
        <v>0.65703195969939709</v>
      </c>
    </row>
    <row r="25" spans="1:10" ht="18" customHeight="1" x14ac:dyDescent="0.25">
      <c r="A25" s="1371"/>
      <c r="B25" s="121"/>
      <c r="C25" s="136"/>
      <c r="D25" s="1362"/>
      <c r="E25" s="1355"/>
      <c r="F25" s="1290"/>
      <c r="G25" s="1356"/>
      <c r="H25" s="1357"/>
      <c r="I25" s="193"/>
      <c r="J25" s="1221"/>
    </row>
    <row r="26" spans="1:10" ht="18" customHeight="1" x14ac:dyDescent="0.25">
      <c r="A26" s="1371"/>
      <c r="B26" s="119"/>
      <c r="C26" s="136"/>
      <c r="D26" s="1179"/>
      <c r="E26" s="1363"/>
      <c r="F26" s="1296"/>
      <c r="G26" s="1356"/>
      <c r="H26" s="1357"/>
      <c r="I26" s="193"/>
      <c r="J26" s="1221"/>
    </row>
    <row r="27" spans="1:10" ht="37.9" customHeight="1" x14ac:dyDescent="0.25">
      <c r="A27" s="1376" t="s">
        <v>519</v>
      </c>
      <c r="B27" s="121"/>
      <c r="C27" s="136" t="s">
        <v>582</v>
      </c>
      <c r="D27" s="1174">
        <v>0</v>
      </c>
      <c r="E27" s="1355">
        <v>4200</v>
      </c>
      <c r="F27" s="1290">
        <f>SUM(D27:E27)</f>
        <v>4200</v>
      </c>
      <c r="G27" s="1356">
        <v>0</v>
      </c>
      <c r="H27" s="1357">
        <v>3236</v>
      </c>
      <c r="I27" s="193">
        <f>G27+H27</f>
        <v>3236</v>
      </c>
      <c r="J27" s="1219">
        <f>I27/F27</f>
        <v>0.77047619047619043</v>
      </c>
    </row>
    <row r="28" spans="1:10" ht="23.25" customHeight="1" thickBot="1" x14ac:dyDescent="0.3">
      <c r="A28" s="1376" t="s">
        <v>520</v>
      </c>
      <c r="B28" s="121"/>
      <c r="C28" s="1377" t="s">
        <v>580</v>
      </c>
      <c r="D28" s="1179">
        <f>D27</f>
        <v>0</v>
      </c>
      <c r="E28" s="1363">
        <f t="shared" ref="E28:F28" si="3">E27</f>
        <v>4200</v>
      </c>
      <c r="F28" s="1296">
        <f t="shared" si="3"/>
        <v>4200</v>
      </c>
      <c r="G28" s="1340">
        <f>G27</f>
        <v>0</v>
      </c>
      <c r="H28" s="1381">
        <f>H27</f>
        <v>3236</v>
      </c>
      <c r="I28" s="244">
        <f>I27</f>
        <v>3236</v>
      </c>
      <c r="J28" s="1221">
        <f>I28/F28</f>
        <v>0.77047619047619043</v>
      </c>
    </row>
    <row r="29" spans="1:10" s="31" customFormat="1" ht="18" customHeight="1" thickBot="1" x14ac:dyDescent="0.3">
      <c r="A29" s="1378" t="s">
        <v>521</v>
      </c>
      <c r="B29" s="354" t="s">
        <v>806</v>
      </c>
      <c r="C29" s="325"/>
      <c r="D29" s="1364">
        <f>D24+D26+D27</f>
        <v>2300</v>
      </c>
      <c r="E29" s="605">
        <f>E24+E26+E27</f>
        <v>14009</v>
      </c>
      <c r="F29" s="1185">
        <f>F24+F26+F27</f>
        <v>16309</v>
      </c>
      <c r="G29" s="1136">
        <f>G24+G28</f>
        <v>1408</v>
      </c>
      <c r="H29" s="622">
        <f>H24+H28</f>
        <v>9784</v>
      </c>
      <c r="I29" s="566">
        <f>I24+I28</f>
        <v>11192</v>
      </c>
      <c r="J29" s="1320">
        <f>I29/F29</f>
        <v>0.68624685756330861</v>
      </c>
    </row>
    <row r="30" spans="1:10" ht="18" customHeight="1" x14ac:dyDescent="0.25">
      <c r="A30" s="407"/>
    </row>
  </sheetData>
  <sheetProtection selectLockedCells="1" selectUnlockedCells="1"/>
  <mergeCells count="11">
    <mergeCell ref="A3:J3"/>
    <mergeCell ref="A1:J1"/>
    <mergeCell ref="G9:J9"/>
    <mergeCell ref="A6:J6"/>
    <mergeCell ref="A5:J5"/>
    <mergeCell ref="A4:J4"/>
    <mergeCell ref="B11:C11"/>
    <mergeCell ref="A8:A10"/>
    <mergeCell ref="B8:C8"/>
    <mergeCell ref="B9:C10"/>
    <mergeCell ref="D9:F9"/>
  </mergeCells>
  <phoneticPr fontId="89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3" customWidth="1"/>
    <col min="2" max="3" width="3.5703125" style="2" customWidth="1"/>
    <col min="4" max="4" width="35" style="167" customWidth="1"/>
    <col min="5" max="6" width="9.42578125" style="2" customWidth="1"/>
    <col min="7" max="7" width="9.7109375" style="2" customWidth="1"/>
    <col min="8" max="9" width="0" style="170" hidden="1" customWidth="1"/>
    <col min="10" max="10" width="9.85546875" style="183" hidden="1" customWidth="1"/>
    <col min="11" max="11" width="0" style="183" hidden="1" customWidth="1"/>
    <col min="12" max="16384" width="9.140625" style="3"/>
  </cols>
  <sheetData>
    <row r="1" spans="1:12" ht="31.5" customHeight="1" x14ac:dyDescent="0.2">
      <c r="B1" s="2459" t="s">
        <v>1089</v>
      </c>
      <c r="C1" s="2459"/>
      <c r="D1" s="2459"/>
      <c r="E1" s="2459"/>
      <c r="F1" s="2459"/>
      <c r="G1" s="2459"/>
      <c r="H1" s="2460"/>
      <c r="I1" s="2460"/>
      <c r="J1" s="2460"/>
      <c r="K1" s="2369"/>
    </row>
    <row r="3" spans="1:12" ht="12.75" customHeight="1" x14ac:dyDescent="0.2">
      <c r="B3" s="2282" t="s">
        <v>495</v>
      </c>
      <c r="C3" s="2282"/>
      <c r="D3" s="2282"/>
      <c r="E3" s="2282"/>
      <c r="F3" s="2282"/>
      <c r="G3" s="2282"/>
      <c r="H3" s="2369"/>
      <c r="I3" s="2369"/>
      <c r="J3" s="2369"/>
    </row>
    <row r="4" spans="1:12" ht="12.75" customHeight="1" x14ac:dyDescent="0.2">
      <c r="B4" s="2282" t="s">
        <v>1065</v>
      </c>
      <c r="C4" s="2282"/>
      <c r="D4" s="2282"/>
      <c r="E4" s="2282"/>
      <c r="F4" s="2282"/>
      <c r="G4" s="2282"/>
      <c r="H4" s="2369"/>
      <c r="I4" s="2369"/>
      <c r="J4" s="2369"/>
    </row>
    <row r="5" spans="1:12" ht="12.75" customHeight="1" x14ac:dyDescent="0.2">
      <c r="B5" s="2282" t="s">
        <v>807</v>
      </c>
      <c r="C5" s="2282"/>
      <c r="D5" s="2282"/>
      <c r="E5" s="2282"/>
      <c r="F5" s="2282"/>
      <c r="G5" s="2282"/>
      <c r="H5" s="2369"/>
      <c r="I5" s="2369"/>
      <c r="J5" s="2369"/>
    </row>
    <row r="6" spans="1:12" s="94" customFormat="1" ht="14.25" customHeight="1" x14ac:dyDescent="0.2">
      <c r="B6" s="160"/>
      <c r="C6" s="2458" t="s">
        <v>293</v>
      </c>
      <c r="D6" s="2458"/>
      <c r="E6" s="2392"/>
      <c r="F6" s="2392"/>
      <c r="G6" s="2392"/>
      <c r="H6" s="2369"/>
      <c r="I6" s="2369"/>
      <c r="J6" s="2369"/>
      <c r="K6" s="185"/>
    </row>
    <row r="7" spans="1:12" s="94" customFormat="1" ht="6" customHeight="1" x14ac:dyDescent="0.2">
      <c r="B7" s="160"/>
      <c r="C7" s="155"/>
      <c r="D7" s="175"/>
      <c r="E7" s="160"/>
      <c r="F7" s="160"/>
      <c r="G7" s="160"/>
      <c r="H7" s="199"/>
      <c r="I7" s="199"/>
      <c r="J7" s="185"/>
      <c r="K7" s="185"/>
    </row>
    <row r="8" spans="1:12" ht="27" customHeight="1" x14ac:dyDescent="0.25">
      <c r="B8" s="2461" t="s">
        <v>457</v>
      </c>
      <c r="C8" s="2464" t="s">
        <v>57</v>
      </c>
      <c r="D8" s="2464"/>
      <c r="E8" s="18" t="s">
        <v>58</v>
      </c>
      <c r="F8" s="18" t="s">
        <v>59</v>
      </c>
      <c r="G8" s="18" t="s">
        <v>60</v>
      </c>
      <c r="H8" s="183"/>
      <c r="I8" s="3"/>
      <c r="J8" s="3"/>
      <c r="K8" s="3"/>
    </row>
    <row r="9" spans="1:12" ht="30" customHeight="1" x14ac:dyDescent="0.2">
      <c r="B9" s="2462"/>
      <c r="C9" s="2467" t="s">
        <v>85</v>
      </c>
      <c r="D9" s="2467"/>
      <c r="E9" s="2451" t="s">
        <v>858</v>
      </c>
      <c r="F9" s="2451"/>
      <c r="G9" s="2451"/>
      <c r="H9" s="183"/>
      <c r="I9" s="3"/>
      <c r="J9" s="3"/>
      <c r="K9" s="3"/>
    </row>
    <row r="10" spans="1:12" ht="41.25" customHeight="1" x14ac:dyDescent="0.2">
      <c r="B10" s="2463"/>
      <c r="C10" s="2467"/>
      <c r="D10" s="2467"/>
      <c r="E10" s="174" t="s">
        <v>62</v>
      </c>
      <c r="F10" s="174" t="s">
        <v>63</v>
      </c>
      <c r="G10" s="174" t="s">
        <v>64</v>
      </c>
      <c r="H10" s="183"/>
      <c r="I10" s="3"/>
      <c r="J10" s="3"/>
      <c r="K10" s="3"/>
    </row>
    <row r="11" spans="1:12" ht="18" customHeight="1" x14ac:dyDescent="0.2">
      <c r="A11" s="582"/>
      <c r="B11" s="583" t="s">
        <v>467</v>
      </c>
      <c r="C11" s="2466" t="s">
        <v>583</v>
      </c>
      <c r="D11" s="2466"/>
      <c r="E11" s="176"/>
      <c r="F11" s="163"/>
      <c r="G11" s="403"/>
      <c r="H11" s="183"/>
      <c r="I11" s="3"/>
      <c r="J11" s="3"/>
      <c r="K11" s="3"/>
      <c r="L11" s="416"/>
    </row>
    <row r="12" spans="1:12" ht="26.45" customHeight="1" x14ac:dyDescent="0.2">
      <c r="A12" s="582"/>
      <c r="B12" s="584" t="s">
        <v>475</v>
      </c>
      <c r="C12" s="163"/>
      <c r="D12" s="221" t="s">
        <v>808</v>
      </c>
      <c r="E12" s="178">
        <f>'tám, végl. pe.átv  '!C34</f>
        <v>0</v>
      </c>
      <c r="F12" s="177"/>
      <c r="G12" s="403">
        <f>SUM(E12:F12)</f>
        <v>0</v>
      </c>
      <c r="H12" s="183"/>
      <c r="I12" s="3"/>
      <c r="J12" s="3"/>
      <c r="K12" s="3"/>
      <c r="L12" s="416"/>
    </row>
    <row r="13" spans="1:12" ht="20.25" customHeight="1" x14ac:dyDescent="0.2">
      <c r="A13" s="582"/>
      <c r="B13" s="584" t="s">
        <v>476</v>
      </c>
      <c r="C13" s="163"/>
      <c r="D13" s="221" t="s">
        <v>101</v>
      </c>
      <c r="E13" s="176">
        <v>0</v>
      </c>
      <c r="F13" s="163">
        <f>SUM(F12)</f>
        <v>0</v>
      </c>
      <c r="G13" s="403">
        <f>SUM(E13:F13)</f>
        <v>0</v>
      </c>
      <c r="H13" s="183"/>
      <c r="I13" s="3"/>
      <c r="J13" s="3"/>
      <c r="K13" s="3"/>
      <c r="L13" s="416"/>
    </row>
    <row r="14" spans="1:12" ht="18" customHeight="1" x14ac:dyDescent="0.2">
      <c r="A14" s="582"/>
      <c r="B14" s="584" t="s">
        <v>477</v>
      </c>
      <c r="D14" s="179" t="s">
        <v>580</v>
      </c>
      <c r="E14" s="180">
        <f>SUM(E12:E13)</f>
        <v>0</v>
      </c>
      <c r="F14" s="165"/>
      <c r="G14" s="404">
        <f>SUM(G12:G13)</f>
        <v>0</v>
      </c>
      <c r="H14" s="183"/>
      <c r="I14" s="3"/>
      <c r="J14" s="3"/>
      <c r="K14" s="3"/>
      <c r="L14" s="416"/>
    </row>
    <row r="15" spans="1:12" ht="18" customHeight="1" x14ac:dyDescent="0.2">
      <c r="A15" s="582"/>
      <c r="B15" s="584" t="s">
        <v>478</v>
      </c>
      <c r="D15" s="179"/>
      <c r="E15" s="176"/>
      <c r="F15" s="163"/>
      <c r="G15" s="403"/>
      <c r="H15" s="183"/>
      <c r="I15" s="3"/>
      <c r="J15" s="3"/>
      <c r="K15" s="3"/>
      <c r="L15" s="416"/>
    </row>
    <row r="16" spans="1:12" ht="18" customHeight="1" x14ac:dyDescent="0.2">
      <c r="A16" s="582"/>
      <c r="B16" s="585" t="s">
        <v>479</v>
      </c>
      <c r="E16" s="201"/>
      <c r="F16" s="163"/>
      <c r="G16" s="405"/>
      <c r="H16" s="183"/>
      <c r="I16" s="3"/>
      <c r="J16" s="3"/>
      <c r="K16" s="3"/>
      <c r="L16" s="416"/>
    </row>
    <row r="17" spans="2:12" ht="18" customHeight="1" x14ac:dyDescent="0.2">
      <c r="B17" s="181" t="s">
        <v>480</v>
      </c>
      <c r="C17" s="2465" t="s">
        <v>581</v>
      </c>
      <c r="D17" s="2465"/>
      <c r="E17" s="182">
        <f>E14</f>
        <v>0</v>
      </c>
      <c r="F17" s="182">
        <f t="shared" ref="F17:G17" si="0">F14</f>
        <v>0</v>
      </c>
      <c r="G17" s="182">
        <f t="shared" si="0"/>
        <v>0</v>
      </c>
      <c r="H17" s="183"/>
      <c r="I17" s="3"/>
      <c r="J17" s="3"/>
      <c r="K17" s="3"/>
      <c r="L17" s="416"/>
    </row>
    <row r="18" spans="2:12" ht="18" customHeight="1" x14ac:dyDescent="0.2">
      <c r="B18" s="4"/>
      <c r="H18" s="183"/>
      <c r="I18" s="3"/>
      <c r="J18" s="3"/>
      <c r="K18" s="3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Q55"/>
  <sheetViews>
    <sheetView topLeftCell="B1" zoomScale="120" workbookViewId="0">
      <selection activeCell="B1" sqref="B1:Q1"/>
    </sheetView>
  </sheetViews>
  <sheetFormatPr defaultColWidth="9.140625" defaultRowHeight="11.25" x14ac:dyDescent="0.2"/>
  <cols>
    <col min="1" max="1" width="4.85546875" style="103" customWidth="1"/>
    <col min="2" max="2" width="39.85546875" style="103" customWidth="1"/>
    <col min="3" max="8" width="7.5703125" style="104" customWidth="1"/>
    <col min="9" max="9" width="5.7109375" style="104" customWidth="1"/>
    <col min="10" max="10" width="33.7109375" style="104" customWidth="1"/>
    <col min="11" max="13" width="7.5703125" style="191" customWidth="1"/>
    <col min="14" max="14" width="7.5703125" style="103" customWidth="1"/>
    <col min="15" max="16" width="7.5703125" style="8" customWidth="1"/>
    <col min="17" max="17" width="5.7109375" style="8" customWidth="1"/>
    <col min="18" max="16384" width="9.140625" style="8"/>
  </cols>
  <sheetData>
    <row r="1" spans="1:17" ht="12.75" customHeight="1" x14ac:dyDescent="0.2">
      <c r="B1" s="2211" t="s">
        <v>3057</v>
      </c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17" x14ac:dyDescent="0.2">
      <c r="M2" s="240"/>
    </row>
    <row r="3" spans="1:17" x14ac:dyDescent="0.2">
      <c r="M3" s="240"/>
    </row>
    <row r="4" spans="1:17" s="82" customFormat="1" x14ac:dyDescent="0.2">
      <c r="A4" s="106"/>
      <c r="B4" s="2212" t="s">
        <v>77</v>
      </c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</row>
    <row r="5" spans="1:17" s="82" customFormat="1" x14ac:dyDescent="0.2">
      <c r="A5" s="106"/>
      <c r="B5" s="2417" t="s">
        <v>177</v>
      </c>
      <c r="C5" s="2417"/>
      <c r="D5" s="2417"/>
      <c r="E5" s="2417"/>
      <c r="F5" s="2417"/>
      <c r="G5" s="2417"/>
      <c r="H5" s="2417"/>
      <c r="I5" s="2417"/>
      <c r="J5" s="2417"/>
      <c r="K5" s="2417"/>
      <c r="L5" s="2417"/>
      <c r="M5" s="2417"/>
      <c r="N5" s="2417"/>
      <c r="O5" s="2417"/>
      <c r="P5" s="2417"/>
      <c r="Q5" s="2417"/>
    </row>
    <row r="6" spans="1:17" s="82" customFormat="1" x14ac:dyDescent="0.2">
      <c r="A6" s="106"/>
      <c r="B6" s="2212" t="s">
        <v>1162</v>
      </c>
      <c r="C6" s="2212"/>
      <c r="D6" s="2212"/>
      <c r="E6" s="2212"/>
      <c r="F6" s="2212"/>
      <c r="G6" s="2212"/>
      <c r="H6" s="2212"/>
      <c r="I6" s="2212"/>
      <c r="J6" s="2212"/>
      <c r="K6" s="2212"/>
      <c r="L6" s="2212"/>
      <c r="M6" s="2212"/>
      <c r="N6" s="2212"/>
      <c r="O6" s="2212"/>
      <c r="P6" s="2212"/>
      <c r="Q6" s="2212"/>
    </row>
    <row r="7" spans="1:17" s="82" customFormat="1" ht="12" thickBot="1" x14ac:dyDescent="0.25">
      <c r="A7" s="106"/>
      <c r="B7" s="2251" t="s">
        <v>293</v>
      </c>
      <c r="C7" s="2251"/>
      <c r="D7" s="2251"/>
      <c r="E7" s="2251"/>
      <c r="F7" s="2251"/>
      <c r="G7" s="2251"/>
      <c r="H7" s="2251"/>
      <c r="I7" s="2251"/>
      <c r="J7" s="2251"/>
      <c r="K7" s="2251"/>
      <c r="L7" s="2251"/>
      <c r="M7" s="2251"/>
      <c r="N7" s="2251"/>
      <c r="O7" s="2251"/>
      <c r="P7" s="2251"/>
      <c r="Q7" s="2251"/>
    </row>
    <row r="8" spans="1:17" s="82" customFormat="1" ht="12.75" customHeight="1" x14ac:dyDescent="0.2">
      <c r="A8" s="2471" t="s">
        <v>56</v>
      </c>
      <c r="B8" s="2474" t="s">
        <v>57</v>
      </c>
      <c r="C8" s="2476" t="s">
        <v>58</v>
      </c>
      <c r="D8" s="2252"/>
      <c r="E8" s="2477"/>
      <c r="F8" s="2246" t="s">
        <v>59</v>
      </c>
      <c r="G8" s="2224"/>
      <c r="H8" s="2224"/>
      <c r="I8" s="2247"/>
      <c r="J8" s="2404" t="s">
        <v>60</v>
      </c>
      <c r="K8" s="2243" t="s">
        <v>458</v>
      </c>
      <c r="L8" s="2244"/>
      <c r="M8" s="2244"/>
      <c r="N8" s="2468" t="s">
        <v>459</v>
      </c>
      <c r="O8" s="2468"/>
      <c r="P8" s="2468"/>
      <c r="Q8" s="2469"/>
    </row>
    <row r="9" spans="1:17" s="82" customFormat="1" ht="12.75" customHeight="1" x14ac:dyDescent="0.2">
      <c r="A9" s="2472"/>
      <c r="B9" s="2475"/>
      <c r="C9" s="2478" t="s">
        <v>1010</v>
      </c>
      <c r="D9" s="2215"/>
      <c r="E9" s="2217"/>
      <c r="F9" s="2248" t="s">
        <v>1295</v>
      </c>
      <c r="G9" s="2249"/>
      <c r="H9" s="2481"/>
      <c r="I9" s="2479" t="s">
        <v>1297</v>
      </c>
      <c r="J9" s="2405"/>
      <c r="K9" s="2233" t="s">
        <v>1010</v>
      </c>
      <c r="L9" s="2233"/>
      <c r="M9" s="2234"/>
      <c r="N9" s="2470" t="s">
        <v>1295</v>
      </c>
      <c r="O9" s="2470"/>
      <c r="P9" s="2470"/>
      <c r="Q9" s="2408" t="s">
        <v>1297</v>
      </c>
    </row>
    <row r="10" spans="1:17" s="204" customFormat="1" ht="36.6" customHeight="1" thickBot="1" x14ac:dyDescent="0.25">
      <c r="A10" s="2473"/>
      <c r="B10" s="1245" t="s">
        <v>61</v>
      </c>
      <c r="C10" s="1246" t="s">
        <v>62</v>
      </c>
      <c r="D10" s="1201" t="s">
        <v>63</v>
      </c>
      <c r="E10" s="1247" t="s">
        <v>64</v>
      </c>
      <c r="F10" s="1246" t="s">
        <v>62</v>
      </c>
      <c r="G10" s="1201" t="s">
        <v>63</v>
      </c>
      <c r="H10" s="1248" t="s">
        <v>1296</v>
      </c>
      <c r="I10" s="2480"/>
      <c r="J10" s="1224" t="s">
        <v>65</v>
      </c>
      <c r="K10" s="1203" t="s">
        <v>62</v>
      </c>
      <c r="L10" s="1203" t="s">
        <v>63</v>
      </c>
      <c r="M10" s="1249" t="s">
        <v>64</v>
      </c>
      <c r="N10" s="1250" t="s">
        <v>62</v>
      </c>
      <c r="O10" s="1250" t="s">
        <v>63</v>
      </c>
      <c r="P10" s="1250" t="s">
        <v>1296</v>
      </c>
      <c r="Q10" s="2409"/>
    </row>
    <row r="11" spans="1:17" ht="11.45" customHeight="1" x14ac:dyDescent="0.2">
      <c r="A11" s="1197">
        <v>1</v>
      </c>
      <c r="B11" s="1222" t="s">
        <v>24</v>
      </c>
      <c r="C11" s="120"/>
      <c r="D11" s="114"/>
      <c r="E11" s="322"/>
      <c r="F11" s="120"/>
      <c r="G11" s="114"/>
      <c r="H11" s="322"/>
      <c r="I11" s="1243"/>
      <c r="J11" s="1191" t="s">
        <v>25</v>
      </c>
      <c r="K11" s="244"/>
      <c r="L11" s="244"/>
      <c r="M11" s="329"/>
      <c r="N11" s="130"/>
      <c r="O11" s="192"/>
      <c r="P11" s="192"/>
      <c r="Q11" s="1244"/>
    </row>
    <row r="12" spans="1:17" x14ac:dyDescent="0.2">
      <c r="A12" s="1197">
        <f t="shared" ref="A12:A54" si="0">A11+1</f>
        <v>2</v>
      </c>
      <c r="B12" s="1196" t="s">
        <v>35</v>
      </c>
      <c r="C12" s="90"/>
      <c r="D12" s="79"/>
      <c r="E12" s="324">
        <f t="shared" ref="E12:E18" si="1">SUM(C12:D12)</f>
        <v>0</v>
      </c>
      <c r="F12" s="90"/>
      <c r="G12" s="79"/>
      <c r="H12" s="324">
        <v>0</v>
      </c>
      <c r="I12" s="1225"/>
      <c r="J12" s="1186" t="s">
        <v>208</v>
      </c>
      <c r="K12" s="189">
        <v>243756</v>
      </c>
      <c r="L12" s="189">
        <v>17890</v>
      </c>
      <c r="M12" s="327">
        <f>SUM(K12:L12)</f>
        <v>261646</v>
      </c>
      <c r="N12" s="414">
        <v>243727</v>
      </c>
      <c r="O12" s="193">
        <v>17836</v>
      </c>
      <c r="P12" s="193">
        <f>N12+O12</f>
        <v>261563</v>
      </c>
      <c r="Q12" s="1239">
        <f>P12/M12</f>
        <v>0.99968277749325429</v>
      </c>
    </row>
    <row r="13" spans="1:17" x14ac:dyDescent="0.2">
      <c r="A13" s="1197">
        <f t="shared" si="0"/>
        <v>3</v>
      </c>
      <c r="B13" s="1196" t="s">
        <v>36</v>
      </c>
      <c r="C13" s="90"/>
      <c r="D13" s="79"/>
      <c r="E13" s="324">
        <f t="shared" si="1"/>
        <v>0</v>
      </c>
      <c r="F13" s="90"/>
      <c r="G13" s="79"/>
      <c r="H13" s="324">
        <v>0</v>
      </c>
      <c r="I13" s="1225"/>
      <c r="J13" s="1215" t="s">
        <v>209</v>
      </c>
      <c r="K13" s="189">
        <v>45606</v>
      </c>
      <c r="L13" s="189">
        <v>3087</v>
      </c>
      <c r="M13" s="327">
        <f>SUM(K13:L13)</f>
        <v>48693</v>
      </c>
      <c r="N13" s="414">
        <v>45603</v>
      </c>
      <c r="O13" s="193">
        <v>3085</v>
      </c>
      <c r="P13" s="193">
        <f>N13+O13</f>
        <v>48688</v>
      </c>
      <c r="Q13" s="1239">
        <f t="shared" ref="Q13:Q54" si="2">P13/M13</f>
        <v>0.99989731583595176</v>
      </c>
    </row>
    <row r="14" spans="1:17" x14ac:dyDescent="0.2">
      <c r="A14" s="1197">
        <f t="shared" si="0"/>
        <v>4</v>
      </c>
      <c r="B14" s="1196" t="s">
        <v>185</v>
      </c>
      <c r="C14" s="90">
        <f>'tám, végl. pe.átv  '!C65</f>
        <v>0</v>
      </c>
      <c r="D14" s="79">
        <f>'tám, végl. pe.átv  '!D65</f>
        <v>592</v>
      </c>
      <c r="E14" s="328">
        <f t="shared" si="1"/>
        <v>592</v>
      </c>
      <c r="F14" s="349"/>
      <c r="G14" s="189">
        <v>1353</v>
      </c>
      <c r="H14" s="328">
        <f>F14+G14</f>
        <v>1353</v>
      </c>
      <c r="I14" s="1226">
        <f>H14/E14</f>
        <v>2.2854729729729728</v>
      </c>
      <c r="J14" s="1186" t="s">
        <v>210</v>
      </c>
      <c r="K14" s="189">
        <v>186058</v>
      </c>
      <c r="L14" s="189">
        <v>18262</v>
      </c>
      <c r="M14" s="327">
        <f>SUM(K14:L14)</f>
        <v>204320</v>
      </c>
      <c r="N14" s="414">
        <v>173590</v>
      </c>
      <c r="O14" s="193">
        <v>17902</v>
      </c>
      <c r="P14" s="193">
        <f t="shared" ref="P14:P34" si="3">N14+O14</f>
        <v>191492</v>
      </c>
      <c r="Q14" s="1239">
        <f t="shared" si="2"/>
        <v>0.93721613155833983</v>
      </c>
    </row>
    <row r="15" spans="1:17" ht="12" customHeight="1" x14ac:dyDescent="0.2">
      <c r="A15" s="1197">
        <f t="shared" si="0"/>
        <v>5</v>
      </c>
      <c r="B15" s="1205"/>
      <c r="C15" s="90"/>
      <c r="D15" s="79"/>
      <c r="E15" s="324"/>
      <c r="F15" s="90"/>
      <c r="G15" s="79"/>
      <c r="H15" s="324"/>
      <c r="I15" s="1225"/>
      <c r="J15" s="1186"/>
      <c r="K15" s="1240"/>
      <c r="L15" s="1240"/>
      <c r="M15" s="328"/>
      <c r="N15" s="414"/>
      <c r="O15" s="193"/>
      <c r="P15" s="193"/>
      <c r="Q15" s="1239"/>
    </row>
    <row r="16" spans="1:17" x14ac:dyDescent="0.2">
      <c r="A16" s="1197">
        <f t="shared" si="0"/>
        <v>6</v>
      </c>
      <c r="B16" s="1196" t="s">
        <v>38</v>
      </c>
      <c r="C16" s="90"/>
      <c r="D16" s="79"/>
      <c r="E16" s="324">
        <f t="shared" si="1"/>
        <v>0</v>
      </c>
      <c r="F16" s="90"/>
      <c r="G16" s="79"/>
      <c r="H16" s="324"/>
      <c r="I16" s="1225"/>
      <c r="J16" s="1186" t="s">
        <v>28</v>
      </c>
      <c r="K16" s="193"/>
      <c r="L16" s="193"/>
      <c r="M16" s="329"/>
      <c r="N16" s="414"/>
      <c r="O16" s="193"/>
      <c r="P16" s="193"/>
      <c r="Q16" s="1239"/>
    </row>
    <row r="17" spans="1:17" x14ac:dyDescent="0.2">
      <c r="A17" s="1197">
        <f t="shared" si="0"/>
        <v>7</v>
      </c>
      <c r="B17" s="1196"/>
      <c r="C17" s="90"/>
      <c r="D17" s="79"/>
      <c r="E17" s="324"/>
      <c r="F17" s="90"/>
      <c r="G17" s="79"/>
      <c r="H17" s="324"/>
      <c r="I17" s="1225"/>
      <c r="J17" s="1186" t="s">
        <v>30</v>
      </c>
      <c r="K17" s="193"/>
      <c r="L17" s="193"/>
      <c r="M17" s="329"/>
      <c r="N17" s="414"/>
      <c r="O17" s="193"/>
      <c r="P17" s="193"/>
      <c r="Q17" s="1239"/>
    </row>
    <row r="18" spans="1:17" x14ac:dyDescent="0.2">
      <c r="A18" s="1197">
        <f t="shared" si="0"/>
        <v>8</v>
      </c>
      <c r="B18" s="1196" t="s">
        <v>39</v>
      </c>
      <c r="C18" s="90"/>
      <c r="D18" s="79"/>
      <c r="E18" s="324">
        <f t="shared" si="1"/>
        <v>0</v>
      </c>
      <c r="F18" s="90"/>
      <c r="G18" s="79"/>
      <c r="H18" s="324"/>
      <c r="I18" s="1225"/>
      <c r="J18" s="1186" t="s">
        <v>434</v>
      </c>
      <c r="K18" s="193"/>
      <c r="L18" s="193"/>
      <c r="M18" s="329"/>
      <c r="N18" s="414"/>
      <c r="O18" s="193"/>
      <c r="P18" s="193"/>
      <c r="Q18" s="1239"/>
    </row>
    <row r="19" spans="1:17" x14ac:dyDescent="0.2">
      <c r="A19" s="1197">
        <f t="shared" si="0"/>
        <v>9</v>
      </c>
      <c r="B19" s="1206" t="s">
        <v>40</v>
      </c>
      <c r="C19" s="1126"/>
      <c r="D19" s="109"/>
      <c r="E19" s="318"/>
      <c r="F19" s="1126"/>
      <c r="G19" s="109"/>
      <c r="H19" s="318"/>
      <c r="I19" s="1227"/>
      <c r="J19" s="1186" t="s">
        <v>433</v>
      </c>
      <c r="K19" s="193"/>
      <c r="L19" s="193"/>
      <c r="M19" s="329"/>
      <c r="N19" s="414"/>
      <c r="O19" s="193"/>
      <c r="P19" s="193"/>
      <c r="Q19" s="1239"/>
    </row>
    <row r="20" spans="1:17" x14ac:dyDescent="0.2">
      <c r="A20" s="1197">
        <f t="shared" si="0"/>
        <v>10</v>
      </c>
      <c r="B20" s="1196" t="s">
        <v>187</v>
      </c>
      <c r="C20" s="1127">
        <v>75092</v>
      </c>
      <c r="D20" s="241">
        <v>24908</v>
      </c>
      <c r="E20" s="327">
        <f>SUM(C20:D20)</f>
        <v>100000</v>
      </c>
      <c r="F20" s="1127">
        <v>68642</v>
      </c>
      <c r="G20" s="241">
        <v>21188</v>
      </c>
      <c r="H20" s="327">
        <f>F20+G20</f>
        <v>89830</v>
      </c>
      <c r="I20" s="1228">
        <f>H20/E20</f>
        <v>0.89829999999999999</v>
      </c>
      <c r="J20" s="1186" t="s">
        <v>183</v>
      </c>
      <c r="K20" s="193"/>
      <c r="L20" s="193"/>
      <c r="M20" s="329"/>
      <c r="N20" s="414"/>
      <c r="O20" s="193"/>
      <c r="P20" s="193"/>
      <c r="Q20" s="1239"/>
    </row>
    <row r="21" spans="1:17" x14ac:dyDescent="0.2">
      <c r="A21" s="1197">
        <f t="shared" si="0"/>
        <v>11</v>
      </c>
      <c r="B21" s="1208"/>
      <c r="C21" s="1126"/>
      <c r="D21" s="109"/>
      <c r="E21" s="318"/>
      <c r="F21" s="1126"/>
      <c r="G21" s="109"/>
      <c r="H21" s="318"/>
      <c r="I21" s="1227"/>
      <c r="J21" s="1186" t="s">
        <v>812</v>
      </c>
      <c r="K21" s="193"/>
      <c r="L21" s="193"/>
      <c r="M21" s="329"/>
      <c r="N21" s="414"/>
      <c r="O21" s="193"/>
      <c r="P21" s="193"/>
      <c r="Q21" s="1239"/>
    </row>
    <row r="22" spans="1:17" s="84" customFormat="1" x14ac:dyDescent="0.2">
      <c r="A22" s="1197">
        <f t="shared" si="0"/>
        <v>12</v>
      </c>
      <c r="B22" s="1208" t="s">
        <v>42</v>
      </c>
      <c r="C22" s="1126"/>
      <c r="D22" s="109"/>
      <c r="E22" s="318"/>
      <c r="F22" s="1126"/>
      <c r="G22" s="109"/>
      <c r="H22" s="318"/>
      <c r="I22" s="1227"/>
      <c r="J22" s="1186" t="s">
        <v>813</v>
      </c>
      <c r="K22" s="193"/>
      <c r="L22" s="193"/>
      <c r="M22" s="329"/>
      <c r="N22" s="1138"/>
      <c r="O22" s="243"/>
      <c r="P22" s="193"/>
      <c r="Q22" s="1239"/>
    </row>
    <row r="23" spans="1:17" s="84" customFormat="1" x14ac:dyDescent="0.2">
      <c r="A23" s="1197">
        <f t="shared" si="0"/>
        <v>13</v>
      </c>
      <c r="B23" s="1208" t="s">
        <v>43</v>
      </c>
      <c r="C23" s="1126"/>
      <c r="D23" s="109"/>
      <c r="E23" s="318"/>
      <c r="F23" s="1126"/>
      <c r="G23" s="109"/>
      <c r="H23" s="318"/>
      <c r="I23" s="1227"/>
      <c r="J23" s="1189"/>
      <c r="K23" s="193"/>
      <c r="L23" s="193"/>
      <c r="M23" s="329"/>
      <c r="N23" s="1138"/>
      <c r="O23" s="243"/>
      <c r="P23" s="193"/>
      <c r="Q23" s="1239"/>
    </row>
    <row r="24" spans="1:17" x14ac:dyDescent="0.2">
      <c r="A24" s="1197">
        <f t="shared" si="0"/>
        <v>14</v>
      </c>
      <c r="B24" s="1196" t="s">
        <v>44</v>
      </c>
      <c r="C24" s="117"/>
      <c r="D24" s="88"/>
      <c r="E24" s="1128"/>
      <c r="F24" s="117"/>
      <c r="G24" s="88"/>
      <c r="H24" s="1128"/>
      <c r="I24" s="1229"/>
      <c r="J24" s="1190" t="s">
        <v>66</v>
      </c>
      <c r="K24" s="242">
        <f>SUM(K12:K22)</f>
        <v>475420</v>
      </c>
      <c r="L24" s="242">
        <f>SUM(L12:L22)</f>
        <v>39239</v>
      </c>
      <c r="M24" s="242">
        <f>SUM(M12:M22)</f>
        <v>514659</v>
      </c>
      <c r="N24" s="535">
        <f>SUM(N12:N23)</f>
        <v>462920</v>
      </c>
      <c r="O24" s="242">
        <f>SUM(O12:O23)</f>
        <v>38823</v>
      </c>
      <c r="P24" s="242">
        <f>SUM(P12:P23)</f>
        <v>501743</v>
      </c>
      <c r="Q24" s="1241">
        <f t="shared" si="2"/>
        <v>0.97490377123493421</v>
      </c>
    </row>
    <row r="25" spans="1:17" x14ac:dyDescent="0.2">
      <c r="A25" s="1197">
        <f t="shared" si="0"/>
        <v>15</v>
      </c>
      <c r="B25" s="1196" t="s">
        <v>45</v>
      </c>
      <c r="C25" s="1127"/>
      <c r="D25" s="241"/>
      <c r="E25" s="327"/>
      <c r="F25" s="1127"/>
      <c r="G25" s="241"/>
      <c r="H25" s="327"/>
      <c r="I25" s="1230"/>
      <c r="J25" s="1189"/>
      <c r="K25" s="193"/>
      <c r="L25" s="193"/>
      <c r="M25" s="329"/>
      <c r="N25" s="414"/>
      <c r="O25" s="193"/>
      <c r="P25" s="193"/>
      <c r="Q25" s="1239"/>
    </row>
    <row r="26" spans="1:17" x14ac:dyDescent="0.2">
      <c r="A26" s="1197">
        <f t="shared" si="0"/>
        <v>16</v>
      </c>
      <c r="B26" s="1196" t="s">
        <v>46</v>
      </c>
      <c r="C26" s="91"/>
      <c r="D26" s="86"/>
      <c r="E26" s="365"/>
      <c r="F26" s="91"/>
      <c r="G26" s="86"/>
      <c r="H26" s="365"/>
      <c r="I26" s="1231"/>
      <c r="J26" s="1191" t="s">
        <v>34</v>
      </c>
      <c r="K26" s="244"/>
      <c r="L26" s="244"/>
      <c r="M26" s="329"/>
      <c r="N26" s="414"/>
      <c r="O26" s="193"/>
      <c r="P26" s="193"/>
      <c r="Q26" s="1239"/>
    </row>
    <row r="27" spans="1:17" x14ac:dyDescent="0.2">
      <c r="A27" s="1197">
        <f t="shared" si="0"/>
        <v>17</v>
      </c>
      <c r="B27" s="1196" t="s">
        <v>47</v>
      </c>
      <c r="C27" s="90"/>
      <c r="D27" s="79"/>
      <c r="E27" s="324"/>
      <c r="F27" s="90"/>
      <c r="G27" s="79"/>
      <c r="H27" s="324"/>
      <c r="I27" s="1225"/>
      <c r="J27" s="1186" t="s">
        <v>266</v>
      </c>
      <c r="K27" s="193">
        <f>'felhalm. kiad.  '!G121</f>
        <v>26400</v>
      </c>
      <c r="L27" s="193">
        <f>'felhalm. kiad.  '!H121</f>
        <v>0</v>
      </c>
      <c r="M27" s="193">
        <f>SUM(K27:L27)</f>
        <v>26400</v>
      </c>
      <c r="N27" s="414">
        <f>'felhalm. kiad.  '!J121</f>
        <v>26171</v>
      </c>
      <c r="O27" s="193">
        <f>'felhalm. kiad.  '!K121</f>
        <v>0</v>
      </c>
      <c r="P27" s="193">
        <f t="shared" si="3"/>
        <v>26171</v>
      </c>
      <c r="Q27" s="1239">
        <f t="shared" si="2"/>
        <v>0.99132575757575758</v>
      </c>
    </row>
    <row r="28" spans="1:17" x14ac:dyDescent="0.2">
      <c r="A28" s="1197">
        <f t="shared" si="0"/>
        <v>18</v>
      </c>
      <c r="B28" s="1196"/>
      <c r="C28" s="90"/>
      <c r="D28" s="79"/>
      <c r="E28" s="324"/>
      <c r="F28" s="90"/>
      <c r="G28" s="79"/>
      <c r="H28" s="324"/>
      <c r="I28" s="1225"/>
      <c r="J28" s="1186" t="s">
        <v>31</v>
      </c>
      <c r="K28" s="193"/>
      <c r="L28" s="193"/>
      <c r="M28" s="329"/>
      <c r="N28" s="414"/>
      <c r="O28" s="193"/>
      <c r="P28" s="193"/>
      <c r="Q28" s="1239"/>
    </row>
    <row r="29" spans="1:17" x14ac:dyDescent="0.2">
      <c r="A29" s="1197">
        <f t="shared" si="0"/>
        <v>19</v>
      </c>
      <c r="B29" s="1208" t="s">
        <v>50</v>
      </c>
      <c r="C29" s="90"/>
      <c r="D29" s="79"/>
      <c r="E29" s="324"/>
      <c r="F29" s="90"/>
      <c r="G29" s="79"/>
      <c r="H29" s="324"/>
      <c r="I29" s="1225"/>
      <c r="J29" s="1186" t="s">
        <v>32</v>
      </c>
      <c r="K29" s="601"/>
      <c r="L29" s="601"/>
      <c r="M29" s="602"/>
      <c r="N29" s="414"/>
      <c r="O29" s="193"/>
      <c r="P29" s="193"/>
      <c r="Q29" s="1239"/>
    </row>
    <row r="30" spans="1:17" s="84" customFormat="1" x14ac:dyDescent="0.2">
      <c r="A30" s="1197">
        <f t="shared" si="0"/>
        <v>20</v>
      </c>
      <c r="B30" s="1208" t="s">
        <v>48</v>
      </c>
      <c r="C30" s="90"/>
      <c r="D30" s="79"/>
      <c r="E30" s="324"/>
      <c r="F30" s="90"/>
      <c r="G30" s="79"/>
      <c r="H30" s="324"/>
      <c r="I30" s="1225"/>
      <c r="J30" s="1186" t="s">
        <v>435</v>
      </c>
      <c r="K30" s="601"/>
      <c r="L30" s="601"/>
      <c r="M30" s="602"/>
      <c r="N30" s="1138"/>
      <c r="O30" s="243"/>
      <c r="P30" s="193"/>
      <c r="Q30" s="1239"/>
    </row>
    <row r="31" spans="1:17" x14ac:dyDescent="0.2">
      <c r="A31" s="1197">
        <f t="shared" si="0"/>
        <v>21</v>
      </c>
      <c r="B31" s="1208"/>
      <c r="C31" s="90"/>
      <c r="D31" s="79"/>
      <c r="E31" s="324"/>
      <c r="F31" s="90"/>
      <c r="G31" s="79"/>
      <c r="H31" s="324"/>
      <c r="I31" s="1225"/>
      <c r="J31" s="1186" t="s">
        <v>432</v>
      </c>
      <c r="K31" s="601"/>
      <c r="L31" s="601"/>
      <c r="M31" s="602"/>
      <c r="N31" s="414"/>
      <c r="O31" s="193"/>
      <c r="P31" s="193"/>
      <c r="Q31" s="1239"/>
    </row>
    <row r="32" spans="1:17" s="9" customFormat="1" x14ac:dyDescent="0.2">
      <c r="A32" s="1197">
        <f t="shared" si="0"/>
        <v>22</v>
      </c>
      <c r="B32" s="1211" t="s">
        <v>52</v>
      </c>
      <c r="C32" s="1150">
        <f>C14+C20</f>
        <v>75092</v>
      </c>
      <c r="D32" s="563">
        <f>D14+D20</f>
        <v>25500</v>
      </c>
      <c r="E32" s="563">
        <f>E14+E20</f>
        <v>100592</v>
      </c>
      <c r="F32" s="1150">
        <f>SUM(F12:F14,F18,F20)</f>
        <v>68642</v>
      </c>
      <c r="G32" s="563">
        <f t="shared" ref="G32:H32" si="4">SUM(G12:G14,G18,G20)</f>
        <v>22541</v>
      </c>
      <c r="H32" s="1151">
        <f t="shared" si="4"/>
        <v>91183</v>
      </c>
      <c r="I32" s="1232">
        <f>H32/E32</f>
        <v>0.90646373469063146</v>
      </c>
      <c r="J32" s="1186" t="s">
        <v>428</v>
      </c>
      <c r="K32" s="601"/>
      <c r="L32" s="601"/>
      <c r="M32" s="602"/>
      <c r="N32" s="537"/>
      <c r="O32" s="244"/>
      <c r="P32" s="193"/>
      <c r="Q32" s="1239"/>
    </row>
    <row r="33" spans="1:17" x14ac:dyDescent="0.2">
      <c r="A33" s="1197">
        <f t="shared" si="0"/>
        <v>23</v>
      </c>
      <c r="B33" s="1212" t="s">
        <v>67</v>
      </c>
      <c r="C33" s="113">
        <f>C16+C23+C24+C25+C26+C27+C30</f>
        <v>0</v>
      </c>
      <c r="D33" s="85">
        <f t="shared" ref="D33:E33" si="5">D16+D23+D24+D25+D26+D27+D30</f>
        <v>0</v>
      </c>
      <c r="E33" s="319">
        <f t="shared" si="5"/>
        <v>0</v>
      </c>
      <c r="F33" s="113">
        <v>0</v>
      </c>
      <c r="G33" s="85">
        <v>0</v>
      </c>
      <c r="H33" s="319">
        <v>0</v>
      </c>
      <c r="I33" s="1232"/>
      <c r="J33" s="1193" t="s">
        <v>68</v>
      </c>
      <c r="K33" s="242">
        <f>SUM(K27:K32)</f>
        <v>26400</v>
      </c>
      <c r="L33" s="242">
        <f>SUM(L27:L32)</f>
        <v>0</v>
      </c>
      <c r="M33" s="242">
        <f>SUM(M27:M31)</f>
        <v>26400</v>
      </c>
      <c r="N33" s="535">
        <f>SUM(N27:N32)</f>
        <v>26171</v>
      </c>
      <c r="O33" s="242">
        <f>SUM(O27:O32)</f>
        <v>0</v>
      </c>
      <c r="P33" s="242">
        <f t="shared" si="3"/>
        <v>26171</v>
      </c>
      <c r="Q33" s="1241">
        <f t="shared" si="2"/>
        <v>0.99132575757575758</v>
      </c>
    </row>
    <row r="34" spans="1:17" x14ac:dyDescent="0.2">
      <c r="A34" s="1197">
        <f t="shared" si="0"/>
        <v>24</v>
      </c>
      <c r="B34" s="1213" t="s">
        <v>51</v>
      </c>
      <c r="C34" s="120">
        <f>SUM(C32:C33)</f>
        <v>75092</v>
      </c>
      <c r="D34" s="114">
        <f>SUM(D32:D33)</f>
        <v>25500</v>
      </c>
      <c r="E34" s="322">
        <f>SUM(C34:D34)</f>
        <v>100592</v>
      </c>
      <c r="F34" s="120">
        <f>SUM(F32:F33)</f>
        <v>68642</v>
      </c>
      <c r="G34" s="114">
        <f>SUM(G32:G33)</f>
        <v>22541</v>
      </c>
      <c r="H34" s="322">
        <f>SUM(H32:H33)</f>
        <v>91183</v>
      </c>
      <c r="I34" s="1233">
        <f t="shared" ref="I34" si="6">H34/E34</f>
        <v>0.90646373469063146</v>
      </c>
      <c r="J34" s="1194" t="s">
        <v>69</v>
      </c>
      <c r="K34" s="244">
        <f>K24+K33</f>
        <v>501820</v>
      </c>
      <c r="L34" s="244">
        <f>L24+L33</f>
        <v>39239</v>
      </c>
      <c r="M34" s="244">
        <f>M24+M33</f>
        <v>541059</v>
      </c>
      <c r="N34" s="537">
        <f>N24+N33</f>
        <v>489091</v>
      </c>
      <c r="O34" s="244">
        <f>O24+O33</f>
        <v>38823</v>
      </c>
      <c r="P34" s="244">
        <f t="shared" si="3"/>
        <v>527914</v>
      </c>
      <c r="Q34" s="1242">
        <f t="shared" si="2"/>
        <v>0.97570505249889572</v>
      </c>
    </row>
    <row r="35" spans="1:17" x14ac:dyDescent="0.2">
      <c r="A35" s="1197">
        <f t="shared" si="0"/>
        <v>25</v>
      </c>
      <c r="B35" s="1208"/>
      <c r="C35" s="112"/>
      <c r="D35" s="110"/>
      <c r="E35" s="320"/>
      <c r="F35" s="112"/>
      <c r="G35" s="110"/>
      <c r="H35" s="320"/>
      <c r="I35" s="1234"/>
      <c r="J35" s="1189"/>
      <c r="K35" s="193"/>
      <c r="L35" s="193"/>
      <c r="M35" s="329"/>
      <c r="N35" s="414"/>
      <c r="O35" s="193"/>
      <c r="P35" s="193"/>
      <c r="Q35" s="1239"/>
    </row>
    <row r="36" spans="1:17" x14ac:dyDescent="0.2">
      <c r="A36" s="1197">
        <f t="shared" si="0"/>
        <v>26</v>
      </c>
      <c r="B36" s="1208"/>
      <c r="C36" s="112"/>
      <c r="D36" s="110"/>
      <c r="E36" s="320"/>
      <c r="F36" s="112"/>
      <c r="G36" s="110"/>
      <c r="H36" s="320"/>
      <c r="I36" s="1234"/>
      <c r="J36" s="1190"/>
      <c r="K36" s="242"/>
      <c r="L36" s="242"/>
      <c r="M36" s="330"/>
      <c r="N36" s="414"/>
      <c r="O36" s="193"/>
      <c r="P36" s="193"/>
      <c r="Q36" s="1239"/>
    </row>
    <row r="37" spans="1:17" s="9" customFormat="1" x14ac:dyDescent="0.2">
      <c r="A37" s="1197">
        <f t="shared" si="0"/>
        <v>27</v>
      </c>
      <c r="B37" s="1208"/>
      <c r="C37" s="112"/>
      <c r="D37" s="110"/>
      <c r="E37" s="320"/>
      <c r="F37" s="112"/>
      <c r="G37" s="110"/>
      <c r="H37" s="320"/>
      <c r="I37" s="1234"/>
      <c r="J37" s="1189"/>
      <c r="K37" s="193"/>
      <c r="L37" s="193"/>
      <c r="M37" s="329"/>
      <c r="N37" s="537"/>
      <c r="O37" s="244"/>
      <c r="P37" s="193"/>
      <c r="Q37" s="1239"/>
    </row>
    <row r="38" spans="1:17" s="9" customFormat="1" x14ac:dyDescent="0.2">
      <c r="A38" s="1197">
        <f t="shared" si="0"/>
        <v>28</v>
      </c>
      <c r="B38" s="1191" t="s">
        <v>53</v>
      </c>
      <c r="C38" s="91"/>
      <c r="D38" s="86"/>
      <c r="E38" s="365"/>
      <c r="F38" s="91"/>
      <c r="G38" s="86"/>
      <c r="H38" s="365"/>
      <c r="I38" s="1231"/>
      <c r="J38" s="1191" t="s">
        <v>33</v>
      </c>
      <c r="K38" s="244"/>
      <c r="L38" s="244"/>
      <c r="M38" s="321"/>
      <c r="N38" s="537"/>
      <c r="O38" s="244"/>
      <c r="P38" s="193"/>
      <c r="Q38" s="1239"/>
    </row>
    <row r="39" spans="1:17" s="9" customFormat="1" x14ac:dyDescent="0.2">
      <c r="A39" s="1197">
        <f t="shared" si="0"/>
        <v>29</v>
      </c>
      <c r="B39" s="1195" t="s">
        <v>661</v>
      </c>
      <c r="C39" s="91"/>
      <c r="D39" s="86"/>
      <c r="E39" s="365"/>
      <c r="F39" s="91"/>
      <c r="G39" s="86"/>
      <c r="H39" s="365"/>
      <c r="I39" s="1231"/>
      <c r="J39" s="1195" t="s">
        <v>4</v>
      </c>
      <c r="K39" s="244"/>
      <c r="L39" s="541"/>
      <c r="M39" s="332"/>
      <c r="N39" s="537"/>
      <c r="O39" s="244"/>
      <c r="P39" s="193"/>
      <c r="Q39" s="1239"/>
    </row>
    <row r="40" spans="1:17" s="9" customFormat="1" x14ac:dyDescent="0.2">
      <c r="A40" s="1197">
        <f t="shared" si="0"/>
        <v>30</v>
      </c>
      <c r="B40" s="1196" t="s">
        <v>831</v>
      </c>
      <c r="C40" s="91"/>
      <c r="D40" s="86"/>
      <c r="E40" s="365"/>
      <c r="F40" s="91"/>
      <c r="G40" s="86"/>
      <c r="H40" s="365"/>
      <c r="I40" s="1231"/>
      <c r="J40" s="1196" t="s">
        <v>3</v>
      </c>
      <c r="K40" s="244"/>
      <c r="L40" s="244"/>
      <c r="M40" s="321"/>
      <c r="N40" s="537"/>
      <c r="O40" s="244"/>
      <c r="P40" s="193"/>
      <c r="Q40" s="1239"/>
    </row>
    <row r="41" spans="1:17" x14ac:dyDescent="0.2">
      <c r="A41" s="1197">
        <f t="shared" si="0"/>
        <v>31</v>
      </c>
      <c r="B41" s="1186" t="s">
        <v>663</v>
      </c>
      <c r="C41" s="1130"/>
      <c r="D41" s="126"/>
      <c r="E41" s="1131"/>
      <c r="F41" s="1130"/>
      <c r="G41" s="126"/>
      <c r="H41" s="1131"/>
      <c r="I41" s="1235"/>
      <c r="J41" s="1186" t="s">
        <v>5</v>
      </c>
      <c r="K41" s="244"/>
      <c r="L41" s="244"/>
      <c r="M41" s="321"/>
      <c r="N41" s="414"/>
      <c r="O41" s="193"/>
      <c r="P41" s="193"/>
      <c r="Q41" s="1239"/>
    </row>
    <row r="42" spans="1:17" x14ac:dyDescent="0.2">
      <c r="A42" s="1197">
        <f t="shared" si="0"/>
        <v>32</v>
      </c>
      <c r="B42" s="1186" t="s">
        <v>200</v>
      </c>
      <c r="C42" s="90"/>
      <c r="D42" s="79"/>
      <c r="E42" s="324"/>
      <c r="F42" s="90"/>
      <c r="G42" s="79"/>
      <c r="H42" s="324"/>
      <c r="I42" s="1225"/>
      <c r="J42" s="1186" t="s">
        <v>6</v>
      </c>
      <c r="K42" s="244"/>
      <c r="L42" s="244"/>
      <c r="M42" s="321"/>
      <c r="N42" s="414"/>
      <c r="O42" s="193"/>
      <c r="P42" s="193"/>
      <c r="Q42" s="1239"/>
    </row>
    <row r="43" spans="1:17" x14ac:dyDescent="0.2">
      <c r="A43" s="1197">
        <f t="shared" si="0"/>
        <v>33</v>
      </c>
      <c r="B43" s="1215" t="s">
        <v>265</v>
      </c>
      <c r="C43" s="90">
        <v>795</v>
      </c>
      <c r="D43" s="79">
        <v>0</v>
      </c>
      <c r="E43" s="324">
        <f>C43+D43</f>
        <v>795</v>
      </c>
      <c r="F43" s="90">
        <v>795</v>
      </c>
      <c r="G43" s="79">
        <v>0</v>
      </c>
      <c r="H43" s="324">
        <f>F43+G43</f>
        <v>795</v>
      </c>
      <c r="I43" s="1236">
        <f>H43/E43</f>
        <v>1</v>
      </c>
      <c r="J43" s="1186" t="s">
        <v>7</v>
      </c>
      <c r="K43" s="244"/>
      <c r="L43" s="244"/>
      <c r="M43" s="321"/>
      <c r="N43" s="414"/>
      <c r="O43" s="193"/>
      <c r="P43" s="193"/>
      <c r="Q43" s="1239"/>
    </row>
    <row r="44" spans="1:17" x14ac:dyDescent="0.2">
      <c r="A44" s="1197">
        <f t="shared" si="0"/>
        <v>34</v>
      </c>
      <c r="B44" s="1215" t="s">
        <v>829</v>
      </c>
      <c r="C44" s="90"/>
      <c r="D44" s="79"/>
      <c r="E44" s="324"/>
      <c r="F44" s="90"/>
      <c r="G44" s="79"/>
      <c r="H44" s="324"/>
      <c r="I44" s="1225"/>
      <c r="J44" s="1186"/>
      <c r="K44" s="244"/>
      <c r="L44" s="244"/>
      <c r="M44" s="321"/>
      <c r="N44" s="414"/>
      <c r="O44" s="193"/>
      <c r="P44" s="193"/>
      <c r="Q44" s="1239"/>
    </row>
    <row r="45" spans="1:17" x14ac:dyDescent="0.2">
      <c r="A45" s="1197">
        <f t="shared" si="0"/>
        <v>35</v>
      </c>
      <c r="B45" s="1186" t="s">
        <v>664</v>
      </c>
      <c r="C45" s="90"/>
      <c r="D45" s="79"/>
      <c r="E45" s="324"/>
      <c r="F45" s="90"/>
      <c r="G45" s="79"/>
      <c r="H45" s="324"/>
      <c r="I45" s="1225"/>
      <c r="J45" s="1186" t="s">
        <v>8</v>
      </c>
      <c r="K45" s="244"/>
      <c r="L45" s="244"/>
      <c r="M45" s="329"/>
      <c r="N45" s="414"/>
      <c r="O45" s="193"/>
      <c r="P45" s="193"/>
      <c r="Q45" s="1239"/>
    </row>
    <row r="46" spans="1:17" x14ac:dyDescent="0.2">
      <c r="A46" s="1197">
        <f t="shared" si="0"/>
        <v>36</v>
      </c>
      <c r="B46" s="1186" t="s">
        <v>665</v>
      </c>
      <c r="C46" s="91"/>
      <c r="D46" s="86"/>
      <c r="E46" s="365"/>
      <c r="F46" s="91"/>
      <c r="G46" s="86"/>
      <c r="H46" s="365"/>
      <c r="I46" s="1231"/>
      <c r="J46" s="1186" t="s">
        <v>9</v>
      </c>
      <c r="K46" s="244"/>
      <c r="L46" s="244"/>
      <c r="M46" s="329"/>
      <c r="N46" s="414"/>
      <c r="O46" s="193"/>
      <c r="P46" s="193"/>
      <c r="Q46" s="1239"/>
    </row>
    <row r="47" spans="1:17" x14ac:dyDescent="0.2">
      <c r="A47" s="1197">
        <f t="shared" si="0"/>
        <v>37</v>
      </c>
      <c r="B47" s="1186" t="s">
        <v>204</v>
      </c>
      <c r="C47" s="90"/>
      <c r="D47" s="79"/>
      <c r="E47" s="324"/>
      <c r="F47" s="90"/>
      <c r="G47" s="79"/>
      <c r="H47" s="324"/>
      <c r="I47" s="1225"/>
      <c r="J47" s="1186" t="s">
        <v>10</v>
      </c>
      <c r="K47" s="193"/>
      <c r="L47" s="193"/>
      <c r="M47" s="329"/>
      <c r="N47" s="414"/>
      <c r="O47" s="193"/>
      <c r="P47" s="193"/>
      <c r="Q47" s="1239"/>
    </row>
    <row r="48" spans="1:17" x14ac:dyDescent="0.2">
      <c r="A48" s="1197">
        <f t="shared" si="0"/>
        <v>38</v>
      </c>
      <c r="B48" s="1215" t="s">
        <v>205</v>
      </c>
      <c r="C48" s="90">
        <f>K24-(C32+C43)</f>
        <v>399533</v>
      </c>
      <c r="D48" s="79">
        <f>L24-(D32+D43)</f>
        <v>13739</v>
      </c>
      <c r="E48" s="324">
        <f>M24-(E32+E43)</f>
        <v>413272</v>
      </c>
      <c r="F48" s="90">
        <v>397014</v>
      </c>
      <c r="G48" s="79">
        <f>O24-(G32+G43)</f>
        <v>16282</v>
      </c>
      <c r="H48" s="324">
        <f>F48+G48</f>
        <v>413296</v>
      </c>
      <c r="I48" s="1236">
        <f>H48/E48</f>
        <v>1.0000580731334328</v>
      </c>
      <c r="J48" s="1186" t="s">
        <v>11</v>
      </c>
      <c r="K48" s="193"/>
      <c r="L48" s="193"/>
      <c r="M48" s="329"/>
      <c r="N48" s="414"/>
      <c r="O48" s="193"/>
      <c r="P48" s="193"/>
      <c r="Q48" s="1239"/>
    </row>
    <row r="49" spans="1:17" x14ac:dyDescent="0.2">
      <c r="A49" s="1197">
        <f t="shared" si="0"/>
        <v>39</v>
      </c>
      <c r="B49" s="1215" t="s">
        <v>206</v>
      </c>
      <c r="C49" s="90">
        <f>K33-C33</f>
        <v>26400</v>
      </c>
      <c r="D49" s="79">
        <f>L33-D33</f>
        <v>0</v>
      </c>
      <c r="E49" s="324">
        <f>M33-E33</f>
        <v>26400</v>
      </c>
      <c r="F49" s="90">
        <f>N33-F33</f>
        <v>26171</v>
      </c>
      <c r="G49" s="79">
        <f>O33-G33</f>
        <v>0</v>
      </c>
      <c r="H49" s="324">
        <f>F49+G49</f>
        <v>26171</v>
      </c>
      <c r="I49" s="1236">
        <f>H49/E49</f>
        <v>0.99132575757575758</v>
      </c>
      <c r="J49" s="1186" t="s">
        <v>12</v>
      </c>
      <c r="K49" s="193"/>
      <c r="L49" s="193"/>
      <c r="M49" s="329"/>
      <c r="N49" s="414"/>
      <c r="O49" s="193"/>
      <c r="P49" s="193"/>
      <c r="Q49" s="1239"/>
    </row>
    <row r="50" spans="1:17" x14ac:dyDescent="0.2">
      <c r="A50" s="1197">
        <f t="shared" si="0"/>
        <v>40</v>
      </c>
      <c r="B50" s="1186" t="s">
        <v>1</v>
      </c>
      <c r="C50" s="90"/>
      <c r="D50" s="79"/>
      <c r="E50" s="324"/>
      <c r="F50" s="90"/>
      <c r="G50" s="79"/>
      <c r="H50" s="324"/>
      <c r="I50" s="1225"/>
      <c r="J50" s="1186" t="s">
        <v>13</v>
      </c>
      <c r="K50" s="193"/>
      <c r="L50" s="193"/>
      <c r="M50" s="329"/>
      <c r="N50" s="414"/>
      <c r="O50" s="193"/>
      <c r="P50" s="193"/>
      <c r="Q50" s="1239"/>
    </row>
    <row r="51" spans="1:17" x14ac:dyDescent="0.2">
      <c r="A51" s="1197">
        <f t="shared" si="0"/>
        <v>41</v>
      </c>
      <c r="B51" s="1186"/>
      <c r="C51" s="90"/>
      <c r="D51" s="79"/>
      <c r="E51" s="324"/>
      <c r="F51" s="90"/>
      <c r="G51" s="79"/>
      <c r="H51" s="324"/>
      <c r="I51" s="1225"/>
      <c r="J51" s="1186" t="s">
        <v>14</v>
      </c>
      <c r="K51" s="193"/>
      <c r="L51" s="193"/>
      <c r="M51" s="329"/>
      <c r="N51" s="414"/>
      <c r="O51" s="193"/>
      <c r="P51" s="193"/>
      <c r="Q51" s="1239"/>
    </row>
    <row r="52" spans="1:17" x14ac:dyDescent="0.2">
      <c r="A52" s="1197">
        <f t="shared" si="0"/>
        <v>42</v>
      </c>
      <c r="B52" s="1186"/>
      <c r="C52" s="90"/>
      <c r="D52" s="79"/>
      <c r="E52" s="324"/>
      <c r="F52" s="90"/>
      <c r="G52" s="79"/>
      <c r="H52" s="324"/>
      <c r="I52" s="1225"/>
      <c r="J52" s="1186" t="s">
        <v>15</v>
      </c>
      <c r="K52" s="193"/>
      <c r="L52" s="193"/>
      <c r="M52" s="329"/>
      <c r="N52" s="414"/>
      <c r="O52" s="193"/>
      <c r="P52" s="193"/>
      <c r="Q52" s="1239"/>
    </row>
    <row r="53" spans="1:17" ht="12" thickBot="1" x14ac:dyDescent="0.25">
      <c r="A53" s="1197">
        <f t="shared" si="0"/>
        <v>43</v>
      </c>
      <c r="B53" s="1213" t="s">
        <v>436</v>
      </c>
      <c r="C53" s="91">
        <f>SUM(C39:C51)</f>
        <v>426728</v>
      </c>
      <c r="D53" s="86">
        <f>SUM(D39:D51)</f>
        <v>13739</v>
      </c>
      <c r="E53" s="365">
        <f>SUM(E39:E51)</f>
        <v>440467</v>
      </c>
      <c r="F53" s="1132">
        <f>F43+F48+F49</f>
        <v>423980</v>
      </c>
      <c r="G53" s="1133">
        <f>G43+G47+G48+G49</f>
        <v>16282</v>
      </c>
      <c r="H53" s="1134">
        <f>H43+H48+H49</f>
        <v>440262</v>
      </c>
      <c r="I53" s="1237">
        <f>H53/E53</f>
        <v>0.99953458488377112</v>
      </c>
      <c r="J53" s="1191" t="s">
        <v>429</v>
      </c>
      <c r="K53" s="244">
        <f>SUM(K39:K52)</f>
        <v>0</v>
      </c>
      <c r="L53" s="244">
        <f>SUM(L39:L52)</f>
        <v>0</v>
      </c>
      <c r="M53" s="321">
        <f>SUM(M39:M52)</f>
        <v>0</v>
      </c>
      <c r="N53" s="537">
        <v>0</v>
      </c>
      <c r="O53" s="244">
        <v>0</v>
      </c>
      <c r="P53" s="244">
        <v>0</v>
      </c>
      <c r="Q53" s="1239"/>
    </row>
    <row r="54" spans="1:17" ht="12" thickBot="1" x14ac:dyDescent="0.25">
      <c r="A54" s="1198">
        <f t="shared" si="0"/>
        <v>44</v>
      </c>
      <c r="B54" s="1135" t="s">
        <v>431</v>
      </c>
      <c r="C54" s="1137">
        <f t="shared" ref="C54:H54" si="7">C34+C53</f>
        <v>501820</v>
      </c>
      <c r="D54" s="203">
        <f t="shared" si="7"/>
        <v>39239</v>
      </c>
      <c r="E54" s="562">
        <f t="shared" si="7"/>
        <v>541059</v>
      </c>
      <c r="F54" s="1137">
        <f t="shared" si="7"/>
        <v>492622</v>
      </c>
      <c r="G54" s="203">
        <f t="shared" si="7"/>
        <v>38823</v>
      </c>
      <c r="H54" s="562">
        <f t="shared" si="7"/>
        <v>531445</v>
      </c>
      <c r="I54" s="1238">
        <f>H54/E54</f>
        <v>0.98223114299919234</v>
      </c>
      <c r="J54" s="1135" t="s">
        <v>430</v>
      </c>
      <c r="K54" s="1136">
        <f t="shared" ref="K54:P54" si="8">K34+K53</f>
        <v>501820</v>
      </c>
      <c r="L54" s="566">
        <f t="shared" si="8"/>
        <v>39239</v>
      </c>
      <c r="M54" s="566">
        <f t="shared" si="8"/>
        <v>541059</v>
      </c>
      <c r="N54" s="1136">
        <f t="shared" si="8"/>
        <v>489091</v>
      </c>
      <c r="O54" s="566">
        <f t="shared" si="8"/>
        <v>38823</v>
      </c>
      <c r="P54" s="567">
        <f t="shared" si="8"/>
        <v>527914</v>
      </c>
      <c r="Q54" s="1141">
        <f t="shared" si="2"/>
        <v>0.97570505249889572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9"/>
      <c r="L55" s="129"/>
      <c r="M55" s="129"/>
    </row>
  </sheetData>
  <sheetProtection selectLockedCells="1" selectUnlockedCells="1"/>
  <mergeCells count="18">
    <mergeCell ref="A8:A10"/>
    <mergeCell ref="B8:B9"/>
    <mergeCell ref="C8:E8"/>
    <mergeCell ref="C9:E9"/>
    <mergeCell ref="K9:M9"/>
    <mergeCell ref="I9:I10"/>
    <mergeCell ref="J8:J9"/>
    <mergeCell ref="K8:M8"/>
    <mergeCell ref="F8:I8"/>
    <mergeCell ref="F9:H9"/>
    <mergeCell ref="B1:Q1"/>
    <mergeCell ref="N8:Q8"/>
    <mergeCell ref="N9:P9"/>
    <mergeCell ref="Q9:Q10"/>
    <mergeCell ref="B4:Q4"/>
    <mergeCell ref="B5:Q5"/>
    <mergeCell ref="B6:Q6"/>
    <mergeCell ref="B7:Q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Q55"/>
  <sheetViews>
    <sheetView zoomScale="120" workbookViewId="0">
      <selection sqref="A1:Q1"/>
    </sheetView>
  </sheetViews>
  <sheetFormatPr defaultColWidth="9.140625" defaultRowHeight="11.25" x14ac:dyDescent="0.2"/>
  <cols>
    <col min="1" max="1" width="4.85546875" style="103" customWidth="1"/>
    <col min="2" max="2" width="36.85546875" style="103" customWidth="1"/>
    <col min="3" max="8" width="8.5703125" style="104" customWidth="1"/>
    <col min="9" max="9" width="7" style="104" customWidth="1"/>
    <col min="10" max="10" width="35.42578125" style="104" customWidth="1"/>
    <col min="11" max="13" width="8.5703125" style="191" customWidth="1"/>
    <col min="14" max="14" width="8.5703125" style="103" customWidth="1"/>
    <col min="15" max="16" width="8.5703125" style="8" customWidth="1"/>
    <col min="17" max="17" width="6.5703125" style="8" customWidth="1"/>
    <col min="18" max="16384" width="9.140625" style="8"/>
  </cols>
  <sheetData>
    <row r="1" spans="1:17" ht="12.75" customHeight="1" x14ac:dyDescent="0.2">
      <c r="A1" s="2211" t="s">
        <v>3056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17" x14ac:dyDescent="0.2">
      <c r="M2" s="240"/>
    </row>
    <row r="3" spans="1:17" x14ac:dyDescent="0.2">
      <c r="M3" s="240"/>
    </row>
    <row r="4" spans="1:17" s="82" customFormat="1" ht="12.75" customHeight="1" x14ac:dyDescent="0.2">
      <c r="A4" s="2212" t="s">
        <v>77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</row>
    <row r="5" spans="1:17" s="82" customFormat="1" ht="12.75" customHeight="1" x14ac:dyDescent="0.2">
      <c r="A5" s="2417" t="s">
        <v>178</v>
      </c>
      <c r="B5" s="2417"/>
      <c r="C5" s="2417"/>
      <c r="D5" s="2417"/>
      <c r="E5" s="2417"/>
      <c r="F5" s="2417"/>
      <c r="G5" s="2417"/>
      <c r="H5" s="2417"/>
      <c r="I5" s="2417"/>
      <c r="J5" s="2417"/>
      <c r="K5" s="2417"/>
      <c r="L5" s="2417"/>
      <c r="M5" s="2417"/>
      <c r="N5" s="2417"/>
      <c r="O5" s="2417"/>
      <c r="P5" s="2417"/>
      <c r="Q5" s="2417"/>
    </row>
    <row r="6" spans="1:17" s="82" customFormat="1" ht="12.75" customHeight="1" x14ac:dyDescent="0.2">
      <c r="A6" s="2212" t="s">
        <v>1162</v>
      </c>
      <c r="B6" s="2212"/>
      <c r="C6" s="2212"/>
      <c r="D6" s="2212"/>
      <c r="E6" s="2212"/>
      <c r="F6" s="2212"/>
      <c r="G6" s="2212"/>
      <c r="H6" s="2212"/>
      <c r="I6" s="2212"/>
      <c r="J6" s="2212"/>
      <c r="K6" s="2212"/>
      <c r="L6" s="2212"/>
      <c r="M6" s="2212"/>
      <c r="N6" s="2212"/>
      <c r="O6" s="2212"/>
      <c r="P6" s="2212"/>
      <c r="Q6" s="2212"/>
    </row>
    <row r="7" spans="1:17" s="82" customFormat="1" ht="12.75" customHeight="1" thickBot="1" x14ac:dyDescent="0.25">
      <c r="A7" s="2251" t="s">
        <v>293</v>
      </c>
      <c r="B7" s="2251"/>
      <c r="C7" s="2251"/>
      <c r="D7" s="2251"/>
      <c r="E7" s="2251"/>
      <c r="F7" s="2251"/>
      <c r="G7" s="2251"/>
      <c r="H7" s="2251"/>
      <c r="I7" s="2251"/>
      <c r="J7" s="2251"/>
      <c r="K7" s="2251"/>
      <c r="L7" s="2251"/>
      <c r="M7" s="2251"/>
      <c r="N7" s="2251"/>
      <c r="O7" s="2251"/>
      <c r="P7" s="2251"/>
      <c r="Q7" s="2251"/>
    </row>
    <row r="8" spans="1:17" s="82" customFormat="1" ht="12.75" customHeight="1" x14ac:dyDescent="0.2">
      <c r="A8" s="2491" t="s">
        <v>56</v>
      </c>
      <c r="B8" s="2494" t="s">
        <v>57</v>
      </c>
      <c r="C8" s="2253" t="s">
        <v>58</v>
      </c>
      <c r="D8" s="2224"/>
      <c r="E8" s="2224"/>
      <c r="F8" s="2482" t="s">
        <v>59</v>
      </c>
      <c r="G8" s="2483"/>
      <c r="H8" s="2483"/>
      <c r="I8" s="2484"/>
      <c r="J8" s="2496" t="s">
        <v>60</v>
      </c>
      <c r="K8" s="2243" t="s">
        <v>458</v>
      </c>
      <c r="L8" s="2244"/>
      <c r="M8" s="2244"/>
      <c r="N8" s="2482" t="s">
        <v>459</v>
      </c>
      <c r="O8" s="2483"/>
      <c r="P8" s="2483"/>
      <c r="Q8" s="2484"/>
    </row>
    <row r="9" spans="1:17" s="82" customFormat="1" ht="12.75" customHeight="1" x14ac:dyDescent="0.2">
      <c r="A9" s="2492"/>
      <c r="B9" s="2495"/>
      <c r="C9" s="2216" t="s">
        <v>1010</v>
      </c>
      <c r="D9" s="2249"/>
      <c r="E9" s="2498"/>
      <c r="F9" s="2485" t="s">
        <v>1295</v>
      </c>
      <c r="G9" s="2486"/>
      <c r="H9" s="2487"/>
      <c r="I9" s="2488" t="s">
        <v>1300</v>
      </c>
      <c r="J9" s="2497"/>
      <c r="K9" s="2234" t="s">
        <v>1010</v>
      </c>
      <c r="L9" s="2489"/>
      <c r="M9" s="2490"/>
      <c r="N9" s="2485" t="s">
        <v>1295</v>
      </c>
      <c r="O9" s="2486"/>
      <c r="P9" s="2487"/>
      <c r="Q9" s="2488" t="s">
        <v>1300</v>
      </c>
    </row>
    <row r="10" spans="1:17" s="204" customFormat="1" ht="36.6" customHeight="1" thickBot="1" x14ac:dyDescent="0.25">
      <c r="A10" s="2493"/>
      <c r="B10" s="1223" t="s">
        <v>61</v>
      </c>
      <c r="C10" s="1201" t="s">
        <v>62</v>
      </c>
      <c r="D10" s="1201" t="s">
        <v>63</v>
      </c>
      <c r="E10" s="1201" t="s">
        <v>64</v>
      </c>
      <c r="F10" s="1201" t="s">
        <v>62</v>
      </c>
      <c r="G10" s="1201" t="s">
        <v>63</v>
      </c>
      <c r="H10" s="1201" t="s">
        <v>1299</v>
      </c>
      <c r="I10" s="2288"/>
      <c r="J10" s="1224" t="s">
        <v>65</v>
      </c>
      <c r="K10" s="1203" t="s">
        <v>62</v>
      </c>
      <c r="L10" s="1203" t="s">
        <v>63</v>
      </c>
      <c r="M10" s="1203" t="s">
        <v>64</v>
      </c>
      <c r="N10" s="1201" t="s">
        <v>62</v>
      </c>
      <c r="O10" s="1201" t="s">
        <v>63</v>
      </c>
      <c r="P10" s="1201" t="s">
        <v>1299</v>
      </c>
      <c r="Q10" s="2288"/>
    </row>
    <row r="11" spans="1:17" ht="11.45" customHeight="1" x14ac:dyDescent="0.2">
      <c r="A11" s="1197">
        <v>1</v>
      </c>
      <c r="B11" s="1222" t="s">
        <v>24</v>
      </c>
      <c r="C11" s="120"/>
      <c r="D11" s="114"/>
      <c r="E11" s="114"/>
      <c r="F11" s="120"/>
      <c r="G11" s="114"/>
      <c r="H11" s="114"/>
      <c r="I11" s="1176"/>
      <c r="J11" s="1191" t="s">
        <v>25</v>
      </c>
      <c r="K11" s="537"/>
      <c r="L11" s="244"/>
      <c r="M11" s="329"/>
      <c r="N11" s="130"/>
      <c r="O11" s="192"/>
      <c r="P11" s="192"/>
      <c r="Q11" s="1187"/>
    </row>
    <row r="12" spans="1:17" x14ac:dyDescent="0.2">
      <c r="A12" s="1197">
        <f t="shared" ref="A12:A54" si="0">A11+1</f>
        <v>2</v>
      </c>
      <c r="B12" s="1196" t="s">
        <v>35</v>
      </c>
      <c r="C12" s="90"/>
      <c r="D12" s="79"/>
      <c r="E12" s="79">
        <f>SUM(C12:D12)</f>
        <v>0</v>
      </c>
      <c r="F12" s="90"/>
      <c r="G12" s="79"/>
      <c r="H12" s="79"/>
      <c r="I12" s="1204"/>
      <c r="J12" s="1186" t="s">
        <v>208</v>
      </c>
      <c r="K12" s="414">
        <v>91622</v>
      </c>
      <c r="L12" s="193">
        <v>0</v>
      </c>
      <c r="M12" s="548">
        <f>SUM(K12:L12)</f>
        <v>91622</v>
      </c>
      <c r="N12" s="414">
        <v>87802</v>
      </c>
      <c r="O12" s="193">
        <v>0</v>
      </c>
      <c r="P12" s="193">
        <f>N12+O12</f>
        <v>87802</v>
      </c>
      <c r="Q12" s="1219">
        <f>P12/M12</f>
        <v>0.95830695684442602</v>
      </c>
    </row>
    <row r="13" spans="1:17" x14ac:dyDescent="0.2">
      <c r="A13" s="1197">
        <f t="shared" si="0"/>
        <v>3</v>
      </c>
      <c r="B13" s="1196" t="s">
        <v>36</v>
      </c>
      <c r="C13" s="90"/>
      <c r="D13" s="79"/>
      <c r="E13" s="79">
        <f>SUM(C13:D13)</f>
        <v>0</v>
      </c>
      <c r="F13" s="90"/>
      <c r="G13" s="79"/>
      <c r="H13" s="79"/>
      <c r="I13" s="1204"/>
      <c r="J13" s="1215" t="s">
        <v>209</v>
      </c>
      <c r="K13" s="414">
        <v>15775</v>
      </c>
      <c r="L13" s="193">
        <v>0</v>
      </c>
      <c r="M13" s="548">
        <f>SUM(K13:L13)</f>
        <v>15775</v>
      </c>
      <c r="N13" s="414">
        <v>15027</v>
      </c>
      <c r="O13" s="193">
        <v>0</v>
      </c>
      <c r="P13" s="193">
        <f t="shared" ref="P13:P14" si="1">N13+O13</f>
        <v>15027</v>
      </c>
      <c r="Q13" s="1219">
        <f t="shared" ref="Q13:Q14" si="2">P13/M13</f>
        <v>0.95258320126782881</v>
      </c>
    </row>
    <row r="14" spans="1:17" x14ac:dyDescent="0.2">
      <c r="A14" s="1197">
        <f t="shared" si="0"/>
        <v>4</v>
      </c>
      <c r="B14" s="1196" t="s">
        <v>37</v>
      </c>
      <c r="C14" s="90"/>
      <c r="D14" s="79"/>
      <c r="E14" s="79">
        <f>SUM(C14:D14)</f>
        <v>0</v>
      </c>
      <c r="F14" s="90"/>
      <c r="G14" s="79"/>
      <c r="H14" s="79"/>
      <c r="I14" s="1204"/>
      <c r="J14" s="1186" t="s">
        <v>210</v>
      </c>
      <c r="K14" s="414">
        <v>14111</v>
      </c>
      <c r="L14" s="193">
        <v>0</v>
      </c>
      <c r="M14" s="548">
        <f>SUM(K14:L14)</f>
        <v>14111</v>
      </c>
      <c r="N14" s="414">
        <v>9826</v>
      </c>
      <c r="O14" s="193">
        <v>0</v>
      </c>
      <c r="P14" s="193">
        <f t="shared" si="1"/>
        <v>9826</v>
      </c>
      <c r="Q14" s="1219">
        <f t="shared" si="2"/>
        <v>0.69633619162355609</v>
      </c>
    </row>
    <row r="15" spans="1:17" ht="12" customHeight="1" x14ac:dyDescent="0.2">
      <c r="A15" s="1197">
        <f t="shared" si="0"/>
        <v>5</v>
      </c>
      <c r="B15" s="1205"/>
      <c r="C15" s="90"/>
      <c r="D15" s="79"/>
      <c r="E15" s="79"/>
      <c r="F15" s="90"/>
      <c r="G15" s="79"/>
      <c r="H15" s="79"/>
      <c r="I15" s="1204"/>
      <c r="J15" s="1186"/>
      <c r="K15" s="414"/>
      <c r="L15" s="193"/>
      <c r="M15" s="329"/>
      <c r="N15" s="414"/>
      <c r="O15" s="193"/>
      <c r="P15" s="193"/>
      <c r="Q15" s="1187"/>
    </row>
    <row r="16" spans="1:17" x14ac:dyDescent="0.2">
      <c r="A16" s="1197">
        <f t="shared" si="0"/>
        <v>6</v>
      </c>
      <c r="B16" s="1196" t="s">
        <v>38</v>
      </c>
      <c r="C16" s="90"/>
      <c r="D16" s="79"/>
      <c r="E16" s="79">
        <f>SUM(C16:D16)</f>
        <v>0</v>
      </c>
      <c r="F16" s="90"/>
      <c r="G16" s="79"/>
      <c r="H16" s="79"/>
      <c r="I16" s="1204"/>
      <c r="J16" s="1186" t="s">
        <v>28</v>
      </c>
      <c r="K16" s="414"/>
      <c r="L16" s="193"/>
      <c r="M16" s="329"/>
      <c r="N16" s="414"/>
      <c r="O16" s="193"/>
      <c r="P16" s="193"/>
      <c r="Q16" s="1187"/>
    </row>
    <row r="17" spans="1:17" x14ac:dyDescent="0.2">
      <c r="A17" s="1197">
        <f t="shared" si="0"/>
        <v>7</v>
      </c>
      <c r="B17" s="1196"/>
      <c r="C17" s="90"/>
      <c r="D17" s="79"/>
      <c r="E17" s="79"/>
      <c r="F17" s="90"/>
      <c r="G17" s="79"/>
      <c r="H17" s="79"/>
      <c r="I17" s="1204"/>
      <c r="J17" s="1186" t="s">
        <v>30</v>
      </c>
      <c r="K17" s="414"/>
      <c r="L17" s="193"/>
      <c r="M17" s="329"/>
      <c r="N17" s="414"/>
      <c r="O17" s="193"/>
      <c r="P17" s="193"/>
      <c r="Q17" s="1187"/>
    </row>
    <row r="18" spans="1:17" x14ac:dyDescent="0.2">
      <c r="A18" s="1197">
        <f t="shared" si="0"/>
        <v>8</v>
      </c>
      <c r="B18" s="1196" t="s">
        <v>39</v>
      </c>
      <c r="C18" s="90"/>
      <c r="D18" s="79"/>
      <c r="E18" s="79">
        <f>SUM(C18:D18)</f>
        <v>0</v>
      </c>
      <c r="F18" s="90"/>
      <c r="G18" s="79"/>
      <c r="H18" s="79"/>
      <c r="I18" s="1204"/>
      <c r="J18" s="1186" t="s">
        <v>434</v>
      </c>
      <c r="K18" s="414"/>
      <c r="L18" s="193"/>
      <c r="M18" s="329"/>
      <c r="N18" s="414"/>
      <c r="O18" s="193"/>
      <c r="P18" s="193"/>
      <c r="Q18" s="1187"/>
    </row>
    <row r="19" spans="1:17" x14ac:dyDescent="0.2">
      <c r="A19" s="1197">
        <f t="shared" si="0"/>
        <v>9</v>
      </c>
      <c r="B19" s="1206" t="s">
        <v>40</v>
      </c>
      <c r="C19" s="1126"/>
      <c r="D19" s="109"/>
      <c r="E19" s="109"/>
      <c r="F19" s="1126"/>
      <c r="G19" s="109"/>
      <c r="H19" s="109"/>
      <c r="I19" s="1207"/>
      <c r="J19" s="1186" t="s">
        <v>433</v>
      </c>
      <c r="K19" s="414"/>
      <c r="L19" s="193"/>
      <c r="M19" s="329"/>
      <c r="N19" s="414"/>
      <c r="O19" s="193"/>
      <c r="P19" s="193"/>
      <c r="Q19" s="1187"/>
    </row>
    <row r="20" spans="1:17" x14ac:dyDescent="0.2">
      <c r="A20" s="1197">
        <f t="shared" si="0"/>
        <v>10</v>
      </c>
      <c r="B20" s="1196" t="s">
        <v>41</v>
      </c>
      <c r="C20" s="1126">
        <v>0</v>
      </c>
      <c r="D20" s="109"/>
      <c r="E20" s="109">
        <f>SUM(C20:D20)</f>
        <v>0</v>
      </c>
      <c r="F20" s="1126">
        <v>3</v>
      </c>
      <c r="G20" s="109">
        <v>0</v>
      </c>
      <c r="H20" s="109">
        <f>F20+G20</f>
        <v>3</v>
      </c>
      <c r="I20" s="1207"/>
      <c r="J20" s="1189" t="s">
        <v>811</v>
      </c>
      <c r="K20" s="414"/>
      <c r="L20" s="193"/>
      <c r="M20" s="329"/>
      <c r="N20" s="414"/>
      <c r="O20" s="193"/>
      <c r="P20" s="193"/>
      <c r="Q20" s="1187"/>
    </row>
    <row r="21" spans="1:17" x14ac:dyDescent="0.2">
      <c r="A21" s="1197">
        <f t="shared" si="0"/>
        <v>11</v>
      </c>
      <c r="B21" s="1208"/>
      <c r="C21" s="1126"/>
      <c r="D21" s="109"/>
      <c r="E21" s="109"/>
      <c r="F21" s="1126"/>
      <c r="G21" s="109"/>
      <c r="H21" s="109"/>
      <c r="I21" s="1207"/>
      <c r="J21" s="1186" t="s">
        <v>812</v>
      </c>
      <c r="K21" s="414"/>
      <c r="L21" s="193"/>
      <c r="M21" s="329"/>
      <c r="N21" s="414"/>
      <c r="O21" s="193"/>
      <c r="P21" s="193"/>
      <c r="Q21" s="1187"/>
    </row>
    <row r="22" spans="1:17" s="84" customFormat="1" x14ac:dyDescent="0.2">
      <c r="A22" s="1197">
        <f t="shared" si="0"/>
        <v>12</v>
      </c>
      <c r="B22" s="1208" t="s">
        <v>42</v>
      </c>
      <c r="C22" s="1126"/>
      <c r="D22" s="109"/>
      <c r="E22" s="109"/>
      <c r="F22" s="1126"/>
      <c r="G22" s="109"/>
      <c r="H22" s="109"/>
      <c r="I22" s="1207"/>
      <c r="J22" s="1186" t="s">
        <v>813</v>
      </c>
      <c r="K22" s="414"/>
      <c r="L22" s="193"/>
      <c r="M22" s="329"/>
      <c r="N22" s="1138"/>
      <c r="O22" s="243"/>
      <c r="P22" s="243"/>
      <c r="Q22" s="1188"/>
    </row>
    <row r="23" spans="1:17" s="84" customFormat="1" x14ac:dyDescent="0.2">
      <c r="A23" s="1197">
        <f t="shared" si="0"/>
        <v>13</v>
      </c>
      <c r="B23" s="1208" t="s">
        <v>43</v>
      </c>
      <c r="C23" s="1126"/>
      <c r="D23" s="109"/>
      <c r="E23" s="109"/>
      <c r="F23" s="1126"/>
      <c r="G23" s="109"/>
      <c r="H23" s="109"/>
      <c r="I23" s="1207"/>
      <c r="J23" s="1189"/>
      <c r="K23" s="414"/>
      <c r="L23" s="193"/>
      <c r="M23" s="329"/>
      <c r="N23" s="1138"/>
      <c r="O23" s="243"/>
      <c r="P23" s="243"/>
      <c r="Q23" s="1188"/>
    </row>
    <row r="24" spans="1:17" x14ac:dyDescent="0.2">
      <c r="A24" s="1197">
        <f t="shared" si="0"/>
        <v>14</v>
      </c>
      <c r="B24" s="1196" t="s">
        <v>44</v>
      </c>
      <c r="C24" s="117"/>
      <c r="D24" s="88"/>
      <c r="E24" s="88"/>
      <c r="F24" s="117"/>
      <c r="G24" s="88"/>
      <c r="H24" s="88"/>
      <c r="I24" s="1209"/>
      <c r="J24" s="1190" t="s">
        <v>66</v>
      </c>
      <c r="K24" s="535">
        <f>SUM(K12:K22)</f>
        <v>121508</v>
      </c>
      <c r="L24" s="242">
        <f>SUM(L12:L22)</f>
        <v>0</v>
      </c>
      <c r="M24" s="330">
        <f>SUM(M12:M22)</f>
        <v>121508</v>
      </c>
      <c r="N24" s="535">
        <f>SUM(N12:N23)</f>
        <v>112655</v>
      </c>
      <c r="O24" s="242">
        <f>SUM(O12:O23)</f>
        <v>0</v>
      </c>
      <c r="P24" s="242">
        <f>SUM(P12:P23)</f>
        <v>112655</v>
      </c>
      <c r="Q24" s="1220">
        <f>P24/M24</f>
        <v>0.92714059979589825</v>
      </c>
    </row>
    <row r="25" spans="1:17" x14ac:dyDescent="0.2">
      <c r="A25" s="1197">
        <f t="shared" si="0"/>
        <v>15</v>
      </c>
      <c r="B25" s="1196" t="s">
        <v>45</v>
      </c>
      <c r="C25" s="1126"/>
      <c r="D25" s="109"/>
      <c r="E25" s="109"/>
      <c r="F25" s="1126"/>
      <c r="G25" s="109"/>
      <c r="H25" s="109"/>
      <c r="I25" s="1207"/>
      <c r="J25" s="1189"/>
      <c r="K25" s="414"/>
      <c r="L25" s="193"/>
      <c r="M25" s="329"/>
      <c r="N25" s="414"/>
      <c r="O25" s="193"/>
      <c r="P25" s="193"/>
      <c r="Q25" s="1187"/>
    </row>
    <row r="26" spans="1:17" x14ac:dyDescent="0.2">
      <c r="A26" s="1197">
        <f t="shared" si="0"/>
        <v>16</v>
      </c>
      <c r="B26" s="1196" t="s">
        <v>46</v>
      </c>
      <c r="C26" s="91"/>
      <c r="D26" s="86"/>
      <c r="E26" s="86"/>
      <c r="F26" s="91"/>
      <c r="G26" s="86"/>
      <c r="H26" s="86"/>
      <c r="I26" s="1210"/>
      <c r="J26" s="1191" t="s">
        <v>34</v>
      </c>
      <c r="K26" s="537"/>
      <c r="L26" s="244"/>
      <c r="M26" s="329"/>
      <c r="N26" s="414"/>
      <c r="O26" s="193"/>
      <c r="P26" s="193"/>
      <c r="Q26" s="1187"/>
    </row>
    <row r="27" spans="1:17" x14ac:dyDescent="0.2">
      <c r="A27" s="1197">
        <f t="shared" si="0"/>
        <v>17</v>
      </c>
      <c r="B27" s="1196" t="s">
        <v>47</v>
      </c>
      <c r="C27" s="90"/>
      <c r="D27" s="79"/>
      <c r="E27" s="79"/>
      <c r="F27" s="90"/>
      <c r="G27" s="79"/>
      <c r="H27" s="79"/>
      <c r="I27" s="1204"/>
      <c r="J27" s="1186" t="s">
        <v>219</v>
      </c>
      <c r="K27" s="414">
        <f>'felhalm. kiad.  '!G136</f>
        <v>2000</v>
      </c>
      <c r="L27" s="193">
        <f>'felhalm. kiad.  '!H136</f>
        <v>0</v>
      </c>
      <c r="M27" s="329">
        <f>SUM(K27:L27)</f>
        <v>2000</v>
      </c>
      <c r="N27" s="414">
        <f>'felhalm. kiad.  '!I136</f>
        <v>1558</v>
      </c>
      <c r="O27" s="193">
        <v>0</v>
      </c>
      <c r="P27" s="193">
        <f>N27+O27</f>
        <v>1558</v>
      </c>
      <c r="Q27" s="1219">
        <f>P27/M27</f>
        <v>0.77900000000000003</v>
      </c>
    </row>
    <row r="28" spans="1:17" x14ac:dyDescent="0.2">
      <c r="A28" s="1197">
        <f t="shared" si="0"/>
        <v>18</v>
      </c>
      <c r="B28" s="1196"/>
      <c r="C28" s="90"/>
      <c r="D28" s="79"/>
      <c r="E28" s="79"/>
      <c r="F28" s="90"/>
      <c r="G28" s="79"/>
      <c r="H28" s="79"/>
      <c r="I28" s="1204"/>
      <c r="J28" s="1186" t="s">
        <v>31</v>
      </c>
      <c r="K28" s="414"/>
      <c r="L28" s="193"/>
      <c r="M28" s="329"/>
      <c r="N28" s="414"/>
      <c r="O28" s="193"/>
      <c r="P28" s="193"/>
      <c r="Q28" s="1187"/>
    </row>
    <row r="29" spans="1:17" x14ac:dyDescent="0.2">
      <c r="A29" s="1197">
        <f t="shared" si="0"/>
        <v>19</v>
      </c>
      <c r="B29" s="1208" t="s">
        <v>50</v>
      </c>
      <c r="C29" s="90"/>
      <c r="D29" s="79"/>
      <c r="E29" s="79"/>
      <c r="F29" s="90"/>
      <c r="G29" s="79"/>
      <c r="H29" s="79"/>
      <c r="I29" s="1204"/>
      <c r="J29" s="1186" t="s">
        <v>32</v>
      </c>
      <c r="K29" s="414"/>
      <c r="L29" s="193"/>
      <c r="M29" s="329"/>
      <c r="N29" s="414"/>
      <c r="O29" s="193"/>
      <c r="P29" s="193"/>
      <c r="Q29" s="1187"/>
    </row>
    <row r="30" spans="1:17" s="84" customFormat="1" x14ac:dyDescent="0.2">
      <c r="A30" s="1197">
        <f t="shared" si="0"/>
        <v>20</v>
      </c>
      <c r="B30" s="1208" t="s">
        <v>48</v>
      </c>
      <c r="C30" s="90"/>
      <c r="D30" s="79"/>
      <c r="E30" s="79"/>
      <c r="F30" s="90"/>
      <c r="G30" s="79"/>
      <c r="H30" s="79"/>
      <c r="I30" s="1204"/>
      <c r="J30" s="1186" t="s">
        <v>435</v>
      </c>
      <c r="K30" s="414"/>
      <c r="L30" s="193"/>
      <c r="M30" s="329"/>
      <c r="N30" s="1138"/>
      <c r="O30" s="243"/>
      <c r="P30" s="243"/>
      <c r="Q30" s="1188"/>
    </row>
    <row r="31" spans="1:17" x14ac:dyDescent="0.2">
      <c r="A31" s="1197">
        <f t="shared" si="0"/>
        <v>21</v>
      </c>
      <c r="B31" s="1208"/>
      <c r="C31" s="90"/>
      <c r="D31" s="79"/>
      <c r="E31" s="79"/>
      <c r="F31" s="90"/>
      <c r="G31" s="79"/>
      <c r="H31" s="79"/>
      <c r="I31" s="1204"/>
      <c r="J31" s="1186" t="s">
        <v>432</v>
      </c>
      <c r="K31" s="414"/>
      <c r="L31" s="193"/>
      <c r="M31" s="329"/>
      <c r="N31" s="414"/>
      <c r="O31" s="193"/>
      <c r="P31" s="193"/>
      <c r="Q31" s="1187"/>
    </row>
    <row r="32" spans="1:17" s="9" customFormat="1" x14ac:dyDescent="0.2">
      <c r="A32" s="1197">
        <f t="shared" si="0"/>
        <v>22</v>
      </c>
      <c r="B32" s="1211" t="s">
        <v>52</v>
      </c>
      <c r="C32" s="1150">
        <f>C14+C20</f>
        <v>0</v>
      </c>
      <c r="D32" s="563">
        <f>D14+D20</f>
        <v>0</v>
      </c>
      <c r="E32" s="563">
        <f>E14+E20</f>
        <v>0</v>
      </c>
      <c r="F32" s="1150">
        <f>SUM(F20:F31)</f>
        <v>3</v>
      </c>
      <c r="G32" s="563">
        <f>SUM(G20:G31)</f>
        <v>0</v>
      </c>
      <c r="H32" s="563">
        <f>SUM(H20:H31)</f>
        <v>3</v>
      </c>
      <c r="I32" s="1207"/>
      <c r="J32" s="1186" t="s">
        <v>428</v>
      </c>
      <c r="K32" s="414"/>
      <c r="L32" s="193"/>
      <c r="M32" s="329"/>
      <c r="N32" s="537"/>
      <c r="O32" s="244"/>
      <c r="P32" s="244"/>
      <c r="Q32" s="1192"/>
    </row>
    <row r="33" spans="1:17" x14ac:dyDescent="0.2">
      <c r="A33" s="1197">
        <f t="shared" si="0"/>
        <v>23</v>
      </c>
      <c r="B33" s="1212" t="s">
        <v>67</v>
      </c>
      <c r="C33" s="113">
        <v>0</v>
      </c>
      <c r="D33" s="85">
        <v>0</v>
      </c>
      <c r="E33" s="85">
        <v>0</v>
      </c>
      <c r="F33" s="113">
        <v>0</v>
      </c>
      <c r="G33" s="85">
        <v>0</v>
      </c>
      <c r="H33" s="85">
        <v>0</v>
      </c>
      <c r="I33" s="1175"/>
      <c r="J33" s="1193" t="s">
        <v>68</v>
      </c>
      <c r="K33" s="535">
        <f>SUM(K27:K32)</f>
        <v>2000</v>
      </c>
      <c r="L33" s="242">
        <f>SUM(L27:L32)</f>
        <v>0</v>
      </c>
      <c r="M33" s="330">
        <f>SUM(M27:M31)</f>
        <v>2000</v>
      </c>
      <c r="N33" s="535">
        <f>SUM(N27:N32)</f>
        <v>1558</v>
      </c>
      <c r="O33" s="242">
        <f>SUM(O27:O32)</f>
        <v>0</v>
      </c>
      <c r="P33" s="242">
        <f>SUM(P27:P32)</f>
        <v>1558</v>
      </c>
      <c r="Q33" s="1219">
        <f>P33/M33</f>
        <v>0.77900000000000003</v>
      </c>
    </row>
    <row r="34" spans="1:17" x14ac:dyDescent="0.2">
      <c r="A34" s="1197">
        <f t="shared" si="0"/>
        <v>24</v>
      </c>
      <c r="B34" s="1213" t="s">
        <v>51</v>
      </c>
      <c r="C34" s="120">
        <f>SUM(C32:C33)</f>
        <v>0</v>
      </c>
      <c r="D34" s="114">
        <f>SUM(D32:D33)</f>
        <v>0</v>
      </c>
      <c r="E34" s="114">
        <f>SUM(C34:D34)</f>
        <v>0</v>
      </c>
      <c r="F34" s="120">
        <f>SUM(F32:F33)</f>
        <v>3</v>
      </c>
      <c r="G34" s="114">
        <f>SUM(G32:G33)</f>
        <v>0</v>
      </c>
      <c r="H34" s="114">
        <f>SUM(H32:H33)</f>
        <v>3</v>
      </c>
      <c r="I34" s="1176"/>
      <c r="J34" s="1194" t="s">
        <v>69</v>
      </c>
      <c r="K34" s="537">
        <f t="shared" ref="K34:P34" si="3">K24+K33</f>
        <v>123508</v>
      </c>
      <c r="L34" s="244">
        <f t="shared" si="3"/>
        <v>0</v>
      </c>
      <c r="M34" s="321">
        <f t="shared" si="3"/>
        <v>123508</v>
      </c>
      <c r="N34" s="537">
        <f t="shared" si="3"/>
        <v>114213</v>
      </c>
      <c r="O34" s="244">
        <f t="shared" si="3"/>
        <v>0</v>
      </c>
      <c r="P34" s="244">
        <f t="shared" si="3"/>
        <v>114213</v>
      </c>
      <c r="Q34" s="1221">
        <f>P34/M34</f>
        <v>0.92474171713573206</v>
      </c>
    </row>
    <row r="35" spans="1:17" x14ac:dyDescent="0.2">
      <c r="A35" s="1197">
        <f t="shared" si="0"/>
        <v>25</v>
      </c>
      <c r="B35" s="1208"/>
      <c r="C35" s="112"/>
      <c r="D35" s="110"/>
      <c r="E35" s="110"/>
      <c r="F35" s="112"/>
      <c r="G35" s="110"/>
      <c r="H35" s="110"/>
      <c r="I35" s="1171"/>
      <c r="J35" s="1189"/>
      <c r="K35" s="414"/>
      <c r="L35" s="193"/>
      <c r="M35" s="329"/>
      <c r="N35" s="414"/>
      <c r="O35" s="193"/>
      <c r="P35" s="193"/>
      <c r="Q35" s="1187"/>
    </row>
    <row r="36" spans="1:17" x14ac:dyDescent="0.2">
      <c r="A36" s="1197">
        <f t="shared" si="0"/>
        <v>26</v>
      </c>
      <c r="B36" s="1208"/>
      <c r="C36" s="112"/>
      <c r="D36" s="110"/>
      <c r="E36" s="110"/>
      <c r="F36" s="112"/>
      <c r="G36" s="110"/>
      <c r="H36" s="110"/>
      <c r="I36" s="1171"/>
      <c r="J36" s="1190"/>
      <c r="K36" s="535"/>
      <c r="L36" s="242"/>
      <c r="M36" s="330"/>
      <c r="N36" s="414"/>
      <c r="O36" s="193"/>
      <c r="P36" s="193"/>
      <c r="Q36" s="1187"/>
    </row>
    <row r="37" spans="1:17" s="9" customFormat="1" x14ac:dyDescent="0.2">
      <c r="A37" s="1197">
        <f t="shared" si="0"/>
        <v>27</v>
      </c>
      <c r="B37" s="1208"/>
      <c r="C37" s="112"/>
      <c r="D37" s="110"/>
      <c r="E37" s="110"/>
      <c r="F37" s="112"/>
      <c r="G37" s="110"/>
      <c r="H37" s="110"/>
      <c r="I37" s="1171"/>
      <c r="J37" s="1189"/>
      <c r="K37" s="414"/>
      <c r="L37" s="193"/>
      <c r="M37" s="329"/>
      <c r="N37" s="537"/>
      <c r="O37" s="244"/>
      <c r="P37" s="244"/>
      <c r="Q37" s="1192"/>
    </row>
    <row r="38" spans="1:17" s="9" customFormat="1" x14ac:dyDescent="0.2">
      <c r="A38" s="1197">
        <f t="shared" si="0"/>
        <v>28</v>
      </c>
      <c r="B38" s="1191" t="s">
        <v>53</v>
      </c>
      <c r="C38" s="91"/>
      <c r="D38" s="86"/>
      <c r="E38" s="86"/>
      <c r="F38" s="91"/>
      <c r="G38" s="86"/>
      <c r="H38" s="86"/>
      <c r="I38" s="1210"/>
      <c r="J38" s="1191" t="s">
        <v>33</v>
      </c>
      <c r="K38" s="537"/>
      <c r="L38" s="244"/>
      <c r="M38" s="321"/>
      <c r="N38" s="537"/>
      <c r="O38" s="244"/>
      <c r="P38" s="244"/>
      <c r="Q38" s="1192"/>
    </row>
    <row r="39" spans="1:17" s="9" customFormat="1" x14ac:dyDescent="0.2">
      <c r="A39" s="1197">
        <f t="shared" si="0"/>
        <v>29</v>
      </c>
      <c r="B39" s="1195" t="s">
        <v>661</v>
      </c>
      <c r="C39" s="91"/>
      <c r="D39" s="86"/>
      <c r="E39" s="86"/>
      <c r="F39" s="91"/>
      <c r="G39" s="86"/>
      <c r="H39" s="86"/>
      <c r="I39" s="1210"/>
      <c r="J39" s="1195" t="s">
        <v>4</v>
      </c>
      <c r="K39" s="537"/>
      <c r="L39" s="541"/>
      <c r="M39" s="332"/>
      <c r="N39" s="537"/>
      <c r="O39" s="244"/>
      <c r="P39" s="244"/>
      <c r="Q39" s="1192"/>
    </row>
    <row r="40" spans="1:17" s="9" customFormat="1" x14ac:dyDescent="0.2">
      <c r="A40" s="1197">
        <f t="shared" si="0"/>
        <v>30</v>
      </c>
      <c r="B40" s="1196" t="s">
        <v>832</v>
      </c>
      <c r="C40" s="91"/>
      <c r="D40" s="86"/>
      <c r="E40" s="86"/>
      <c r="F40" s="91"/>
      <c r="G40" s="86"/>
      <c r="H40" s="86"/>
      <c r="I40" s="1210"/>
      <c r="J40" s="1196" t="s">
        <v>3</v>
      </c>
      <c r="K40" s="537"/>
      <c r="L40" s="244"/>
      <c r="M40" s="321"/>
      <c r="N40" s="537"/>
      <c r="O40" s="244"/>
      <c r="P40" s="244"/>
      <c r="Q40" s="1192"/>
    </row>
    <row r="41" spans="1:17" x14ac:dyDescent="0.2">
      <c r="A41" s="1197">
        <f t="shared" si="0"/>
        <v>31</v>
      </c>
      <c r="B41" s="1186" t="s">
        <v>663</v>
      </c>
      <c r="C41" s="1130"/>
      <c r="D41" s="126"/>
      <c r="E41" s="126"/>
      <c r="F41" s="1130"/>
      <c r="G41" s="126"/>
      <c r="H41" s="126"/>
      <c r="I41" s="1214"/>
      <c r="J41" s="1186" t="s">
        <v>5</v>
      </c>
      <c r="K41" s="537"/>
      <c r="L41" s="244"/>
      <c r="M41" s="321"/>
      <c r="N41" s="414"/>
      <c r="O41" s="193"/>
      <c r="P41" s="193"/>
      <c r="Q41" s="1187"/>
    </row>
    <row r="42" spans="1:17" x14ac:dyDescent="0.2">
      <c r="A42" s="1197">
        <f t="shared" si="0"/>
        <v>32</v>
      </c>
      <c r="B42" s="1186" t="s">
        <v>200</v>
      </c>
      <c r="C42" s="90"/>
      <c r="D42" s="79"/>
      <c r="E42" s="79"/>
      <c r="F42" s="90"/>
      <c r="G42" s="79"/>
      <c r="H42" s="79"/>
      <c r="I42" s="1204"/>
      <c r="J42" s="1186" t="s">
        <v>6</v>
      </c>
      <c r="K42" s="537"/>
      <c r="L42" s="244"/>
      <c r="M42" s="321"/>
      <c r="N42" s="414"/>
      <c r="O42" s="193"/>
      <c r="P42" s="193"/>
      <c r="Q42" s="1187"/>
    </row>
    <row r="43" spans="1:17" x14ac:dyDescent="0.2">
      <c r="A43" s="1197">
        <f t="shared" si="0"/>
        <v>33</v>
      </c>
      <c r="B43" s="1215" t="s">
        <v>201</v>
      </c>
      <c r="C43" s="90">
        <v>96</v>
      </c>
      <c r="D43" s="79"/>
      <c r="E43" s="79">
        <f>C43+D43</f>
        <v>96</v>
      </c>
      <c r="F43" s="90">
        <v>96</v>
      </c>
      <c r="G43" s="79">
        <v>0</v>
      </c>
      <c r="H43" s="79">
        <f>F43+G43</f>
        <v>96</v>
      </c>
      <c r="I43" s="1216">
        <f>H43/E43</f>
        <v>1</v>
      </c>
      <c r="J43" s="1186" t="s">
        <v>7</v>
      </c>
      <c r="K43" s="537"/>
      <c r="L43" s="244"/>
      <c r="M43" s="321"/>
      <c r="N43" s="414"/>
      <c r="O43" s="193"/>
      <c r="P43" s="193"/>
      <c r="Q43" s="1187"/>
    </row>
    <row r="44" spans="1:17" x14ac:dyDescent="0.2">
      <c r="A44" s="1197">
        <f t="shared" si="0"/>
        <v>34</v>
      </c>
      <c r="B44" s="1215" t="s">
        <v>829</v>
      </c>
      <c r="C44" s="90"/>
      <c r="D44" s="79"/>
      <c r="E44" s="79"/>
      <c r="F44" s="90"/>
      <c r="G44" s="79"/>
      <c r="H44" s="79"/>
      <c r="I44" s="1204"/>
      <c r="J44" s="1186"/>
      <c r="K44" s="537"/>
      <c r="L44" s="244"/>
      <c r="M44" s="321"/>
      <c r="N44" s="414"/>
      <c r="O44" s="193"/>
      <c r="P44" s="193"/>
      <c r="Q44" s="1187"/>
    </row>
    <row r="45" spans="1:17" x14ac:dyDescent="0.2">
      <c r="A45" s="1197">
        <f t="shared" si="0"/>
        <v>35</v>
      </c>
      <c r="B45" s="1186" t="s">
        <v>664</v>
      </c>
      <c r="C45" s="90"/>
      <c r="D45" s="79"/>
      <c r="E45" s="79"/>
      <c r="F45" s="90"/>
      <c r="G45" s="79"/>
      <c r="H45" s="79"/>
      <c r="I45" s="1204"/>
      <c r="J45" s="1186" t="s">
        <v>8</v>
      </c>
      <c r="K45" s="537"/>
      <c r="L45" s="244"/>
      <c r="M45" s="329"/>
      <c r="N45" s="414"/>
      <c r="O45" s="193"/>
      <c r="P45" s="193"/>
      <c r="Q45" s="1187"/>
    </row>
    <row r="46" spans="1:17" x14ac:dyDescent="0.2">
      <c r="A46" s="1197">
        <f t="shared" si="0"/>
        <v>36</v>
      </c>
      <c r="B46" s="1186" t="s">
        <v>665</v>
      </c>
      <c r="C46" s="91"/>
      <c r="D46" s="86"/>
      <c r="E46" s="86"/>
      <c r="F46" s="91"/>
      <c r="G46" s="86"/>
      <c r="H46" s="86"/>
      <c r="I46" s="1210"/>
      <c r="J46" s="1186" t="s">
        <v>9</v>
      </c>
      <c r="K46" s="537"/>
      <c r="L46" s="244"/>
      <c r="M46" s="329"/>
      <c r="N46" s="414"/>
      <c r="O46" s="193"/>
      <c r="P46" s="193"/>
      <c r="Q46" s="1187"/>
    </row>
    <row r="47" spans="1:17" x14ac:dyDescent="0.2">
      <c r="A47" s="1197">
        <f t="shared" si="0"/>
        <v>37</v>
      </c>
      <c r="B47" s="1186" t="s">
        <v>204</v>
      </c>
      <c r="C47" s="90"/>
      <c r="D47" s="79"/>
      <c r="E47" s="79"/>
      <c r="F47" s="90"/>
      <c r="G47" s="79"/>
      <c r="H47" s="79"/>
      <c r="I47" s="1204"/>
      <c r="J47" s="1186" t="s">
        <v>10</v>
      </c>
      <c r="K47" s="414"/>
      <c r="L47" s="193"/>
      <c r="M47" s="329"/>
      <c r="N47" s="414"/>
      <c r="O47" s="193"/>
      <c r="P47" s="193"/>
      <c r="Q47" s="1187"/>
    </row>
    <row r="48" spans="1:17" x14ac:dyDescent="0.2">
      <c r="A48" s="1197">
        <f t="shared" si="0"/>
        <v>38</v>
      </c>
      <c r="B48" s="1215" t="s">
        <v>205</v>
      </c>
      <c r="C48" s="90">
        <f>K24-(C34+C43)</f>
        <v>121412</v>
      </c>
      <c r="D48" s="79">
        <f>L24-(D34+D43)</f>
        <v>0</v>
      </c>
      <c r="E48" s="79">
        <f>M24-(E34+E43)</f>
        <v>121412</v>
      </c>
      <c r="F48" s="90">
        <v>113866</v>
      </c>
      <c r="G48" s="79">
        <v>0</v>
      </c>
      <c r="H48" s="79">
        <f>F48+G48</f>
        <v>113866</v>
      </c>
      <c r="I48" s="1216">
        <f>H48/E48</f>
        <v>0.93784798866668861</v>
      </c>
      <c r="J48" s="1186" t="s">
        <v>11</v>
      </c>
      <c r="K48" s="414"/>
      <c r="L48" s="193"/>
      <c r="M48" s="329"/>
      <c r="N48" s="414"/>
      <c r="O48" s="193"/>
      <c r="P48" s="193"/>
      <c r="Q48" s="1187"/>
    </row>
    <row r="49" spans="1:17" x14ac:dyDescent="0.2">
      <c r="A49" s="1197">
        <f t="shared" si="0"/>
        <v>39</v>
      </c>
      <c r="B49" s="1215" t="s">
        <v>206</v>
      </c>
      <c r="C49" s="90">
        <f>K33-C33</f>
        <v>2000</v>
      </c>
      <c r="D49" s="79"/>
      <c r="E49" s="79">
        <f>M33-E33</f>
        <v>2000</v>
      </c>
      <c r="F49" s="90">
        <v>1558</v>
      </c>
      <c r="G49" s="79">
        <v>0</v>
      </c>
      <c r="H49" s="79">
        <f>F49+G49</f>
        <v>1558</v>
      </c>
      <c r="I49" s="1216">
        <f>H49/E49</f>
        <v>0.77900000000000003</v>
      </c>
      <c r="J49" s="1186" t="s">
        <v>12</v>
      </c>
      <c r="K49" s="414"/>
      <c r="L49" s="193"/>
      <c r="M49" s="329"/>
      <c r="N49" s="414"/>
      <c r="O49" s="193"/>
      <c r="P49" s="193"/>
      <c r="Q49" s="1187"/>
    </row>
    <row r="50" spans="1:17" x14ac:dyDescent="0.2">
      <c r="A50" s="1197">
        <f t="shared" si="0"/>
        <v>40</v>
      </c>
      <c r="B50" s="1186" t="s">
        <v>1</v>
      </c>
      <c r="C50" s="90"/>
      <c r="D50" s="79"/>
      <c r="E50" s="79"/>
      <c r="F50" s="90"/>
      <c r="G50" s="79"/>
      <c r="H50" s="79"/>
      <c r="I50" s="1204"/>
      <c r="J50" s="1186" t="s">
        <v>13</v>
      </c>
      <c r="K50" s="414"/>
      <c r="L50" s="193"/>
      <c r="M50" s="329"/>
      <c r="N50" s="414"/>
      <c r="O50" s="193"/>
      <c r="P50" s="193"/>
      <c r="Q50" s="1187"/>
    </row>
    <row r="51" spans="1:17" x14ac:dyDescent="0.2">
      <c r="A51" s="1197">
        <f t="shared" si="0"/>
        <v>41</v>
      </c>
      <c r="B51" s="1186"/>
      <c r="C51" s="90"/>
      <c r="D51" s="79"/>
      <c r="E51" s="79"/>
      <c r="F51" s="90"/>
      <c r="G51" s="79"/>
      <c r="H51" s="79"/>
      <c r="I51" s="1204"/>
      <c r="J51" s="1186" t="s">
        <v>14</v>
      </c>
      <c r="K51" s="414"/>
      <c r="L51" s="193"/>
      <c r="M51" s="329"/>
      <c r="N51" s="414"/>
      <c r="O51" s="193"/>
      <c r="P51" s="193"/>
      <c r="Q51" s="1187"/>
    </row>
    <row r="52" spans="1:17" x14ac:dyDescent="0.2">
      <c r="A52" s="1197">
        <f t="shared" si="0"/>
        <v>42</v>
      </c>
      <c r="B52" s="1186"/>
      <c r="C52" s="90"/>
      <c r="D52" s="79"/>
      <c r="E52" s="79"/>
      <c r="F52" s="90"/>
      <c r="G52" s="79"/>
      <c r="H52" s="79"/>
      <c r="I52" s="1204"/>
      <c r="J52" s="1186" t="s">
        <v>15</v>
      </c>
      <c r="K52" s="414"/>
      <c r="L52" s="193"/>
      <c r="M52" s="329"/>
      <c r="N52" s="414"/>
      <c r="O52" s="193"/>
      <c r="P52" s="193"/>
      <c r="Q52" s="1187"/>
    </row>
    <row r="53" spans="1:17" ht="12" thickBot="1" x14ac:dyDescent="0.25">
      <c r="A53" s="1197">
        <f t="shared" si="0"/>
        <v>43</v>
      </c>
      <c r="B53" s="1213" t="s">
        <v>436</v>
      </c>
      <c r="C53" s="91">
        <f>SUM(C39:C51)</f>
        <v>123508</v>
      </c>
      <c r="D53" s="86">
        <f>SUM(D39:D51)</f>
        <v>0</v>
      </c>
      <c r="E53" s="86">
        <f>SUM(E39:E51)</f>
        <v>123508</v>
      </c>
      <c r="F53" s="91">
        <f>SUM(F43:F52)</f>
        <v>115520</v>
      </c>
      <c r="G53" s="86">
        <f>SUM(G43:G52)</f>
        <v>0</v>
      </c>
      <c r="H53" s="86">
        <f>SUM(H43:H52)</f>
        <v>115520</v>
      </c>
      <c r="I53" s="1217">
        <f>H53/E53</f>
        <v>0.93532402759335431</v>
      </c>
      <c r="J53" s="1191" t="s">
        <v>429</v>
      </c>
      <c r="K53" s="537">
        <f>SUM(K39:K52)</f>
        <v>0</v>
      </c>
      <c r="L53" s="244">
        <f>SUM(L39:L52)</f>
        <v>0</v>
      </c>
      <c r="M53" s="321">
        <f>SUM(M39:M52)</f>
        <v>0</v>
      </c>
      <c r="N53" s="537">
        <v>0</v>
      </c>
      <c r="O53" s="244">
        <v>0</v>
      </c>
      <c r="P53" s="244">
        <v>0</v>
      </c>
      <c r="Q53" s="1187"/>
    </row>
    <row r="54" spans="1:17" ht="12" thickBot="1" x14ac:dyDescent="0.25">
      <c r="A54" s="1198">
        <f t="shared" si="0"/>
        <v>44</v>
      </c>
      <c r="B54" s="1135" t="s">
        <v>431</v>
      </c>
      <c r="C54" s="604">
        <f t="shared" ref="C54:H54" si="4">C34+C53</f>
        <v>123508</v>
      </c>
      <c r="D54" s="202">
        <f t="shared" si="4"/>
        <v>0</v>
      </c>
      <c r="E54" s="1152">
        <f t="shared" si="4"/>
        <v>123508</v>
      </c>
      <c r="F54" s="1153">
        <f t="shared" si="4"/>
        <v>115523</v>
      </c>
      <c r="G54" s="203">
        <f t="shared" si="4"/>
        <v>0</v>
      </c>
      <c r="H54" s="203">
        <f t="shared" si="4"/>
        <v>115523</v>
      </c>
      <c r="I54" s="1218">
        <f>H54/E54</f>
        <v>0.9353483175178936</v>
      </c>
      <c r="J54" s="1135" t="s">
        <v>430</v>
      </c>
      <c r="K54" s="622">
        <f t="shared" ref="K54:P54" si="5">K34+K53</f>
        <v>123508</v>
      </c>
      <c r="L54" s="521">
        <f t="shared" si="5"/>
        <v>0</v>
      </c>
      <c r="M54" s="522">
        <f t="shared" si="5"/>
        <v>123508</v>
      </c>
      <c r="N54" s="1160">
        <f t="shared" si="5"/>
        <v>114213</v>
      </c>
      <c r="O54" s="650">
        <f t="shared" si="5"/>
        <v>0</v>
      </c>
      <c r="P54" s="650">
        <f t="shared" si="5"/>
        <v>114213</v>
      </c>
      <c r="Q54" s="1161">
        <f>P54/M54</f>
        <v>0.92474171713573206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9"/>
      <c r="L55" s="129"/>
      <c r="M55" s="129"/>
      <c r="N55" s="8"/>
    </row>
  </sheetData>
  <sheetProtection selectLockedCells="1" selectUnlockedCells="1"/>
  <mergeCells count="18">
    <mergeCell ref="A8:A10"/>
    <mergeCell ref="B8:B9"/>
    <mergeCell ref="C8:E8"/>
    <mergeCell ref="J8:J9"/>
    <mergeCell ref="C9:E9"/>
    <mergeCell ref="F8:I8"/>
    <mergeCell ref="F9:H9"/>
    <mergeCell ref="I9:I10"/>
    <mergeCell ref="A1:Q1"/>
    <mergeCell ref="A4:Q4"/>
    <mergeCell ref="A5:Q5"/>
    <mergeCell ref="A6:Q6"/>
    <mergeCell ref="A7:Q7"/>
    <mergeCell ref="N8:Q8"/>
    <mergeCell ref="N9:P9"/>
    <mergeCell ref="Q9:Q10"/>
    <mergeCell ref="K9:M9"/>
    <mergeCell ref="K8:M8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  <pageSetUpPr fitToPage="1"/>
  </sheetPr>
  <dimension ref="A1:Q55"/>
  <sheetViews>
    <sheetView workbookViewId="0">
      <selection sqref="A1:Q1"/>
    </sheetView>
  </sheetViews>
  <sheetFormatPr defaultColWidth="9.140625" defaultRowHeight="11.25" x14ac:dyDescent="0.2"/>
  <cols>
    <col min="1" max="1" width="4.85546875" style="103" customWidth="1"/>
    <col min="2" max="2" width="38.28515625" style="103" customWidth="1"/>
    <col min="3" max="8" width="8.28515625" style="104" customWidth="1"/>
    <col min="9" max="9" width="6.28515625" style="104" customWidth="1"/>
    <col min="10" max="10" width="38" style="104" customWidth="1"/>
    <col min="11" max="11" width="8.28515625" style="104" customWidth="1"/>
    <col min="12" max="13" width="8.28515625" style="191" customWidth="1"/>
    <col min="14" max="14" width="8.28515625" style="103" customWidth="1"/>
    <col min="15" max="16" width="8.28515625" style="8" customWidth="1"/>
    <col min="17" max="17" width="6.28515625" style="8" customWidth="1"/>
    <col min="18" max="16384" width="9.140625" style="8"/>
  </cols>
  <sheetData>
    <row r="1" spans="1:17" ht="12.75" customHeight="1" x14ac:dyDescent="0.2">
      <c r="A1" s="2211" t="s">
        <v>3055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17" x14ac:dyDescent="0.2">
      <c r="M2" s="240"/>
    </row>
    <row r="3" spans="1:17" x14ac:dyDescent="0.2">
      <c r="M3" s="240"/>
    </row>
    <row r="4" spans="1:17" s="82" customFormat="1" ht="12.75" customHeight="1" x14ac:dyDescent="0.2">
      <c r="A4" s="2212" t="s">
        <v>77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</row>
    <row r="5" spans="1:17" s="82" customFormat="1" ht="12.75" customHeight="1" x14ac:dyDescent="0.2">
      <c r="A5" s="2417" t="s">
        <v>669</v>
      </c>
      <c r="B5" s="2417"/>
      <c r="C5" s="2417"/>
      <c r="D5" s="2417"/>
      <c r="E5" s="2417"/>
      <c r="F5" s="2417"/>
      <c r="G5" s="2417"/>
      <c r="H5" s="2417"/>
      <c r="I5" s="2417"/>
      <c r="J5" s="2417"/>
      <c r="K5" s="2417"/>
      <c r="L5" s="2417"/>
      <c r="M5" s="2417"/>
      <c r="N5" s="2417"/>
      <c r="O5" s="2417"/>
      <c r="P5" s="2417"/>
      <c r="Q5" s="2417"/>
    </row>
    <row r="6" spans="1:17" s="82" customFormat="1" ht="12.75" customHeight="1" x14ac:dyDescent="0.2">
      <c r="A6" s="2457" t="s">
        <v>1164</v>
      </c>
      <c r="B6" s="2457"/>
      <c r="C6" s="2457"/>
      <c r="D6" s="2457"/>
      <c r="E6" s="2457"/>
      <c r="F6" s="2457"/>
      <c r="G6" s="2457"/>
      <c r="H6" s="2457"/>
      <c r="I6" s="2457"/>
      <c r="J6" s="2457"/>
      <c r="K6" s="2457"/>
      <c r="L6" s="2457"/>
      <c r="M6" s="2457"/>
      <c r="N6" s="2457"/>
      <c r="O6" s="2457"/>
      <c r="P6" s="2457"/>
      <c r="Q6" s="2457"/>
    </row>
    <row r="7" spans="1:17" s="82" customFormat="1" ht="12.75" customHeight="1" thickBot="1" x14ac:dyDescent="0.25">
      <c r="A7" s="2251" t="s">
        <v>293</v>
      </c>
      <c r="B7" s="2251"/>
      <c r="C7" s="2251"/>
      <c r="D7" s="2251"/>
      <c r="E7" s="2251"/>
      <c r="F7" s="2251"/>
      <c r="G7" s="2251"/>
      <c r="H7" s="2251"/>
      <c r="I7" s="2251"/>
      <c r="J7" s="2251"/>
      <c r="K7" s="2251"/>
      <c r="L7" s="2251"/>
      <c r="M7" s="2251"/>
      <c r="N7" s="2251"/>
      <c r="O7" s="2251"/>
      <c r="P7" s="2251"/>
      <c r="Q7" s="2251"/>
    </row>
    <row r="8" spans="1:17" s="82" customFormat="1" ht="12.75" customHeight="1" x14ac:dyDescent="0.2">
      <c r="A8" s="2471" t="s">
        <v>56</v>
      </c>
      <c r="B8" s="2474" t="s">
        <v>57</v>
      </c>
      <c r="C8" s="2253" t="s">
        <v>58</v>
      </c>
      <c r="D8" s="2224"/>
      <c r="E8" s="2290"/>
      <c r="F8" s="2253" t="s">
        <v>59</v>
      </c>
      <c r="G8" s="2224"/>
      <c r="H8" s="2224"/>
      <c r="I8" s="2247"/>
      <c r="J8" s="2500" t="s">
        <v>60</v>
      </c>
      <c r="K8" s="2502" t="s">
        <v>458</v>
      </c>
      <c r="L8" s="2503"/>
      <c r="M8" s="2504"/>
      <c r="N8" s="2253" t="s">
        <v>459</v>
      </c>
      <c r="O8" s="2224"/>
      <c r="P8" s="2224"/>
      <c r="Q8" s="2247"/>
    </row>
    <row r="9" spans="1:17" s="82" customFormat="1" ht="12.75" customHeight="1" x14ac:dyDescent="0.2">
      <c r="A9" s="2472"/>
      <c r="B9" s="2475"/>
      <c r="C9" s="2216" t="s">
        <v>1010</v>
      </c>
      <c r="D9" s="2249"/>
      <c r="E9" s="2498"/>
      <c r="F9" s="2216" t="s">
        <v>1301</v>
      </c>
      <c r="G9" s="2249"/>
      <c r="H9" s="2498"/>
      <c r="I9" s="2499" t="s">
        <v>1297</v>
      </c>
      <c r="J9" s="2501"/>
      <c r="K9" s="2505" t="s">
        <v>1010</v>
      </c>
      <c r="L9" s="2505"/>
      <c r="M9" s="2506"/>
      <c r="N9" s="2216" t="s">
        <v>1301</v>
      </c>
      <c r="O9" s="2249"/>
      <c r="P9" s="2498"/>
      <c r="Q9" s="2499" t="s">
        <v>1297</v>
      </c>
    </row>
    <row r="10" spans="1:17" s="83" customFormat="1" ht="36.6" customHeight="1" thickBot="1" x14ac:dyDescent="0.25">
      <c r="A10" s="2473"/>
      <c r="B10" s="1200" t="s">
        <v>61</v>
      </c>
      <c r="C10" s="1201" t="s">
        <v>62</v>
      </c>
      <c r="D10" s="1201" t="s">
        <v>63</v>
      </c>
      <c r="E10" s="1201" t="s">
        <v>64</v>
      </c>
      <c r="F10" s="1201" t="s">
        <v>62</v>
      </c>
      <c r="G10" s="1201" t="s">
        <v>63</v>
      </c>
      <c r="H10" s="1201" t="s">
        <v>1299</v>
      </c>
      <c r="I10" s="2288"/>
      <c r="J10" s="1202" t="s">
        <v>65</v>
      </c>
      <c r="K10" s="1201" t="s">
        <v>62</v>
      </c>
      <c r="L10" s="1203" t="s">
        <v>63</v>
      </c>
      <c r="M10" s="1203" t="s">
        <v>64</v>
      </c>
      <c r="N10" s="1201" t="s">
        <v>62</v>
      </c>
      <c r="O10" s="1201" t="s">
        <v>63</v>
      </c>
      <c r="P10" s="1201" t="s">
        <v>1299</v>
      </c>
      <c r="Q10" s="2288"/>
    </row>
    <row r="11" spans="1:17" ht="11.45" customHeight="1" x14ac:dyDescent="0.2">
      <c r="A11" s="1197">
        <v>1</v>
      </c>
      <c r="B11" s="1199" t="s">
        <v>24</v>
      </c>
      <c r="C11" s="120"/>
      <c r="D11" s="114"/>
      <c r="E11" s="114"/>
      <c r="F11" s="120"/>
      <c r="G11" s="114"/>
      <c r="H11" s="114"/>
      <c r="I11" s="1626"/>
      <c r="J11" s="1191" t="s">
        <v>25</v>
      </c>
      <c r="K11" s="120"/>
      <c r="L11" s="244"/>
      <c r="M11" s="329"/>
      <c r="N11" s="192"/>
      <c r="O11" s="192"/>
      <c r="P11" s="192"/>
      <c r="Q11" s="1187"/>
    </row>
    <row r="12" spans="1:17" x14ac:dyDescent="0.2">
      <c r="A12" s="1197">
        <f t="shared" ref="A12:A54" si="0">A11+1</f>
        <v>2</v>
      </c>
      <c r="B12" s="1170" t="s">
        <v>35</v>
      </c>
      <c r="C12" s="112"/>
      <c r="D12" s="110"/>
      <c r="E12" s="110"/>
      <c r="F12" s="112"/>
      <c r="G12" s="110"/>
      <c r="H12" s="110"/>
      <c r="I12" s="1627"/>
      <c r="J12" s="1186" t="s">
        <v>208</v>
      </c>
      <c r="K12" s="349">
        <v>27374</v>
      </c>
      <c r="L12" s="189">
        <v>60126</v>
      </c>
      <c r="M12" s="327">
        <f>SUM(K12:L12)</f>
        <v>87500</v>
      </c>
      <c r="N12" s="193">
        <v>26464</v>
      </c>
      <c r="O12" s="193">
        <v>59335</v>
      </c>
      <c r="P12" s="193">
        <f>N12+O12</f>
        <v>85799</v>
      </c>
      <c r="Q12" s="1219">
        <f>P12/M12</f>
        <v>0.98055999999999999</v>
      </c>
    </row>
    <row r="13" spans="1:17" x14ac:dyDescent="0.2">
      <c r="A13" s="1197">
        <f t="shared" si="0"/>
        <v>3</v>
      </c>
      <c r="B13" s="1170" t="s">
        <v>36</v>
      </c>
      <c r="C13" s="112"/>
      <c r="D13" s="110"/>
      <c r="E13" s="110">
        <f t="shared" ref="E13:E18" si="1">SUM(C13:D13)</f>
        <v>0</v>
      </c>
      <c r="F13" s="112"/>
      <c r="G13" s="110"/>
      <c r="H13" s="110"/>
      <c r="I13" s="1627"/>
      <c r="J13" s="1186" t="s">
        <v>209</v>
      </c>
      <c r="K13" s="349">
        <v>4566</v>
      </c>
      <c r="L13" s="189">
        <v>10455</v>
      </c>
      <c r="M13" s="327">
        <f>SUM(K13:L13)</f>
        <v>15021</v>
      </c>
      <c r="N13" s="193">
        <v>4202</v>
      </c>
      <c r="O13" s="193">
        <v>10077</v>
      </c>
      <c r="P13" s="193">
        <f t="shared" ref="P13:P14" si="2">N13+O13</f>
        <v>14279</v>
      </c>
      <c r="Q13" s="1219">
        <f t="shared" ref="Q13:Q14" si="3">P13/M13</f>
        <v>0.95060248984754681</v>
      </c>
    </row>
    <row r="14" spans="1:17" x14ac:dyDescent="0.2">
      <c r="A14" s="1197">
        <f t="shared" si="0"/>
        <v>4</v>
      </c>
      <c r="B14" s="1170" t="s">
        <v>37</v>
      </c>
      <c r="C14" s="112">
        <v>0</v>
      </c>
      <c r="D14" s="110">
        <f>'tám, végl. pe.átv  '!D69</f>
        <v>0</v>
      </c>
      <c r="E14" s="110">
        <f t="shared" si="1"/>
        <v>0</v>
      </c>
      <c r="F14" s="112"/>
      <c r="G14" s="110">
        <v>9000</v>
      </c>
      <c r="H14" s="110">
        <f>F14+G14</f>
        <v>9000</v>
      </c>
      <c r="I14" s="1627"/>
      <c r="J14" s="1186" t="s">
        <v>210</v>
      </c>
      <c r="K14" s="349">
        <v>38382</v>
      </c>
      <c r="L14" s="189">
        <v>78670</v>
      </c>
      <c r="M14" s="327">
        <f>SUM(K14:L14)</f>
        <v>117052</v>
      </c>
      <c r="N14" s="193">
        <v>27732</v>
      </c>
      <c r="O14" s="193">
        <v>39877</v>
      </c>
      <c r="P14" s="193">
        <f t="shared" si="2"/>
        <v>67609</v>
      </c>
      <c r="Q14" s="1219">
        <f t="shared" si="3"/>
        <v>0.57759799063664008</v>
      </c>
    </row>
    <row r="15" spans="1:17" ht="12" customHeight="1" x14ac:dyDescent="0.2">
      <c r="A15" s="1197">
        <f t="shared" si="0"/>
        <v>5</v>
      </c>
      <c r="B15" s="1172"/>
      <c r="C15" s="112"/>
      <c r="D15" s="110"/>
      <c r="E15" s="110"/>
      <c r="F15" s="112"/>
      <c r="G15" s="110"/>
      <c r="H15" s="110"/>
      <c r="I15" s="1627"/>
      <c r="J15" s="1186"/>
      <c r="K15" s="349"/>
      <c r="L15" s="189"/>
      <c r="M15" s="328"/>
      <c r="N15" s="193"/>
      <c r="O15" s="193"/>
      <c r="P15" s="193"/>
      <c r="Q15" s="1219"/>
    </row>
    <row r="16" spans="1:17" x14ac:dyDescent="0.2">
      <c r="A16" s="1197">
        <f t="shared" si="0"/>
        <v>6</v>
      </c>
      <c r="B16" s="1170" t="s">
        <v>38</v>
      </c>
      <c r="C16" s="112"/>
      <c r="D16" s="110"/>
      <c r="E16" s="110">
        <f t="shared" si="1"/>
        <v>0</v>
      </c>
      <c r="F16" s="112"/>
      <c r="G16" s="110"/>
      <c r="H16" s="110"/>
      <c r="I16" s="1627"/>
      <c r="J16" s="1186" t="s">
        <v>28</v>
      </c>
      <c r="K16" s="112"/>
      <c r="L16" s="193"/>
      <c r="M16" s="329"/>
      <c r="N16" s="193"/>
      <c r="O16" s="193"/>
      <c r="P16" s="193"/>
      <c r="Q16" s="1219"/>
    </row>
    <row r="17" spans="1:17" x14ac:dyDescent="0.2">
      <c r="A17" s="1197">
        <f t="shared" si="0"/>
        <v>7</v>
      </c>
      <c r="B17" s="1170"/>
      <c r="C17" s="112"/>
      <c r="D17" s="110"/>
      <c r="E17" s="110"/>
      <c r="F17" s="112"/>
      <c r="G17" s="110"/>
      <c r="H17" s="110"/>
      <c r="I17" s="1627"/>
      <c r="J17" s="1186" t="s">
        <v>30</v>
      </c>
      <c r="K17" s="112"/>
      <c r="L17" s="193"/>
      <c r="M17" s="329"/>
      <c r="N17" s="193"/>
      <c r="O17" s="193"/>
      <c r="P17" s="193"/>
      <c r="Q17" s="1219"/>
    </row>
    <row r="18" spans="1:17" x14ac:dyDescent="0.2">
      <c r="A18" s="1197">
        <f t="shared" si="0"/>
        <v>8</v>
      </c>
      <c r="B18" s="1170" t="s">
        <v>39</v>
      </c>
      <c r="C18" s="112"/>
      <c r="D18" s="110"/>
      <c r="E18" s="110">
        <f t="shared" si="1"/>
        <v>0</v>
      </c>
      <c r="F18" s="112"/>
      <c r="G18" s="110"/>
      <c r="H18" s="110"/>
      <c r="I18" s="1627"/>
      <c r="J18" s="1186" t="s">
        <v>434</v>
      </c>
      <c r="K18" s="112"/>
      <c r="L18" s="193"/>
      <c r="M18" s="329"/>
      <c r="N18" s="193"/>
      <c r="O18" s="193"/>
      <c r="P18" s="193"/>
      <c r="Q18" s="1219"/>
    </row>
    <row r="19" spans="1:17" x14ac:dyDescent="0.2">
      <c r="A19" s="1197">
        <f t="shared" si="0"/>
        <v>9</v>
      </c>
      <c r="B19" s="1173" t="s">
        <v>40</v>
      </c>
      <c r="C19" s="1162"/>
      <c r="D19" s="1163"/>
      <c r="E19" s="1163"/>
      <c r="F19" s="1162"/>
      <c r="G19" s="1163"/>
      <c r="H19" s="1163"/>
      <c r="I19" s="1629"/>
      <c r="J19" s="1186" t="s">
        <v>433</v>
      </c>
      <c r="K19" s="112"/>
      <c r="L19" s="193"/>
      <c r="M19" s="329"/>
      <c r="N19" s="193"/>
      <c r="O19" s="193"/>
      <c r="P19" s="193"/>
      <c r="Q19" s="1219"/>
    </row>
    <row r="20" spans="1:17" x14ac:dyDescent="0.2">
      <c r="A20" s="1197">
        <f t="shared" si="0"/>
        <v>10</v>
      </c>
      <c r="B20" s="1170" t="s">
        <v>187</v>
      </c>
      <c r="C20" s="1164">
        <v>52768</v>
      </c>
      <c r="D20" s="674">
        <v>5000</v>
      </c>
      <c r="E20" s="1163">
        <f>SUM(C20:D20)</f>
        <v>57768</v>
      </c>
      <c r="F20" s="1162">
        <v>19547</v>
      </c>
      <c r="G20" s="1163">
        <v>3768</v>
      </c>
      <c r="H20" s="1163">
        <f>G20+F20</f>
        <v>23315</v>
      </c>
      <c r="I20" s="1629">
        <f>H20/E20</f>
        <v>0.40359714720952777</v>
      </c>
      <c r="J20" s="1186" t="s">
        <v>810</v>
      </c>
      <c r="K20" s="112"/>
      <c r="L20" s="193"/>
      <c r="M20" s="329"/>
      <c r="N20" s="193"/>
      <c r="O20" s="193"/>
      <c r="P20" s="193"/>
      <c r="Q20" s="1219"/>
    </row>
    <row r="21" spans="1:17" x14ac:dyDescent="0.2">
      <c r="A21" s="1197">
        <f t="shared" si="0"/>
        <v>11</v>
      </c>
      <c r="B21" s="1174"/>
      <c r="C21" s="1162"/>
      <c r="D21" s="1163"/>
      <c r="E21" s="1163"/>
      <c r="F21" s="1162"/>
      <c r="G21" s="1163"/>
      <c r="H21" s="1163"/>
      <c r="I21" s="1629"/>
      <c r="J21" s="1186" t="s">
        <v>426</v>
      </c>
      <c r="K21" s="112"/>
      <c r="L21" s="193"/>
      <c r="M21" s="329"/>
      <c r="N21" s="193"/>
      <c r="O21" s="193"/>
      <c r="P21" s="193"/>
      <c r="Q21" s="1219"/>
    </row>
    <row r="22" spans="1:17" s="84" customFormat="1" x14ac:dyDescent="0.2">
      <c r="A22" s="1197">
        <f t="shared" si="0"/>
        <v>12</v>
      </c>
      <c r="B22" s="1174" t="s">
        <v>42</v>
      </c>
      <c r="C22" s="1162"/>
      <c r="D22" s="1163"/>
      <c r="E22" s="1163"/>
      <c r="F22" s="1162"/>
      <c r="G22" s="1163"/>
      <c r="H22" s="1163"/>
      <c r="I22" s="1629"/>
      <c r="J22" s="1186" t="s">
        <v>427</v>
      </c>
      <c r="K22" s="112"/>
      <c r="L22" s="193"/>
      <c r="M22" s="329"/>
      <c r="N22" s="243"/>
      <c r="O22" s="243"/>
      <c r="P22" s="243"/>
      <c r="Q22" s="1251"/>
    </row>
    <row r="23" spans="1:17" s="84" customFormat="1" x14ac:dyDescent="0.2">
      <c r="A23" s="1197">
        <f t="shared" si="0"/>
        <v>13</v>
      </c>
      <c r="B23" s="1174" t="s">
        <v>43</v>
      </c>
      <c r="C23" s="1162"/>
      <c r="D23" s="1163"/>
      <c r="E23" s="1163"/>
      <c r="F23" s="1162"/>
      <c r="G23" s="1163"/>
      <c r="H23" s="1163"/>
      <c r="I23" s="1629"/>
      <c r="J23" s="1189"/>
      <c r="K23" s="112"/>
      <c r="L23" s="193"/>
      <c r="M23" s="329"/>
      <c r="N23" s="243"/>
      <c r="O23" s="243"/>
      <c r="P23" s="243"/>
      <c r="Q23" s="1251"/>
    </row>
    <row r="24" spans="1:17" x14ac:dyDescent="0.2">
      <c r="A24" s="1197">
        <f t="shared" si="0"/>
        <v>14</v>
      </c>
      <c r="B24" s="1170" t="s">
        <v>44</v>
      </c>
      <c r="C24" s="1129"/>
      <c r="D24" s="118"/>
      <c r="E24" s="118"/>
      <c r="F24" s="1129"/>
      <c r="G24" s="118"/>
      <c r="H24" s="118"/>
      <c r="I24" s="1630"/>
      <c r="J24" s="1190" t="s">
        <v>66</v>
      </c>
      <c r="K24" s="113">
        <f>SUM(K12:K22)</f>
        <v>70322</v>
      </c>
      <c r="L24" s="242">
        <f>SUM(L12:L22)</f>
        <v>149251</v>
      </c>
      <c r="M24" s="330">
        <f>SUM(M12:M22)</f>
        <v>219573</v>
      </c>
      <c r="N24" s="242">
        <f>SUM(N12:N23)</f>
        <v>58398</v>
      </c>
      <c r="O24" s="242">
        <f>SUM(O12:O23)</f>
        <v>109289</v>
      </c>
      <c r="P24" s="242">
        <f>SUM(P12:P23)</f>
        <v>167687</v>
      </c>
      <c r="Q24" s="1220">
        <f>P24/M24</f>
        <v>0.76369590067995607</v>
      </c>
    </row>
    <row r="25" spans="1:17" x14ac:dyDescent="0.2">
      <c r="A25" s="1197">
        <f t="shared" si="0"/>
        <v>15</v>
      </c>
      <c r="B25" s="1170" t="s">
        <v>45</v>
      </c>
      <c r="C25" s="1162"/>
      <c r="D25" s="1163"/>
      <c r="E25" s="1163"/>
      <c r="F25" s="1162"/>
      <c r="G25" s="1163"/>
      <c r="H25" s="1163"/>
      <c r="I25" s="1629"/>
      <c r="J25" s="1189"/>
      <c r="K25" s="112"/>
      <c r="L25" s="193"/>
      <c r="M25" s="329"/>
      <c r="N25" s="193"/>
      <c r="O25" s="193"/>
      <c r="P25" s="193"/>
      <c r="Q25" s="1219"/>
    </row>
    <row r="26" spans="1:17" x14ac:dyDescent="0.2">
      <c r="A26" s="1197">
        <f t="shared" si="0"/>
        <v>16</v>
      </c>
      <c r="B26" s="1170" t="s">
        <v>46</v>
      </c>
      <c r="C26" s="120"/>
      <c r="D26" s="114"/>
      <c r="E26" s="114"/>
      <c r="F26" s="120"/>
      <c r="G26" s="114"/>
      <c r="H26" s="114"/>
      <c r="I26" s="1626"/>
      <c r="J26" s="1191" t="s">
        <v>34</v>
      </c>
      <c r="K26" s="120"/>
      <c r="L26" s="244"/>
      <c r="M26" s="329"/>
      <c r="N26" s="193"/>
      <c r="O26" s="193"/>
      <c r="P26" s="193"/>
      <c r="Q26" s="1219"/>
    </row>
    <row r="27" spans="1:17" x14ac:dyDescent="0.2">
      <c r="A27" s="1197">
        <f t="shared" si="0"/>
        <v>17</v>
      </c>
      <c r="B27" s="1170" t="s">
        <v>47</v>
      </c>
      <c r="C27" s="112"/>
      <c r="D27" s="110"/>
      <c r="E27" s="110"/>
      <c r="F27" s="112"/>
      <c r="G27" s="110"/>
      <c r="H27" s="110"/>
      <c r="I27" s="1627"/>
      <c r="J27" s="1186" t="s">
        <v>266</v>
      </c>
      <c r="K27" s="112">
        <f>'felhalm. kiad.  '!G124</f>
        <v>2000</v>
      </c>
      <c r="L27" s="110">
        <f>'felhalm. kiad.  '!H124</f>
        <v>3000</v>
      </c>
      <c r="M27" s="320">
        <f>'felhalm. kiad.  '!F126</f>
        <v>5000</v>
      </c>
      <c r="N27" s="193">
        <f>'felhalm. kiad.  '!J124</f>
        <v>1787</v>
      </c>
      <c r="O27" s="193">
        <f>'felhalm. kiad.  '!K124</f>
        <v>2390</v>
      </c>
      <c r="P27" s="193">
        <f>N27+O27</f>
        <v>4177</v>
      </c>
      <c r="Q27" s="1219">
        <f>P27/M27</f>
        <v>0.83540000000000003</v>
      </c>
    </row>
    <row r="28" spans="1:17" x14ac:dyDescent="0.2">
      <c r="A28" s="1197">
        <f t="shared" si="0"/>
        <v>18</v>
      </c>
      <c r="B28" s="1170"/>
      <c r="C28" s="112"/>
      <c r="D28" s="110"/>
      <c r="E28" s="110"/>
      <c r="F28" s="112"/>
      <c r="G28" s="110"/>
      <c r="H28" s="110"/>
      <c r="I28" s="1627"/>
      <c r="J28" s="1186" t="s">
        <v>31</v>
      </c>
      <c r="K28" s="112"/>
      <c r="L28" s="193"/>
      <c r="M28" s="329"/>
      <c r="N28" s="193"/>
      <c r="O28" s="193"/>
      <c r="P28" s="193"/>
      <c r="Q28" s="1219"/>
    </row>
    <row r="29" spans="1:17" x14ac:dyDescent="0.2">
      <c r="A29" s="1197">
        <f t="shared" si="0"/>
        <v>19</v>
      </c>
      <c r="B29" s="1174" t="s">
        <v>50</v>
      </c>
      <c r="C29" s="112">
        <f>'tám, végl. pe.átv  '!C73</f>
        <v>0</v>
      </c>
      <c r="D29" s="193">
        <f>'tám, végl. pe.átv  '!D73</f>
        <v>0</v>
      </c>
      <c r="E29" s="193">
        <f>'tám, végl. pe.átv  '!E73</f>
        <v>0</v>
      </c>
      <c r="F29" s="414"/>
      <c r="G29" s="193">
        <v>442</v>
      </c>
      <c r="H29" s="193">
        <f>F29+G29</f>
        <v>442</v>
      </c>
      <c r="I29" s="1219"/>
      <c r="J29" s="1186" t="s">
        <v>32</v>
      </c>
      <c r="K29" s="112"/>
      <c r="L29" s="193"/>
      <c r="M29" s="329"/>
      <c r="N29" s="193"/>
      <c r="O29" s="193"/>
      <c r="P29" s="193"/>
      <c r="Q29" s="1219"/>
    </row>
    <row r="30" spans="1:17" s="84" customFormat="1" x14ac:dyDescent="0.2">
      <c r="A30" s="1197">
        <f t="shared" si="0"/>
        <v>20</v>
      </c>
      <c r="B30" s="1174" t="s">
        <v>48</v>
      </c>
      <c r="C30" s="112"/>
      <c r="D30" s="601"/>
      <c r="E30" s="601"/>
      <c r="F30" s="1165"/>
      <c r="G30" s="601"/>
      <c r="H30" s="601"/>
      <c r="I30" s="1631"/>
      <c r="J30" s="1186" t="s">
        <v>435</v>
      </c>
      <c r="K30" s="112"/>
      <c r="L30" s="193"/>
      <c r="M30" s="329"/>
      <c r="N30" s="243"/>
      <c r="O30" s="243"/>
      <c r="P30" s="243"/>
      <c r="Q30" s="1251"/>
    </row>
    <row r="31" spans="1:17" x14ac:dyDescent="0.2">
      <c r="A31" s="1197">
        <f t="shared" si="0"/>
        <v>21</v>
      </c>
      <c r="B31" s="1174"/>
      <c r="C31" s="112"/>
      <c r="D31" s="110"/>
      <c r="E31" s="110"/>
      <c r="F31" s="112"/>
      <c r="G31" s="110"/>
      <c r="H31" s="110"/>
      <c r="I31" s="1627"/>
      <c r="J31" s="1186" t="s">
        <v>432</v>
      </c>
      <c r="K31" s="112"/>
      <c r="L31" s="193"/>
      <c r="M31" s="329"/>
      <c r="N31" s="193"/>
      <c r="O31" s="193"/>
      <c r="P31" s="193"/>
      <c r="Q31" s="1219"/>
    </row>
    <row r="32" spans="1:17" s="9" customFormat="1" x14ac:dyDescent="0.2">
      <c r="A32" s="1197">
        <f t="shared" si="0"/>
        <v>22</v>
      </c>
      <c r="B32" s="1177" t="s">
        <v>52</v>
      </c>
      <c r="C32" s="1166">
        <f>C14+C20</f>
        <v>52768</v>
      </c>
      <c r="D32" s="1167">
        <f>D14+D20+D29</f>
        <v>5000</v>
      </c>
      <c r="E32" s="1167">
        <f>E14+E20+E29</f>
        <v>57768</v>
      </c>
      <c r="F32" s="1166">
        <f>F14+F13+F18+F20+F29</f>
        <v>19547</v>
      </c>
      <c r="G32" s="1167">
        <f>G13+G14+G20+G29</f>
        <v>13210</v>
      </c>
      <c r="H32" s="1167">
        <f>F32+G32</f>
        <v>32757</v>
      </c>
      <c r="I32" s="1632">
        <f>H32/E32</f>
        <v>0.5670440382218529</v>
      </c>
      <c r="J32" s="1186" t="s">
        <v>428</v>
      </c>
      <c r="K32" s="112"/>
      <c r="L32" s="193"/>
      <c r="M32" s="329"/>
      <c r="N32" s="244"/>
      <c r="O32" s="244"/>
      <c r="P32" s="244"/>
      <c r="Q32" s="1221"/>
    </row>
    <row r="33" spans="1:17" x14ac:dyDescent="0.2">
      <c r="A33" s="1197">
        <f t="shared" si="0"/>
        <v>23</v>
      </c>
      <c r="B33" s="1178" t="s">
        <v>67</v>
      </c>
      <c r="C33" s="1129"/>
      <c r="D33" s="118"/>
      <c r="E33" s="118"/>
      <c r="F33" s="1129"/>
      <c r="G33" s="118"/>
      <c r="H33" s="118"/>
      <c r="I33" s="1630"/>
      <c r="J33" s="1193" t="s">
        <v>68</v>
      </c>
      <c r="K33" s="1129">
        <f>SUM(K27:K32)</f>
        <v>2000</v>
      </c>
      <c r="L33" s="243">
        <f>SUM(L27:L32)</f>
        <v>3000</v>
      </c>
      <c r="M33" s="331">
        <f>SUM(M27:M31)</f>
        <v>5000</v>
      </c>
      <c r="N33" s="535">
        <f>SUM(N27:N32)</f>
        <v>1787</v>
      </c>
      <c r="O33" s="242">
        <f>SUM(O27:O32)</f>
        <v>2390</v>
      </c>
      <c r="P33" s="242">
        <f>SUM(P27:P32)</f>
        <v>4177</v>
      </c>
      <c r="Q33" s="1220">
        <f>P33/M33</f>
        <v>0.83540000000000003</v>
      </c>
    </row>
    <row r="34" spans="1:17" x14ac:dyDescent="0.2">
      <c r="A34" s="1197">
        <f t="shared" si="0"/>
        <v>24</v>
      </c>
      <c r="B34" s="1179" t="s">
        <v>51</v>
      </c>
      <c r="C34" s="120">
        <f>SUM(C32:C33)</f>
        <v>52768</v>
      </c>
      <c r="D34" s="114">
        <f>SUM(D32:D33)</f>
        <v>5000</v>
      </c>
      <c r="E34" s="114">
        <f>SUM(C34:D34)</f>
        <v>57768</v>
      </c>
      <c r="F34" s="120">
        <f>F32+F33</f>
        <v>19547</v>
      </c>
      <c r="G34" s="114">
        <f>G32+G33</f>
        <v>13210</v>
      </c>
      <c r="H34" s="114">
        <f>H32+H33</f>
        <v>32757</v>
      </c>
      <c r="I34" s="1626">
        <f>H34/E34</f>
        <v>0.5670440382218529</v>
      </c>
      <c r="J34" s="1194" t="s">
        <v>69</v>
      </c>
      <c r="K34" s="120">
        <f t="shared" ref="K34:P34" si="4">K24+K33</f>
        <v>72322</v>
      </c>
      <c r="L34" s="244">
        <f t="shared" si="4"/>
        <v>152251</v>
      </c>
      <c r="M34" s="321">
        <f t="shared" si="4"/>
        <v>224573</v>
      </c>
      <c r="N34" s="537">
        <f t="shared" si="4"/>
        <v>60185</v>
      </c>
      <c r="O34" s="244">
        <f t="shared" si="4"/>
        <v>111679</v>
      </c>
      <c r="P34" s="244">
        <f t="shared" si="4"/>
        <v>171864</v>
      </c>
      <c r="Q34" s="1221">
        <f>P34/M34</f>
        <v>0.7652923548244891</v>
      </c>
    </row>
    <row r="35" spans="1:17" x14ac:dyDescent="0.2">
      <c r="A35" s="1197">
        <f t="shared" si="0"/>
        <v>25</v>
      </c>
      <c r="B35" s="1174"/>
      <c r="C35" s="112"/>
      <c r="D35" s="110"/>
      <c r="E35" s="110"/>
      <c r="F35" s="112"/>
      <c r="G35" s="110"/>
      <c r="H35" s="110"/>
      <c r="I35" s="1627"/>
      <c r="J35" s="1189"/>
      <c r="K35" s="112"/>
      <c r="L35" s="193"/>
      <c r="M35" s="329"/>
      <c r="N35" s="193"/>
      <c r="O35" s="193"/>
      <c r="P35" s="193"/>
      <c r="Q35" s="1219"/>
    </row>
    <row r="36" spans="1:17" x14ac:dyDescent="0.2">
      <c r="A36" s="1197">
        <f t="shared" si="0"/>
        <v>26</v>
      </c>
      <c r="B36" s="1174"/>
      <c r="C36" s="112"/>
      <c r="D36" s="110"/>
      <c r="E36" s="110"/>
      <c r="F36" s="112"/>
      <c r="G36" s="110"/>
      <c r="H36" s="110"/>
      <c r="I36" s="1627"/>
      <c r="J36" s="1190"/>
      <c r="K36" s="113"/>
      <c r="L36" s="242"/>
      <c r="M36" s="330"/>
      <c r="N36" s="193"/>
      <c r="O36" s="193"/>
      <c r="P36" s="193"/>
      <c r="Q36" s="1219"/>
    </row>
    <row r="37" spans="1:17" s="9" customFormat="1" x14ac:dyDescent="0.2">
      <c r="A37" s="1197">
        <f t="shared" si="0"/>
        <v>27</v>
      </c>
      <c r="B37" s="1174"/>
      <c r="C37" s="112"/>
      <c r="D37" s="110"/>
      <c r="E37" s="110"/>
      <c r="F37" s="112"/>
      <c r="G37" s="110"/>
      <c r="H37" s="110"/>
      <c r="I37" s="1627"/>
      <c r="J37" s="1189"/>
      <c r="K37" s="112"/>
      <c r="L37" s="193"/>
      <c r="M37" s="329"/>
      <c r="N37" s="244"/>
      <c r="O37" s="244"/>
      <c r="P37" s="244"/>
      <c r="Q37" s="1221"/>
    </row>
    <row r="38" spans="1:17" s="9" customFormat="1" x14ac:dyDescent="0.2">
      <c r="A38" s="1197">
        <f t="shared" si="0"/>
        <v>28</v>
      </c>
      <c r="B38" s="1180" t="s">
        <v>53</v>
      </c>
      <c r="C38" s="120"/>
      <c r="D38" s="114"/>
      <c r="E38" s="114"/>
      <c r="F38" s="120"/>
      <c r="G38" s="114"/>
      <c r="H38" s="114"/>
      <c r="I38" s="1626"/>
      <c r="J38" s="1191" t="s">
        <v>33</v>
      </c>
      <c r="K38" s="120"/>
      <c r="L38" s="244"/>
      <c r="M38" s="321"/>
      <c r="N38" s="244"/>
      <c r="O38" s="244"/>
      <c r="P38" s="244"/>
      <c r="Q38" s="1221"/>
    </row>
    <row r="39" spans="1:17" s="9" customFormat="1" ht="12" customHeight="1" x14ac:dyDescent="0.2">
      <c r="A39" s="1197">
        <f t="shared" si="0"/>
        <v>29</v>
      </c>
      <c r="B39" s="1181" t="s">
        <v>661</v>
      </c>
      <c r="C39" s="120"/>
      <c r="D39" s="114"/>
      <c r="E39" s="114"/>
      <c r="F39" s="120"/>
      <c r="G39" s="114"/>
      <c r="H39" s="114"/>
      <c r="I39" s="1626"/>
      <c r="J39" s="1195" t="s">
        <v>4</v>
      </c>
      <c r="K39" s="120"/>
      <c r="L39" s="541"/>
      <c r="M39" s="332"/>
      <c r="N39" s="244"/>
      <c r="O39" s="244"/>
      <c r="P39" s="244"/>
      <c r="Q39" s="1221"/>
    </row>
    <row r="40" spans="1:17" s="9" customFormat="1" x14ac:dyDescent="0.2">
      <c r="A40" s="1197">
        <f t="shared" si="0"/>
        <v>30</v>
      </c>
      <c r="B40" s="1174" t="s">
        <v>833</v>
      </c>
      <c r="C40" s="120"/>
      <c r="D40" s="114"/>
      <c r="E40" s="114"/>
      <c r="F40" s="120"/>
      <c r="G40" s="114"/>
      <c r="H40" s="114"/>
      <c r="I40" s="1626"/>
      <c r="J40" s="1196" t="s">
        <v>3</v>
      </c>
      <c r="K40" s="120"/>
      <c r="L40" s="244"/>
      <c r="M40" s="321"/>
      <c r="N40" s="244"/>
      <c r="O40" s="244"/>
      <c r="P40" s="244"/>
      <c r="Q40" s="1221"/>
    </row>
    <row r="41" spans="1:17" x14ac:dyDescent="0.2">
      <c r="A41" s="1197">
        <f t="shared" si="0"/>
        <v>31</v>
      </c>
      <c r="B41" s="1182" t="s">
        <v>663</v>
      </c>
      <c r="C41" s="1168"/>
      <c r="D41" s="1169"/>
      <c r="E41" s="1169"/>
      <c r="F41" s="1168"/>
      <c r="G41" s="1169"/>
      <c r="H41" s="1169"/>
      <c r="I41" s="1633"/>
      <c r="J41" s="1186" t="s">
        <v>5</v>
      </c>
      <c r="K41" s="120"/>
      <c r="L41" s="244"/>
      <c r="M41" s="321"/>
      <c r="N41" s="193"/>
      <c r="O41" s="193"/>
      <c r="P41" s="193"/>
      <c r="Q41" s="1219"/>
    </row>
    <row r="42" spans="1:17" x14ac:dyDescent="0.2">
      <c r="A42" s="1197">
        <f t="shared" si="0"/>
        <v>32</v>
      </c>
      <c r="B42" s="1182" t="s">
        <v>200</v>
      </c>
      <c r="C42" s="112"/>
      <c r="D42" s="110"/>
      <c r="E42" s="110"/>
      <c r="F42" s="112"/>
      <c r="G42" s="110"/>
      <c r="H42" s="110"/>
      <c r="I42" s="1627"/>
      <c r="J42" s="1186" t="s">
        <v>6</v>
      </c>
      <c r="K42" s="120"/>
      <c r="L42" s="244"/>
      <c r="M42" s="321"/>
      <c r="N42" s="193"/>
      <c r="O42" s="193"/>
      <c r="P42" s="193"/>
      <c r="Q42" s="1219"/>
    </row>
    <row r="43" spans="1:17" x14ac:dyDescent="0.2">
      <c r="A43" s="1197">
        <f t="shared" si="0"/>
        <v>33</v>
      </c>
      <c r="B43" s="1183" t="s">
        <v>201</v>
      </c>
      <c r="C43" s="112">
        <v>6294</v>
      </c>
      <c r="D43" s="110"/>
      <c r="E43" s="110">
        <f>C43+D43</f>
        <v>6294</v>
      </c>
      <c r="F43" s="112">
        <v>6294</v>
      </c>
      <c r="G43" s="110"/>
      <c r="H43" s="110">
        <f>F43+G43</f>
        <v>6294</v>
      </c>
      <c r="I43" s="1627">
        <f>H43/E43</f>
        <v>1</v>
      </c>
      <c r="J43" s="1186" t="s">
        <v>7</v>
      </c>
      <c r="K43" s="120"/>
      <c r="L43" s="244"/>
      <c r="M43" s="321"/>
      <c r="N43" s="193"/>
      <c r="O43" s="193"/>
      <c r="P43" s="193"/>
      <c r="Q43" s="1219"/>
    </row>
    <row r="44" spans="1:17" x14ac:dyDescent="0.2">
      <c r="A44" s="1197">
        <f t="shared" si="0"/>
        <v>34</v>
      </c>
      <c r="B44" s="1183" t="s">
        <v>829</v>
      </c>
      <c r="C44" s="112"/>
      <c r="D44" s="110"/>
      <c r="E44" s="110">
        <f>C44+D44</f>
        <v>0</v>
      </c>
      <c r="F44" s="112"/>
      <c r="G44" s="110"/>
      <c r="H44" s="110"/>
      <c r="I44" s="1627"/>
      <c r="J44" s="1186"/>
      <c r="K44" s="120"/>
      <c r="L44" s="244"/>
      <c r="M44" s="321"/>
      <c r="N44" s="193"/>
      <c r="O44" s="193"/>
      <c r="P44" s="193"/>
      <c r="Q44" s="1219"/>
    </row>
    <row r="45" spans="1:17" x14ac:dyDescent="0.2">
      <c r="A45" s="1197">
        <f t="shared" si="0"/>
        <v>35</v>
      </c>
      <c r="B45" s="1182" t="s">
        <v>664</v>
      </c>
      <c r="C45" s="112"/>
      <c r="D45" s="110"/>
      <c r="E45" s="110"/>
      <c r="F45" s="112"/>
      <c r="G45" s="110"/>
      <c r="H45" s="110"/>
      <c r="I45" s="1627"/>
      <c r="J45" s="1186" t="s">
        <v>8</v>
      </c>
      <c r="K45" s="120"/>
      <c r="L45" s="244"/>
      <c r="M45" s="329"/>
      <c r="N45" s="193"/>
      <c r="O45" s="193"/>
      <c r="P45" s="193"/>
      <c r="Q45" s="1219"/>
    </row>
    <row r="46" spans="1:17" x14ac:dyDescent="0.2">
      <c r="A46" s="1197">
        <f t="shared" si="0"/>
        <v>36</v>
      </c>
      <c r="B46" s="1182" t="s">
        <v>665</v>
      </c>
      <c r="C46" s="120"/>
      <c r="D46" s="114"/>
      <c r="E46" s="114"/>
      <c r="F46" s="120"/>
      <c r="G46" s="114"/>
      <c r="H46" s="114"/>
      <c r="I46" s="1626"/>
      <c r="J46" s="1186" t="s">
        <v>9</v>
      </c>
      <c r="K46" s="120"/>
      <c r="L46" s="244"/>
      <c r="M46" s="329"/>
      <c r="N46" s="193"/>
      <c r="O46" s="193"/>
      <c r="P46" s="193"/>
      <c r="Q46" s="1219"/>
    </row>
    <row r="47" spans="1:17" x14ac:dyDescent="0.2">
      <c r="A47" s="1197">
        <f t="shared" si="0"/>
        <v>37</v>
      </c>
      <c r="B47" s="1182" t="s">
        <v>204</v>
      </c>
      <c r="C47" s="112"/>
      <c r="D47" s="110"/>
      <c r="E47" s="110"/>
      <c r="F47" s="112"/>
      <c r="G47" s="110"/>
      <c r="H47" s="110"/>
      <c r="I47" s="1627"/>
      <c r="J47" s="1186" t="s">
        <v>10</v>
      </c>
      <c r="K47" s="112"/>
      <c r="L47" s="193"/>
      <c r="M47" s="329"/>
      <c r="N47" s="193"/>
      <c r="O47" s="193"/>
      <c r="P47" s="193"/>
      <c r="Q47" s="1219"/>
    </row>
    <row r="48" spans="1:17" x14ac:dyDescent="0.2">
      <c r="A48" s="1197">
        <f t="shared" si="0"/>
        <v>38</v>
      </c>
      <c r="B48" s="1183" t="s">
        <v>205</v>
      </c>
      <c r="C48" s="112">
        <f>K24-(C34+C43+C44)</f>
        <v>11260</v>
      </c>
      <c r="D48" s="110">
        <f>L24-(D34+D43+D44)</f>
        <v>144251</v>
      </c>
      <c r="E48" s="110">
        <f>M24-(E34+E43+E44)</f>
        <v>155511</v>
      </c>
      <c r="F48" s="112">
        <f>N24-(F32+F43)</f>
        <v>32557</v>
      </c>
      <c r="G48" s="110">
        <v>111151</v>
      </c>
      <c r="H48" s="110">
        <f>F48+G48</f>
        <v>143708</v>
      </c>
      <c r="I48" s="1627">
        <f>H48/E48</f>
        <v>0.92410183202474427</v>
      </c>
      <c r="J48" s="1186" t="s">
        <v>11</v>
      </c>
      <c r="K48" s="112"/>
      <c r="L48" s="193"/>
      <c r="M48" s="329"/>
      <c r="N48" s="193"/>
      <c r="O48" s="193"/>
      <c r="P48" s="193"/>
      <c r="Q48" s="1219"/>
    </row>
    <row r="49" spans="1:17" x14ac:dyDescent="0.2">
      <c r="A49" s="1197">
        <f t="shared" si="0"/>
        <v>39</v>
      </c>
      <c r="B49" s="1183" t="s">
        <v>206</v>
      </c>
      <c r="C49" s="112">
        <f>K33-C33</f>
        <v>2000</v>
      </c>
      <c r="D49" s="110">
        <f>L33-D33</f>
        <v>3000</v>
      </c>
      <c r="E49" s="110">
        <f>M33-E33</f>
        <v>5000</v>
      </c>
      <c r="F49" s="112">
        <f>N33-F33</f>
        <v>1787</v>
      </c>
      <c r="G49" s="110">
        <f>O33-G33</f>
        <v>2390</v>
      </c>
      <c r="H49" s="110">
        <f>F49+G49</f>
        <v>4177</v>
      </c>
      <c r="I49" s="1627">
        <f>H49/E49</f>
        <v>0.83540000000000003</v>
      </c>
      <c r="J49" s="1186" t="s">
        <v>12</v>
      </c>
      <c r="K49" s="112"/>
      <c r="L49" s="193"/>
      <c r="M49" s="329"/>
      <c r="N49" s="193"/>
      <c r="O49" s="193"/>
      <c r="P49" s="193"/>
      <c r="Q49" s="1219"/>
    </row>
    <row r="50" spans="1:17" x14ac:dyDescent="0.2">
      <c r="A50" s="1197">
        <f t="shared" si="0"/>
        <v>40</v>
      </c>
      <c r="B50" s="1182" t="s">
        <v>1</v>
      </c>
      <c r="C50" s="112"/>
      <c r="D50" s="110"/>
      <c r="E50" s="110"/>
      <c r="F50" s="112"/>
      <c r="G50" s="110"/>
      <c r="H50" s="110"/>
      <c r="I50" s="1627"/>
      <c r="J50" s="1186" t="s">
        <v>13</v>
      </c>
      <c r="K50" s="112"/>
      <c r="L50" s="193"/>
      <c r="M50" s="329"/>
      <c r="N50" s="193"/>
      <c r="O50" s="193"/>
      <c r="P50" s="193"/>
      <c r="Q50" s="1219"/>
    </row>
    <row r="51" spans="1:17" x14ac:dyDescent="0.2">
      <c r="A51" s="1197">
        <f t="shared" si="0"/>
        <v>41</v>
      </c>
      <c r="B51" s="1182"/>
      <c r="C51" s="112"/>
      <c r="D51" s="110"/>
      <c r="E51" s="110"/>
      <c r="F51" s="112"/>
      <c r="G51" s="110"/>
      <c r="H51" s="110"/>
      <c r="I51" s="1627"/>
      <c r="J51" s="1186" t="s">
        <v>14</v>
      </c>
      <c r="K51" s="112"/>
      <c r="L51" s="193"/>
      <c r="M51" s="329"/>
      <c r="N51" s="193"/>
      <c r="O51" s="193"/>
      <c r="P51" s="193"/>
      <c r="Q51" s="1219"/>
    </row>
    <row r="52" spans="1:17" x14ac:dyDescent="0.2">
      <c r="A52" s="1197">
        <f t="shared" si="0"/>
        <v>42</v>
      </c>
      <c r="B52" s="1182"/>
      <c r="C52" s="112"/>
      <c r="D52" s="110"/>
      <c r="E52" s="110"/>
      <c r="F52" s="112"/>
      <c r="G52" s="110"/>
      <c r="H52" s="110"/>
      <c r="I52" s="1627"/>
      <c r="J52" s="1186" t="s">
        <v>15</v>
      </c>
      <c r="K52" s="112"/>
      <c r="L52" s="193"/>
      <c r="M52" s="329"/>
      <c r="N52" s="193"/>
      <c r="O52" s="193"/>
      <c r="P52" s="193"/>
      <c r="Q52" s="1219"/>
    </row>
    <row r="53" spans="1:17" ht="12" thickBot="1" x14ac:dyDescent="0.25">
      <c r="A53" s="1197">
        <f t="shared" si="0"/>
        <v>43</v>
      </c>
      <c r="B53" s="1179" t="s">
        <v>436</v>
      </c>
      <c r="C53" s="120">
        <f>SUM(C39:C51)</f>
        <v>19554</v>
      </c>
      <c r="D53" s="114">
        <f>SUM(D39:D51)</f>
        <v>147251</v>
      </c>
      <c r="E53" s="114">
        <f>SUM(E39:E51)</f>
        <v>166805</v>
      </c>
      <c r="F53" s="120">
        <f>SUM(F43:F52)</f>
        <v>40638</v>
      </c>
      <c r="G53" s="114">
        <f>SUM(G43:G52)</f>
        <v>113541</v>
      </c>
      <c r="H53" s="114">
        <f>SUM(H43:H52)</f>
        <v>154179</v>
      </c>
      <c r="I53" s="1626">
        <f>H53/E53</f>
        <v>0.92430682533497199</v>
      </c>
      <c r="J53" s="1191" t="s">
        <v>429</v>
      </c>
      <c r="K53" s="120">
        <f>SUM(K39:K52)</f>
        <v>0</v>
      </c>
      <c r="L53" s="244">
        <f>SUM(L39:L52)</f>
        <v>0</v>
      </c>
      <c r="M53" s="321">
        <f>SUM(M39:M52)</f>
        <v>0</v>
      </c>
      <c r="N53" s="193">
        <v>0</v>
      </c>
      <c r="O53" s="193">
        <v>0</v>
      </c>
      <c r="P53" s="193">
        <v>0</v>
      </c>
      <c r="Q53" s="1219"/>
    </row>
    <row r="54" spans="1:17" ht="12" thickBot="1" x14ac:dyDescent="0.25">
      <c r="A54" s="1198">
        <f t="shared" si="0"/>
        <v>44</v>
      </c>
      <c r="B54" s="1184" t="s">
        <v>431</v>
      </c>
      <c r="C54" s="604">
        <f t="shared" ref="C54:H54" si="5">C34+C53</f>
        <v>72322</v>
      </c>
      <c r="D54" s="202">
        <f t="shared" si="5"/>
        <v>152251</v>
      </c>
      <c r="E54" s="203">
        <f t="shared" si="5"/>
        <v>224573</v>
      </c>
      <c r="F54" s="1153">
        <f t="shared" si="5"/>
        <v>60185</v>
      </c>
      <c r="G54" s="203">
        <f t="shared" si="5"/>
        <v>126751</v>
      </c>
      <c r="H54" s="203">
        <f t="shared" si="5"/>
        <v>186936</v>
      </c>
      <c r="I54" s="1218">
        <f>H54/E54</f>
        <v>0.83240638901381736</v>
      </c>
      <c r="J54" s="1137" t="s">
        <v>430</v>
      </c>
      <c r="K54" s="605">
        <f t="shared" ref="K54:P54" si="6">K34+K53</f>
        <v>72322</v>
      </c>
      <c r="L54" s="521">
        <f t="shared" si="6"/>
        <v>152251</v>
      </c>
      <c r="M54" s="522">
        <f t="shared" si="6"/>
        <v>224573</v>
      </c>
      <c r="N54" s="1136">
        <f t="shared" si="6"/>
        <v>60185</v>
      </c>
      <c r="O54" s="566">
        <f t="shared" si="6"/>
        <v>111679</v>
      </c>
      <c r="P54" s="566">
        <f t="shared" si="6"/>
        <v>171864</v>
      </c>
      <c r="Q54" s="1320">
        <f>P54/M54</f>
        <v>0.7652923548244891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9"/>
      <c r="M55" s="129"/>
    </row>
  </sheetData>
  <mergeCells count="18">
    <mergeCell ref="A8:A10"/>
    <mergeCell ref="B8:B9"/>
    <mergeCell ref="C8:E8"/>
    <mergeCell ref="J8:J9"/>
    <mergeCell ref="K8:M8"/>
    <mergeCell ref="C9:E9"/>
    <mergeCell ref="K9:M9"/>
    <mergeCell ref="F9:H9"/>
    <mergeCell ref="A1:Q1"/>
    <mergeCell ref="A4:Q4"/>
    <mergeCell ref="A5:Q5"/>
    <mergeCell ref="A6:Q6"/>
    <mergeCell ref="A7:Q7"/>
    <mergeCell ref="F8:I8"/>
    <mergeCell ref="I9:I10"/>
    <mergeCell ref="N8:Q8"/>
    <mergeCell ref="N9:P9"/>
    <mergeCell ref="Q9:Q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C46"/>
  <sheetViews>
    <sheetView zoomScale="120" workbookViewId="0">
      <selection sqref="A1:Q1"/>
    </sheetView>
  </sheetViews>
  <sheetFormatPr defaultColWidth="9.140625" defaultRowHeight="11.25" x14ac:dyDescent="0.2"/>
  <cols>
    <col min="1" max="1" width="4.85546875" style="103" customWidth="1"/>
    <col min="2" max="2" width="41.85546875" style="103" customWidth="1"/>
    <col min="3" max="8" width="7.85546875" style="104" customWidth="1"/>
    <col min="9" max="9" width="6" style="104" customWidth="1"/>
    <col min="10" max="10" width="38" style="104" customWidth="1"/>
    <col min="11" max="13" width="7.85546875" style="104" customWidth="1"/>
    <col min="14" max="16" width="7.85546875" style="103" customWidth="1"/>
    <col min="17" max="17" width="5.85546875" style="103" customWidth="1"/>
    <col min="18" max="29" width="9.140625" style="103"/>
    <col min="30" max="16384" width="9.140625" style="8"/>
  </cols>
  <sheetData>
    <row r="1" spans="1:29" ht="12.75" customHeight="1" x14ac:dyDescent="0.2">
      <c r="A1" s="2211" t="s">
        <v>3069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29" x14ac:dyDescent="0.2">
      <c r="B2" s="402"/>
      <c r="M2" s="105"/>
    </row>
    <row r="3" spans="1:29" s="82" customFormat="1" ht="12.75" customHeight="1" x14ac:dyDescent="0.2">
      <c r="A3" s="2212" t="s">
        <v>54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</row>
    <row r="4" spans="1:29" s="82" customFormat="1" ht="12.75" customHeight="1" x14ac:dyDescent="0.2">
      <c r="A4" s="2212" t="s">
        <v>1158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</row>
    <row r="5" spans="1:29" s="82" customFormat="1" ht="12.75" customHeight="1" thickBot="1" x14ac:dyDescent="0.25">
      <c r="A5" s="2232" t="s">
        <v>296</v>
      </c>
      <c r="B5" s="2232"/>
      <c r="C5" s="2232"/>
      <c r="D5" s="2232"/>
      <c r="E5" s="2232"/>
      <c r="F5" s="2232"/>
      <c r="G5" s="2232"/>
      <c r="H5" s="2232"/>
      <c r="I5" s="2232"/>
      <c r="J5" s="2232"/>
      <c r="K5" s="2232"/>
      <c r="L5" s="2232"/>
      <c r="M5" s="2232"/>
      <c r="N5" s="2232"/>
      <c r="O5" s="2232"/>
      <c r="P5" s="2232"/>
      <c r="Q5" s="2232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</row>
    <row r="6" spans="1:29" s="82" customFormat="1" ht="12.75" customHeight="1" x14ac:dyDescent="0.2">
      <c r="A6" s="2236" t="s">
        <v>56</v>
      </c>
      <c r="B6" s="2206" t="s">
        <v>57</v>
      </c>
      <c r="C6" s="2240" t="s">
        <v>58</v>
      </c>
      <c r="D6" s="2240"/>
      <c r="E6" s="2205"/>
      <c r="F6" s="2205" t="s">
        <v>59</v>
      </c>
      <c r="G6" s="2206"/>
      <c r="H6" s="2206"/>
      <c r="I6" s="2230"/>
      <c r="J6" s="2241" t="s">
        <v>60</v>
      </c>
      <c r="K6" s="2243" t="s">
        <v>458</v>
      </c>
      <c r="L6" s="2244"/>
      <c r="M6" s="2245"/>
      <c r="N6" s="2205" t="s">
        <v>60</v>
      </c>
      <c r="O6" s="2206"/>
      <c r="P6" s="2206"/>
      <c r="Q6" s="2207"/>
      <c r="R6" s="106"/>
      <c r="S6" s="106"/>
      <c r="T6" s="106"/>
      <c r="U6" s="106"/>
      <c r="V6" s="106"/>
      <c r="W6" s="106"/>
    </row>
    <row r="7" spans="1:29" s="82" customFormat="1" ht="12.75" customHeight="1" x14ac:dyDescent="0.2">
      <c r="A7" s="2237"/>
      <c r="B7" s="2239"/>
      <c r="C7" s="2233" t="s">
        <v>1010</v>
      </c>
      <c r="D7" s="2233"/>
      <c r="E7" s="2234"/>
      <c r="F7" s="2208" t="s">
        <v>1295</v>
      </c>
      <c r="G7" s="2209"/>
      <c r="H7" s="2209"/>
      <c r="I7" s="2231"/>
      <c r="J7" s="2242"/>
      <c r="K7" s="2233" t="s">
        <v>1010</v>
      </c>
      <c r="L7" s="2233"/>
      <c r="M7" s="2235"/>
      <c r="N7" s="2208" t="s">
        <v>1295</v>
      </c>
      <c r="O7" s="2209"/>
      <c r="P7" s="2209"/>
      <c r="Q7" s="2210"/>
      <c r="R7" s="106"/>
      <c r="S7" s="106"/>
      <c r="T7" s="106"/>
      <c r="U7" s="106"/>
      <c r="V7" s="106"/>
      <c r="W7" s="106"/>
    </row>
    <row r="8" spans="1:29" s="83" customFormat="1" ht="36.6" customHeight="1" thickBot="1" x14ac:dyDescent="0.25">
      <c r="A8" s="2238"/>
      <c r="B8" s="1741" t="s">
        <v>61</v>
      </c>
      <c r="C8" s="1203" t="s">
        <v>62</v>
      </c>
      <c r="D8" s="1203" t="s">
        <v>63</v>
      </c>
      <c r="E8" s="1249" t="s">
        <v>64</v>
      </c>
      <c r="F8" s="1260" t="s">
        <v>62</v>
      </c>
      <c r="G8" s="1260" t="s">
        <v>63</v>
      </c>
      <c r="H8" s="1260" t="s">
        <v>1299</v>
      </c>
      <c r="I8" s="1260" t="s">
        <v>1297</v>
      </c>
      <c r="J8" s="1742" t="s">
        <v>65</v>
      </c>
      <c r="K8" s="1203" t="s">
        <v>62</v>
      </c>
      <c r="L8" s="1203" t="s">
        <v>63</v>
      </c>
      <c r="M8" s="1743" t="s">
        <v>64</v>
      </c>
      <c r="N8" s="1260" t="s">
        <v>62</v>
      </c>
      <c r="O8" s="1260" t="s">
        <v>63</v>
      </c>
      <c r="P8" s="1260" t="s">
        <v>1299</v>
      </c>
      <c r="Q8" s="1744" t="s">
        <v>1297</v>
      </c>
      <c r="R8" s="127"/>
      <c r="S8" s="127"/>
      <c r="T8" s="127"/>
      <c r="U8" s="127"/>
      <c r="V8" s="127"/>
      <c r="W8" s="127"/>
    </row>
    <row r="9" spans="1:29" ht="11.45" customHeight="1" x14ac:dyDescent="0.2">
      <c r="A9" s="1746">
        <v>1</v>
      </c>
      <c r="B9" s="1747" t="s">
        <v>24</v>
      </c>
      <c r="C9" s="1748"/>
      <c r="D9" s="1749"/>
      <c r="E9" s="1750"/>
      <c r="F9" s="1749"/>
      <c r="G9" s="1749"/>
      <c r="H9" s="1749"/>
      <c r="I9" s="1751"/>
      <c r="J9" s="1757" t="s">
        <v>25</v>
      </c>
      <c r="K9" s="1749"/>
      <c r="L9" s="1749"/>
      <c r="M9" s="1758"/>
      <c r="N9" s="1701"/>
      <c r="O9" s="1702"/>
      <c r="P9" s="1702"/>
      <c r="Q9" s="1703"/>
      <c r="X9" s="8"/>
      <c r="Y9" s="8"/>
      <c r="Z9" s="8"/>
      <c r="AA9" s="8"/>
      <c r="AB9" s="8"/>
      <c r="AC9" s="8"/>
    </row>
    <row r="10" spans="1:29" x14ac:dyDescent="0.2">
      <c r="A10" s="1752">
        <f>A9+1</f>
        <v>2</v>
      </c>
      <c r="B10" s="1708" t="s">
        <v>35</v>
      </c>
      <c r="C10" s="349"/>
      <c r="D10" s="189"/>
      <c r="E10" s="328">
        <f>SUM(C10:D10)</f>
        <v>0</v>
      </c>
      <c r="F10" s="189"/>
      <c r="G10" s="189"/>
      <c r="H10" s="189"/>
      <c r="I10" s="1621"/>
      <c r="J10" s="1759" t="s">
        <v>26</v>
      </c>
      <c r="K10" s="189">
        <f>Össz.önkor.mérleg.!K10</f>
        <v>624775</v>
      </c>
      <c r="L10" s="189">
        <f>Össz.önkor.mérleg.!L10</f>
        <v>364356</v>
      </c>
      <c r="M10" s="189">
        <f>Össz.önkor.mérleg.!M10</f>
        <v>989131</v>
      </c>
      <c r="N10" s="90">
        <f>'pü.mérleg Önkorm.'!N10+'pü.mérleg Hivatal'!N12+'püm. GAMESZ. '!N12+püm.Brunszvik!N12+'püm Festetics'!N12+'püm-TASZII.'!N12</f>
        <v>582531</v>
      </c>
      <c r="O10" s="79">
        <f>'pü.mérleg Önkorm.'!O10+'pü.mérleg Hivatal'!O12+'püm. GAMESZ. '!O12+püm.Brunszvik!O12+'püm Festetics'!O12+'püm-TASZII.'!O12</f>
        <v>347793</v>
      </c>
      <c r="P10" s="79">
        <f>N10+O10</f>
        <v>930324</v>
      </c>
      <c r="Q10" s="1216">
        <f>P10/M10</f>
        <v>0.94054680320402451</v>
      </c>
      <c r="X10" s="8"/>
      <c r="Y10" s="8"/>
      <c r="Z10" s="8"/>
      <c r="AA10" s="8"/>
      <c r="AB10" s="8"/>
      <c r="AC10" s="8"/>
    </row>
    <row r="11" spans="1:29" x14ac:dyDescent="0.2">
      <c r="A11" s="1752">
        <f t="shared" ref="A11:A45" si="0">A10+1</f>
        <v>3</v>
      </c>
      <c r="B11" s="1708" t="s">
        <v>36</v>
      </c>
      <c r="C11" s="349">
        <f>Össz.önkor.mérleg.!C11</f>
        <v>679699</v>
      </c>
      <c r="D11" s="189">
        <f>Össz.önkor.mérleg.!D11</f>
        <v>105530</v>
      </c>
      <c r="E11" s="328">
        <f>Össz.önkor.mérleg.!E11</f>
        <v>785229</v>
      </c>
      <c r="F11" s="189">
        <f>'pü.mérleg Önkorm.'!F11</f>
        <v>679699</v>
      </c>
      <c r="G11" s="189">
        <f>'pü.mérleg Önkorm.'!G11</f>
        <v>105530</v>
      </c>
      <c r="H11" s="189">
        <f>F11+G11</f>
        <v>785229</v>
      </c>
      <c r="I11" s="1621">
        <f>H11/E11</f>
        <v>1</v>
      </c>
      <c r="J11" s="1759" t="s">
        <v>27</v>
      </c>
      <c r="K11" s="189">
        <f>Össz.önkor.mérleg.!K11</f>
        <v>118798</v>
      </c>
      <c r="L11" s="189">
        <f>Össz.önkor.mérleg.!L11</f>
        <v>73953</v>
      </c>
      <c r="M11" s="189">
        <f>Össz.önkor.mérleg.!M11</f>
        <v>192751</v>
      </c>
      <c r="N11" s="90">
        <f>'pü.mérleg Önkorm.'!N11+'pü.mérleg Hivatal'!N13+'püm. GAMESZ. '!N13+püm.Brunszvik!N13+'püm Festetics'!N13+'püm-TASZII.'!N13</f>
        <v>104774</v>
      </c>
      <c r="O11" s="79">
        <f>'pü.mérleg Önkorm.'!O11+'pü.mérleg Hivatal'!O13+'püm. GAMESZ. '!O13+püm.Brunszvik!O13+'püm Festetics'!O13+'püm-TASZII.'!O13</f>
        <v>67178</v>
      </c>
      <c r="P11" s="79">
        <f t="shared" ref="P11:P12" si="1">N11+O11</f>
        <v>171952</v>
      </c>
      <c r="Q11" s="1216">
        <f t="shared" ref="Q11:Q12" si="2">P11/M11</f>
        <v>0.89209394503789863</v>
      </c>
      <c r="X11" s="8"/>
      <c r="Y11" s="8"/>
      <c r="Z11" s="8"/>
      <c r="AA11" s="8"/>
      <c r="AB11" s="8"/>
      <c r="AC11" s="8"/>
    </row>
    <row r="12" spans="1:29" x14ac:dyDescent="0.2">
      <c r="A12" s="1752">
        <f t="shared" si="0"/>
        <v>4</v>
      </c>
      <c r="B12" s="1708" t="s">
        <v>814</v>
      </c>
      <c r="C12" s="349">
        <f>Össz.önkor.mérleg.!C12</f>
        <v>0</v>
      </c>
      <c r="D12" s="189">
        <f>Össz.önkor.mérleg.!D12</f>
        <v>0</v>
      </c>
      <c r="E12" s="328">
        <f>Össz.önkor.mérleg.!E12</f>
        <v>0</v>
      </c>
      <c r="F12" s="189">
        <f>'pü.mérleg Önkorm.'!F12</f>
        <v>0</v>
      </c>
      <c r="G12" s="189">
        <f>'pü.mérleg Önkorm.'!G12</f>
        <v>0</v>
      </c>
      <c r="H12" s="189">
        <f t="shared" ref="H12:H24" si="3">F12+G12</f>
        <v>0</v>
      </c>
      <c r="I12" s="1621"/>
      <c r="J12" s="1759" t="s">
        <v>29</v>
      </c>
      <c r="K12" s="189">
        <f>Össz.önkor.mérleg.!K12</f>
        <v>737696</v>
      </c>
      <c r="L12" s="189">
        <f>Össz.önkor.mérleg.!L12</f>
        <v>551816</v>
      </c>
      <c r="M12" s="189">
        <f>Össz.önkor.mérleg.!M12</f>
        <v>1289512</v>
      </c>
      <c r="N12" s="90">
        <f>'pü.mérleg Önkorm.'!N12+'pü.mérleg Hivatal'!N14+'püm. GAMESZ. '!N14+püm.Brunszvik!N14+'püm Festetics'!N14+'püm-TASZII.'!N14</f>
        <v>510340</v>
      </c>
      <c r="O12" s="79">
        <f>'pü.mérleg Önkorm.'!O12+'pü.mérleg Hivatal'!O14+'püm. GAMESZ. '!O14+püm.Brunszvik!O14+'püm Festetics'!O14+'püm-TASZII.'!O14</f>
        <v>414960</v>
      </c>
      <c r="P12" s="79">
        <f t="shared" si="1"/>
        <v>925300</v>
      </c>
      <c r="Q12" s="1216">
        <f t="shared" si="2"/>
        <v>0.71755827010528017</v>
      </c>
      <c r="X12" s="8"/>
      <c r="Y12" s="8"/>
      <c r="Z12" s="8"/>
      <c r="AA12" s="8"/>
      <c r="AB12" s="8"/>
      <c r="AC12" s="8"/>
    </row>
    <row r="13" spans="1:29" ht="12" customHeight="1" x14ac:dyDescent="0.2">
      <c r="A13" s="1752">
        <f t="shared" si="0"/>
        <v>5</v>
      </c>
      <c r="B13" s="1708" t="s">
        <v>37</v>
      </c>
      <c r="C13" s="349">
        <f>Össz.önkor.mérleg.!C13</f>
        <v>235915</v>
      </c>
      <c r="D13" s="189">
        <f>Össz.önkor.mérleg.!D13</f>
        <v>5130</v>
      </c>
      <c r="E13" s="328">
        <f>Össz.önkor.mérleg.!E13</f>
        <v>241045</v>
      </c>
      <c r="F13" s="189">
        <f>'pü.mérleg Önkorm.'!F13+'püm. GAMESZ. '!F14+'püm Festetics'!F14+'püm-TASZII.'!F14</f>
        <v>225540</v>
      </c>
      <c r="G13" s="189">
        <f>'pü.mérleg Önkorm.'!G13+'püm. GAMESZ. '!G14+'püm Festetics'!G14+'püm-TASZII.'!G14</f>
        <v>15071</v>
      </c>
      <c r="H13" s="189">
        <f t="shared" si="3"/>
        <v>240611</v>
      </c>
      <c r="I13" s="1621">
        <f t="shared" ref="I13:I24" si="4">H13/E13</f>
        <v>0.99819950631624799</v>
      </c>
      <c r="J13" s="1759"/>
      <c r="K13" s="189"/>
      <c r="L13" s="189"/>
      <c r="M13" s="241"/>
      <c r="N13" s="378"/>
      <c r="O13" s="108"/>
      <c r="P13" s="108"/>
      <c r="Q13" s="1216"/>
      <c r="X13" s="8"/>
      <c r="Y13" s="8"/>
      <c r="Z13" s="8"/>
      <c r="AA13" s="8"/>
      <c r="AB13" s="8"/>
      <c r="AC13" s="8"/>
    </row>
    <row r="14" spans="1:29" x14ac:dyDescent="0.2">
      <c r="A14" s="1752">
        <f t="shared" si="0"/>
        <v>6</v>
      </c>
      <c r="B14" s="1708" t="s">
        <v>39</v>
      </c>
      <c r="C14" s="349">
        <f>Össz.önkor.mérleg.!C17</f>
        <v>811925</v>
      </c>
      <c r="D14" s="189">
        <f>Össz.önkor.mérleg.!D17</f>
        <v>17385</v>
      </c>
      <c r="E14" s="328">
        <f>Össz.önkor.mérleg.!E17</f>
        <v>829310</v>
      </c>
      <c r="F14" s="189">
        <f>'pü.mérleg Önkorm.'!F17</f>
        <v>811990</v>
      </c>
      <c r="G14" s="189">
        <f>'pü.mérleg Önkorm.'!G17</f>
        <v>17457</v>
      </c>
      <c r="H14" s="189">
        <f t="shared" si="3"/>
        <v>829447</v>
      </c>
      <c r="I14" s="1621">
        <f t="shared" si="4"/>
        <v>1.0001651975738868</v>
      </c>
      <c r="J14" s="1759" t="s">
        <v>28</v>
      </c>
      <c r="K14" s="189">
        <f>Össz.önkor.mérleg.!K14</f>
        <v>2300</v>
      </c>
      <c r="L14" s="189">
        <f>Össz.önkor.mérleg.!L14</f>
        <v>14009</v>
      </c>
      <c r="M14" s="189">
        <f>Össz.önkor.mérleg.!M14</f>
        <v>16309</v>
      </c>
      <c r="N14" s="90">
        <f>'pü.mérleg Önkorm.'!N14</f>
        <v>1408</v>
      </c>
      <c r="O14" s="79">
        <f>'pü.mérleg Önkorm.'!O14</f>
        <v>9784</v>
      </c>
      <c r="P14" s="79">
        <f>N14+O14</f>
        <v>11192</v>
      </c>
      <c r="Q14" s="1216">
        <f>P14/M14</f>
        <v>0.68624685756330861</v>
      </c>
      <c r="X14" s="8"/>
      <c r="Y14" s="8"/>
      <c r="Z14" s="8"/>
      <c r="AA14" s="8"/>
      <c r="AB14" s="8"/>
      <c r="AC14" s="8"/>
    </row>
    <row r="15" spans="1:29" x14ac:dyDescent="0.2">
      <c r="A15" s="1752">
        <f t="shared" si="0"/>
        <v>7</v>
      </c>
      <c r="B15" s="1708"/>
      <c r="C15" s="349"/>
      <c r="D15" s="189"/>
      <c r="E15" s="328"/>
      <c r="F15" s="189"/>
      <c r="G15" s="189"/>
      <c r="H15" s="189"/>
      <c r="I15" s="1621"/>
      <c r="J15" s="1759" t="s">
        <v>30</v>
      </c>
      <c r="K15" s="189"/>
      <c r="L15" s="189"/>
      <c r="M15" s="241"/>
      <c r="N15" s="378"/>
      <c r="O15" s="108"/>
      <c r="P15" s="108"/>
      <c r="Q15" s="1216"/>
      <c r="X15" s="8"/>
      <c r="Y15" s="8"/>
      <c r="Z15" s="8"/>
      <c r="AA15" s="8"/>
      <c r="AB15" s="8"/>
      <c r="AC15" s="8"/>
    </row>
    <row r="16" spans="1:29" x14ac:dyDescent="0.2">
      <c r="A16" s="1752">
        <f t="shared" si="0"/>
        <v>8</v>
      </c>
      <c r="B16" s="1708" t="s">
        <v>41</v>
      </c>
      <c r="C16" s="1127">
        <f>Össz.önkor.mérleg.!C20</f>
        <v>180044</v>
      </c>
      <c r="D16" s="241">
        <f>Össz.önkor.mérleg.!D20</f>
        <v>1075283</v>
      </c>
      <c r="E16" s="327">
        <f>Össz.önkor.mérleg.!E20</f>
        <v>1255327</v>
      </c>
      <c r="F16" s="241">
        <f>'pü.mérleg Önkorm.'!F20+'pü.mérleg Hivatal'!F20+'püm. GAMESZ. '!F20+püm.Brunszvik!F20+'püm Festetics'!F20+'püm-TASZII.'!F20</f>
        <v>154824</v>
      </c>
      <c r="G16" s="241">
        <f>'pü.mérleg Önkorm.'!G20+'pü.mérleg Hivatal'!G20+'püm. GAMESZ. '!G20+püm.Brunszvik!G20+'püm Festetics'!G20+'püm-TASZII.'!G20</f>
        <v>997005</v>
      </c>
      <c r="H16" s="189">
        <f t="shared" si="3"/>
        <v>1151829</v>
      </c>
      <c r="I16" s="1621">
        <f t="shared" si="4"/>
        <v>0.91755295632134093</v>
      </c>
      <c r="J16" s="1759" t="s">
        <v>434</v>
      </c>
      <c r="K16" s="189">
        <f>Össz.önkor.mérleg.!K17</f>
        <v>5850</v>
      </c>
      <c r="L16" s="189">
        <f>Össz.önkor.mérleg.!L17</f>
        <v>143676</v>
      </c>
      <c r="M16" s="189">
        <f>Össz.önkor.mérleg.!M17</f>
        <v>149526</v>
      </c>
      <c r="N16" s="90">
        <f>'pü.mérleg Önkorm.'!N17</f>
        <v>5850</v>
      </c>
      <c r="O16" s="79">
        <f>'pü.mérleg Önkorm.'!O17</f>
        <v>142069</v>
      </c>
      <c r="P16" s="79">
        <f>N16+O16</f>
        <v>147919</v>
      </c>
      <c r="Q16" s="1216">
        <f>P16/M16</f>
        <v>0.98925270521514652</v>
      </c>
      <c r="X16" s="8"/>
      <c r="Y16" s="8"/>
      <c r="Z16" s="8"/>
      <c r="AA16" s="8"/>
      <c r="AB16" s="8"/>
      <c r="AC16" s="8"/>
    </row>
    <row r="17" spans="1:29" x14ac:dyDescent="0.2">
      <c r="A17" s="1752">
        <f t="shared" si="0"/>
        <v>9</v>
      </c>
      <c r="B17" s="1709" t="s">
        <v>40</v>
      </c>
      <c r="C17" s="1127"/>
      <c r="D17" s="241"/>
      <c r="E17" s="327"/>
      <c r="F17" s="241"/>
      <c r="G17" s="241"/>
      <c r="H17" s="189"/>
      <c r="I17" s="1621"/>
      <c r="J17" s="1759" t="s">
        <v>433</v>
      </c>
      <c r="K17" s="189">
        <f>Össz.önkor.mérleg.!K18</f>
        <v>149926</v>
      </c>
      <c r="L17" s="189">
        <f>Össz.önkor.mérleg.!L18+Össz.önkor.mérleg.!L19</f>
        <v>275932</v>
      </c>
      <c r="M17" s="189">
        <f>Össz.önkor.mérleg.!M18+Össz.önkor.mérleg.!M19</f>
        <v>425858</v>
      </c>
      <c r="N17" s="90">
        <f>'pü.mérleg Önkorm.'!N18+'püm-TASZII.'!N19+'pü.mérleg Önkorm.'!N19</f>
        <v>149054</v>
      </c>
      <c r="O17" s="79">
        <f>'pü.mérleg Önkorm.'!O18+'püm-TASZII.'!O19+'pü.mérleg Önkorm.'!O19</f>
        <v>275000</v>
      </c>
      <c r="P17" s="79">
        <f>N17+O17</f>
        <v>424054</v>
      </c>
      <c r="Q17" s="1216">
        <f>P17/M17</f>
        <v>0.99576384616468405</v>
      </c>
      <c r="X17" s="8"/>
      <c r="Y17" s="8"/>
      <c r="Z17" s="8"/>
      <c r="AA17" s="8"/>
      <c r="AB17" s="8"/>
      <c r="AC17" s="8"/>
    </row>
    <row r="18" spans="1:29" x14ac:dyDescent="0.2">
      <c r="A18" s="1752">
        <f t="shared" si="0"/>
        <v>10</v>
      </c>
      <c r="B18" s="1709"/>
      <c r="C18" s="1127"/>
      <c r="D18" s="241"/>
      <c r="E18" s="327"/>
      <c r="F18" s="241"/>
      <c r="G18" s="241"/>
      <c r="H18" s="189"/>
      <c r="I18" s="1621"/>
      <c r="J18" s="1759" t="s">
        <v>183</v>
      </c>
      <c r="K18" s="189">
        <f>Össz.önkor.mérleg.!K20</f>
        <v>0</v>
      </c>
      <c r="L18" s="189">
        <f>Össz.önkor.mérleg.!L20</f>
        <v>0</v>
      </c>
      <c r="M18" s="189">
        <f>Össz.önkor.mérleg.!M20</f>
        <v>0</v>
      </c>
      <c r="N18" s="378"/>
      <c r="O18" s="108"/>
      <c r="P18" s="108"/>
      <c r="Q18" s="1216"/>
      <c r="X18" s="8"/>
      <c r="Y18" s="8"/>
      <c r="Z18" s="8"/>
      <c r="AA18" s="8"/>
      <c r="AB18" s="8"/>
      <c r="AC18" s="8"/>
    </row>
    <row r="19" spans="1:29" x14ac:dyDescent="0.2">
      <c r="A19" s="1752">
        <f t="shared" si="0"/>
        <v>11</v>
      </c>
      <c r="B19" s="1708" t="s">
        <v>917</v>
      </c>
      <c r="C19" s="349">
        <f>Össz.önkor.mérleg.!C29</f>
        <v>0</v>
      </c>
      <c r="D19" s="189">
        <f>Össz.önkor.mérleg.!D29</f>
        <v>3502</v>
      </c>
      <c r="E19" s="328">
        <f>Össz.önkor.mérleg.!E29</f>
        <v>3502</v>
      </c>
      <c r="F19" s="189">
        <f>'pü.mérleg Önkorm.'!F29+'püm Festetics'!F29</f>
        <v>0</v>
      </c>
      <c r="G19" s="189">
        <f>'pü.mérleg Önkorm.'!G29+'püm Festetics'!G29</f>
        <v>2944</v>
      </c>
      <c r="H19" s="189">
        <f t="shared" si="3"/>
        <v>2944</v>
      </c>
      <c r="I19" s="1621">
        <f t="shared" si="4"/>
        <v>0.84066247858366649</v>
      </c>
      <c r="J19" s="1759" t="s">
        <v>426</v>
      </c>
      <c r="K19" s="189">
        <f>Össz.önkor.mérleg.!K21</f>
        <v>0</v>
      </c>
      <c r="L19" s="189">
        <f>Össz.önkor.mérleg.!L21</f>
        <v>148018</v>
      </c>
      <c r="M19" s="189">
        <f>Össz.önkor.mérleg.!M21</f>
        <v>148018</v>
      </c>
      <c r="N19" s="378"/>
      <c r="O19" s="108"/>
      <c r="P19" s="108"/>
      <c r="Q19" s="1216"/>
      <c r="X19" s="8"/>
      <c r="Y19" s="8"/>
      <c r="Z19" s="8"/>
      <c r="AA19" s="8"/>
      <c r="AB19" s="8"/>
      <c r="AC19" s="8"/>
    </row>
    <row r="20" spans="1:29" x14ac:dyDescent="0.2">
      <c r="A20" s="1752">
        <f t="shared" si="0"/>
        <v>12</v>
      </c>
      <c r="B20" s="1708"/>
      <c r="C20" s="1127"/>
      <c r="D20" s="241"/>
      <c r="E20" s="327"/>
      <c r="F20" s="241"/>
      <c r="G20" s="241"/>
      <c r="H20" s="189"/>
      <c r="I20" s="1621"/>
      <c r="J20" s="1759" t="s">
        <v>427</v>
      </c>
      <c r="K20" s="189">
        <f>Össz.önkor.mérleg.!K22</f>
        <v>366696</v>
      </c>
      <c r="L20" s="189">
        <f>Össz.önkor.mérleg.!L22</f>
        <v>111697</v>
      </c>
      <c r="M20" s="189">
        <f>Össz.önkor.mérleg.!M22</f>
        <v>478393</v>
      </c>
      <c r="N20" s="378"/>
      <c r="O20" s="108"/>
      <c r="P20" s="108"/>
      <c r="Q20" s="1216"/>
      <c r="X20" s="8"/>
      <c r="Y20" s="8"/>
      <c r="Z20" s="8"/>
      <c r="AA20" s="8"/>
      <c r="AB20" s="8"/>
      <c r="AC20" s="8"/>
    </row>
    <row r="21" spans="1:29" x14ac:dyDescent="0.2">
      <c r="A21" s="1752">
        <f t="shared" si="0"/>
        <v>13</v>
      </c>
      <c r="B21" s="1708"/>
      <c r="C21" s="1127"/>
      <c r="D21" s="241"/>
      <c r="E21" s="327"/>
      <c r="F21" s="241"/>
      <c r="G21" s="241"/>
      <c r="H21" s="189"/>
      <c r="I21" s="1621"/>
      <c r="J21" s="1759"/>
      <c r="K21" s="189"/>
      <c r="L21" s="189"/>
      <c r="M21" s="241"/>
      <c r="N21" s="378"/>
      <c r="O21" s="108"/>
      <c r="P21" s="108"/>
      <c r="Q21" s="1216"/>
      <c r="X21" s="8"/>
      <c r="Y21" s="8"/>
      <c r="Z21" s="8"/>
      <c r="AA21" s="8"/>
      <c r="AB21" s="8"/>
      <c r="AC21" s="8"/>
    </row>
    <row r="22" spans="1:29" s="84" customFormat="1" x14ac:dyDescent="0.2">
      <c r="A22" s="1752">
        <f t="shared" si="0"/>
        <v>14</v>
      </c>
      <c r="B22" s="1709" t="s">
        <v>52</v>
      </c>
      <c r="C22" s="1710">
        <f>SUM(C11:C20)</f>
        <v>1907583</v>
      </c>
      <c r="D22" s="540">
        <f>SUM(D11:D20)</f>
        <v>1206830</v>
      </c>
      <c r="E22" s="1711">
        <f>SUM(E11:E20)</f>
        <v>3114413</v>
      </c>
      <c r="F22" s="540">
        <f>SUM(F11:F21)</f>
        <v>1872053</v>
      </c>
      <c r="G22" s="540">
        <f>SUM(G11:G21)</f>
        <v>1138007</v>
      </c>
      <c r="H22" s="189">
        <f t="shared" si="3"/>
        <v>3010060</v>
      </c>
      <c r="I22" s="1621">
        <f t="shared" si="4"/>
        <v>0.96649352542517641</v>
      </c>
      <c r="J22" s="1760" t="s">
        <v>66</v>
      </c>
      <c r="K22" s="1463">
        <f>SUM(K10:K21)</f>
        <v>2006041</v>
      </c>
      <c r="L22" s="1463">
        <f>SUM(L10:L21)</f>
        <v>1683457</v>
      </c>
      <c r="M22" s="1463">
        <f>SUM(M10:M21)</f>
        <v>3689498</v>
      </c>
      <c r="N22" s="117">
        <f>SUM(N10:N21)</f>
        <v>1353957</v>
      </c>
      <c r="O22" s="88">
        <f>SUM(O10:O21)</f>
        <v>1256784</v>
      </c>
      <c r="P22" s="88">
        <f>N22+O22</f>
        <v>2610741</v>
      </c>
      <c r="Q22" s="1623">
        <f>P22/M22</f>
        <v>0.70761415238604275</v>
      </c>
      <c r="R22" s="128"/>
      <c r="S22" s="128"/>
      <c r="T22" s="128"/>
      <c r="U22" s="128"/>
      <c r="V22" s="128"/>
      <c r="W22" s="128"/>
    </row>
    <row r="23" spans="1:29" s="84" customFormat="1" x14ac:dyDescent="0.2">
      <c r="A23" s="1752">
        <f t="shared" si="0"/>
        <v>15</v>
      </c>
      <c r="B23" s="1708"/>
      <c r="C23" s="1127"/>
      <c r="D23" s="241"/>
      <c r="E23" s="327"/>
      <c r="F23" s="241"/>
      <c r="G23" s="241"/>
      <c r="H23" s="189"/>
      <c r="I23" s="1621"/>
      <c r="J23" s="1759"/>
      <c r="K23" s="189"/>
      <c r="L23" s="189"/>
      <c r="M23" s="189"/>
      <c r="N23" s="1311"/>
      <c r="O23" s="116"/>
      <c r="P23" s="116"/>
      <c r="Q23" s="1623"/>
      <c r="R23" s="128"/>
      <c r="S23" s="128"/>
      <c r="T23" s="128"/>
      <c r="U23" s="128"/>
      <c r="V23" s="128"/>
      <c r="W23" s="128"/>
    </row>
    <row r="24" spans="1:29" x14ac:dyDescent="0.2">
      <c r="A24" s="1752">
        <f t="shared" si="0"/>
        <v>16</v>
      </c>
      <c r="B24" s="1723" t="s">
        <v>51</v>
      </c>
      <c r="C24" s="1712">
        <f>SUM(C22:C23)</f>
        <v>1907583</v>
      </c>
      <c r="D24" s="534">
        <f>SUM(D22:D23)</f>
        <v>1206830</v>
      </c>
      <c r="E24" s="1713">
        <f>SUM(E22:E23)</f>
        <v>3114413</v>
      </c>
      <c r="F24" s="534">
        <f>F22</f>
        <v>1872053</v>
      </c>
      <c r="G24" s="534">
        <f>G22</f>
        <v>1138007</v>
      </c>
      <c r="H24" s="189">
        <f t="shared" si="3"/>
        <v>3010060</v>
      </c>
      <c r="I24" s="1621">
        <f t="shared" si="4"/>
        <v>0.96649352542517641</v>
      </c>
      <c r="J24" s="1761" t="s">
        <v>69</v>
      </c>
      <c r="K24" s="429">
        <f>SUM(K22:K23)</f>
        <v>2006041</v>
      </c>
      <c r="L24" s="429">
        <f>SUM(L22:L23)</f>
        <v>1683457</v>
      </c>
      <c r="M24" s="429">
        <f>SUM(M22:M23)</f>
        <v>3689498</v>
      </c>
      <c r="N24" s="91">
        <f>N22</f>
        <v>1353957</v>
      </c>
      <c r="O24" s="86">
        <f>O22</f>
        <v>1256784</v>
      </c>
      <c r="P24" s="86">
        <f>N24+O24</f>
        <v>2610741</v>
      </c>
      <c r="Q24" s="1217">
        <f>P24/M24</f>
        <v>0.70761415238604275</v>
      </c>
      <c r="X24" s="8"/>
      <c r="Y24" s="8"/>
      <c r="Z24" s="8"/>
      <c r="AA24" s="8"/>
      <c r="AB24" s="8"/>
      <c r="AC24" s="8"/>
    </row>
    <row r="25" spans="1:29" ht="12" thickBot="1" x14ac:dyDescent="0.25">
      <c r="A25" s="1753">
        <f t="shared" si="0"/>
        <v>17</v>
      </c>
      <c r="B25" s="1719"/>
      <c r="C25" s="1720"/>
      <c r="D25" s="1721"/>
      <c r="E25" s="1722"/>
      <c r="F25" s="1721"/>
      <c r="G25" s="1721"/>
      <c r="H25" s="1721"/>
      <c r="I25" s="1754"/>
      <c r="J25" s="1759"/>
      <c r="K25" s="189"/>
      <c r="L25" s="189"/>
      <c r="M25" s="189"/>
      <c r="N25" s="378"/>
      <c r="O25" s="108"/>
      <c r="P25" s="108"/>
      <c r="Q25" s="1216"/>
      <c r="X25" s="8"/>
      <c r="Y25" s="8"/>
      <c r="Z25" s="8"/>
      <c r="AA25" s="8"/>
      <c r="AB25" s="8"/>
      <c r="AC25" s="8"/>
    </row>
    <row r="26" spans="1:29" ht="12" thickBot="1" x14ac:dyDescent="0.25">
      <c r="A26" s="1726">
        <f t="shared" si="0"/>
        <v>18</v>
      </c>
      <c r="B26" s="1724" t="s">
        <v>613</v>
      </c>
      <c r="C26" s="1714">
        <f>C24-K24</f>
        <v>-98458</v>
      </c>
      <c r="D26" s="650">
        <f>D24-L24</f>
        <v>-476627</v>
      </c>
      <c r="E26" s="351">
        <f>E24-M24</f>
        <v>-575085</v>
      </c>
      <c r="F26" s="650">
        <f>F24-N24</f>
        <v>518096</v>
      </c>
      <c r="G26" s="650">
        <f>G24-O22</f>
        <v>-118777</v>
      </c>
      <c r="H26" s="650">
        <f>H24-P24</f>
        <v>399319</v>
      </c>
      <c r="I26" s="1161"/>
      <c r="J26" s="1761"/>
      <c r="K26" s="429"/>
      <c r="L26" s="429"/>
      <c r="M26" s="189"/>
      <c r="N26" s="378"/>
      <c r="O26" s="108"/>
      <c r="P26" s="108"/>
      <c r="Q26" s="1216"/>
      <c r="X26" s="8"/>
      <c r="Y26" s="8"/>
      <c r="Z26" s="8"/>
      <c r="AA26" s="8"/>
      <c r="AB26" s="8"/>
      <c r="AC26" s="8"/>
    </row>
    <row r="27" spans="1:29" x14ac:dyDescent="0.2">
      <c r="A27" s="1755">
        <f t="shared" si="0"/>
        <v>19</v>
      </c>
      <c r="B27" s="1672" t="s">
        <v>1172</v>
      </c>
      <c r="C27" s="536"/>
      <c r="D27" s="429">
        <f>-'felhalm. mérleg'!D29</f>
        <v>425488</v>
      </c>
      <c r="E27" s="366">
        <f>C27+D27</f>
        <v>425488</v>
      </c>
      <c r="F27" s="429">
        <f>-'felhalm. mérleg'!F29</f>
        <v>974150</v>
      </c>
      <c r="G27" s="429">
        <f>-'felhalm. mérleg'!G29</f>
        <v>536508</v>
      </c>
      <c r="H27" s="429">
        <f>F27+G27</f>
        <v>1510658</v>
      </c>
      <c r="I27" s="1646"/>
      <c r="J27" s="1759"/>
      <c r="K27" s="189"/>
      <c r="L27" s="189"/>
      <c r="M27" s="189"/>
      <c r="N27" s="378"/>
      <c r="O27" s="108"/>
      <c r="P27" s="108"/>
      <c r="Q27" s="1216"/>
      <c r="X27" s="8"/>
      <c r="Y27" s="8"/>
      <c r="Z27" s="8"/>
      <c r="AA27" s="8"/>
      <c r="AB27" s="8"/>
      <c r="AC27" s="8"/>
    </row>
    <row r="28" spans="1:29" x14ac:dyDescent="0.2">
      <c r="A28" s="1755">
        <f t="shared" si="0"/>
        <v>20</v>
      </c>
      <c r="B28" s="1465" t="s">
        <v>53</v>
      </c>
      <c r="C28" s="536"/>
      <c r="D28" s="429"/>
      <c r="E28" s="366"/>
      <c r="F28" s="429"/>
      <c r="G28" s="429"/>
      <c r="H28" s="429"/>
      <c r="I28" s="1646"/>
      <c r="J28" s="1761" t="s">
        <v>33</v>
      </c>
      <c r="K28" s="189"/>
      <c r="L28" s="189"/>
      <c r="M28" s="189"/>
      <c r="N28" s="378"/>
      <c r="O28" s="108"/>
      <c r="P28" s="108"/>
      <c r="Q28" s="1216"/>
      <c r="X28" s="8"/>
      <c r="Y28" s="8"/>
      <c r="Z28" s="8"/>
      <c r="AA28" s="8"/>
      <c r="AB28" s="8"/>
      <c r="AC28" s="8"/>
    </row>
    <row r="29" spans="1:29" s="84" customFormat="1" x14ac:dyDescent="0.2">
      <c r="A29" s="1755">
        <f t="shared" si="0"/>
        <v>21</v>
      </c>
      <c r="B29" s="1466" t="s">
        <v>661</v>
      </c>
      <c r="C29" s="536"/>
      <c r="D29" s="429"/>
      <c r="E29" s="366"/>
      <c r="F29" s="429"/>
      <c r="G29" s="429"/>
      <c r="H29" s="429"/>
      <c r="I29" s="1646"/>
      <c r="J29" s="1762" t="s">
        <v>4</v>
      </c>
      <c r="K29" s="189"/>
      <c r="L29" s="189"/>
      <c r="M29" s="189"/>
      <c r="N29" s="1311"/>
      <c r="O29" s="116"/>
      <c r="P29" s="116"/>
      <c r="Q29" s="1623"/>
      <c r="R29" s="128"/>
      <c r="S29" s="128"/>
      <c r="T29" s="128"/>
      <c r="U29" s="128"/>
      <c r="V29" s="128"/>
      <c r="W29" s="128"/>
    </row>
    <row r="30" spans="1:29" x14ac:dyDescent="0.2">
      <c r="A30" s="1755">
        <f t="shared" si="0"/>
        <v>22</v>
      </c>
      <c r="B30" s="1718" t="s">
        <v>1326</v>
      </c>
      <c r="C30" s="1715">
        <f>Össz.önkor.mérleg.!C41</f>
        <v>0</v>
      </c>
      <c r="D30" s="350">
        <f>Össz.önkor.mérleg.!D41</f>
        <v>0</v>
      </c>
      <c r="E30" s="1716">
        <f>Össz.önkor.mérleg.!E41</f>
        <v>0</v>
      </c>
      <c r="F30" s="350"/>
      <c r="G30" s="350"/>
      <c r="H30" s="350"/>
      <c r="I30" s="1756"/>
      <c r="J30" s="1763" t="s">
        <v>3</v>
      </c>
      <c r="K30" s="189">
        <f>Össz.önkor.mérleg.!K41</f>
        <v>155395</v>
      </c>
      <c r="L30" s="189">
        <f>Össz.önkor.mérleg.!L41</f>
        <v>0</v>
      </c>
      <c r="M30" s="189">
        <f>Össz.önkor.mérleg.!M41</f>
        <v>155395</v>
      </c>
      <c r="N30" s="90">
        <f>'pü.mérleg Önkorm.'!N41</f>
        <v>149724</v>
      </c>
      <c r="O30" s="79">
        <f>'pü.mérleg Önkorm.'!O41</f>
        <v>0</v>
      </c>
      <c r="P30" s="79">
        <f>N30+O30</f>
        <v>149724</v>
      </c>
      <c r="Q30" s="1216">
        <f>P30/M30</f>
        <v>0.96350590430837546</v>
      </c>
      <c r="X30" s="8"/>
      <c r="Y30" s="8"/>
      <c r="Z30" s="8"/>
      <c r="AA30" s="8"/>
      <c r="AB30" s="8"/>
      <c r="AC30" s="8"/>
    </row>
    <row r="31" spans="1:29" x14ac:dyDescent="0.2">
      <c r="A31" s="1755">
        <f t="shared" si="0"/>
        <v>23</v>
      </c>
      <c r="B31" s="1708" t="s">
        <v>854</v>
      </c>
      <c r="C31" s="1717">
        <f>-'felhalm. mérleg'!C33</f>
        <v>0</v>
      </c>
      <c r="D31" s="628">
        <v>0</v>
      </c>
      <c r="E31" s="1716">
        <f>C31+D31</f>
        <v>0</v>
      </c>
      <c r="F31" s="350"/>
      <c r="G31" s="350"/>
      <c r="H31" s="350"/>
      <c r="I31" s="1756"/>
      <c r="J31" s="1764"/>
      <c r="K31" s="189"/>
      <c r="L31" s="189"/>
      <c r="M31" s="189"/>
      <c r="N31" s="378"/>
      <c r="O31" s="108"/>
      <c r="P31" s="108"/>
      <c r="Q31" s="1216"/>
      <c r="X31" s="8"/>
      <c r="Y31" s="8"/>
      <c r="Z31" s="8"/>
      <c r="AA31" s="8"/>
      <c r="AB31" s="8"/>
      <c r="AC31" s="8"/>
    </row>
    <row r="32" spans="1:29" s="9" customFormat="1" x14ac:dyDescent="0.2">
      <c r="A32" s="1755">
        <f t="shared" si="0"/>
        <v>24</v>
      </c>
      <c r="B32" s="1464" t="s">
        <v>620</v>
      </c>
      <c r="C32" s="1461"/>
      <c r="D32" s="539"/>
      <c r="E32" s="1462">
        <f>SUM(C32:D32)</f>
        <v>0</v>
      </c>
      <c r="F32" s="539"/>
      <c r="G32" s="539"/>
      <c r="H32" s="539"/>
      <c r="I32" s="1649"/>
      <c r="J32" s="1759" t="s">
        <v>5</v>
      </c>
      <c r="K32" s="189"/>
      <c r="L32" s="189"/>
      <c r="M32" s="189"/>
      <c r="N32" s="1667"/>
      <c r="O32" s="1638"/>
      <c r="P32" s="1638"/>
      <c r="Q32" s="1217"/>
      <c r="R32" s="124"/>
      <c r="S32" s="124"/>
      <c r="T32" s="124"/>
      <c r="U32" s="124"/>
      <c r="V32" s="124"/>
      <c r="W32" s="124"/>
    </row>
    <row r="33" spans="1:29" x14ac:dyDescent="0.2">
      <c r="A33" s="1755">
        <f t="shared" si="0"/>
        <v>25</v>
      </c>
      <c r="B33" s="1464" t="s">
        <v>662</v>
      </c>
      <c r="C33" s="349"/>
      <c r="D33" s="189"/>
      <c r="E33" s="328"/>
      <c r="F33" s="189"/>
      <c r="G33" s="189"/>
      <c r="H33" s="189"/>
      <c r="I33" s="1621"/>
      <c r="J33" s="1759" t="s">
        <v>6</v>
      </c>
      <c r="K33" s="534"/>
      <c r="L33" s="534"/>
      <c r="M33" s="534"/>
      <c r="N33" s="378"/>
      <c r="O33" s="108"/>
      <c r="P33" s="108"/>
      <c r="Q33" s="1216"/>
      <c r="X33" s="8"/>
      <c r="Y33" s="8"/>
      <c r="Z33" s="8"/>
      <c r="AA33" s="8"/>
      <c r="AB33" s="8"/>
      <c r="AC33" s="8"/>
    </row>
    <row r="34" spans="1:29" x14ac:dyDescent="0.2">
      <c r="A34" s="1755">
        <f t="shared" si="0"/>
        <v>26</v>
      </c>
      <c r="B34" s="1464" t="s">
        <v>622</v>
      </c>
      <c r="C34" s="349">
        <f>Össz.önkor.mérleg.!C44</f>
        <v>1307332</v>
      </c>
      <c r="D34" s="189">
        <f>Össz.önkor.mérleg.!D44</f>
        <v>51656</v>
      </c>
      <c r="E34" s="328">
        <f>SUM(C34:D34)</f>
        <v>1358988</v>
      </c>
      <c r="F34" s="189">
        <f>'pü.mérleg Önkorm.'!F44+'pü.mérleg Hivatal'!F43+'püm. GAMESZ. '!F43+püm.Brunszvik!F43+'püm Festetics'!F43+'püm-TASZII.'!F43</f>
        <v>1307332</v>
      </c>
      <c r="G34" s="189">
        <f>'pü.mérleg Önkorm.'!G44+'pü.mérleg Hivatal'!G43+'püm. GAMESZ. '!G43+püm.Brunszvik!G43+'püm Festetics'!G43+'püm-TASZII.'!G43</f>
        <v>51656</v>
      </c>
      <c r="H34" s="189">
        <f>F34+G34</f>
        <v>1358988</v>
      </c>
      <c r="I34" s="1621">
        <f>H34/E34</f>
        <v>1</v>
      </c>
      <c r="J34" s="1759" t="s">
        <v>7</v>
      </c>
      <c r="K34" s="429"/>
      <c r="L34" s="429"/>
      <c r="M34" s="429"/>
      <c r="N34" s="378"/>
      <c r="O34" s="108"/>
      <c r="P34" s="108"/>
      <c r="Q34" s="1216"/>
      <c r="X34" s="8"/>
      <c r="Y34" s="8"/>
      <c r="Z34" s="8"/>
      <c r="AA34" s="8"/>
      <c r="AB34" s="8"/>
      <c r="AC34" s="8"/>
    </row>
    <row r="35" spans="1:29" x14ac:dyDescent="0.2">
      <c r="A35" s="1755">
        <f t="shared" si="0"/>
        <v>27</v>
      </c>
      <c r="B35" s="1464" t="s">
        <v>829</v>
      </c>
      <c r="C35" s="349">
        <f>Össz.önkor.mérleg.!C45</f>
        <v>0</v>
      </c>
      <c r="D35" s="189">
        <f>Össz.önkor.mérleg.!D45</f>
        <v>0</v>
      </c>
      <c r="E35" s="328">
        <f>Össz.önkor.mérleg.!E45</f>
        <v>0</v>
      </c>
      <c r="F35" s="189"/>
      <c r="G35" s="189"/>
      <c r="H35" s="189"/>
      <c r="I35" s="1621"/>
      <c r="J35" s="1759"/>
      <c r="K35" s="429"/>
      <c r="L35" s="429"/>
      <c r="M35" s="429"/>
      <c r="N35" s="378"/>
      <c r="O35" s="108"/>
      <c r="P35" s="108"/>
      <c r="Q35" s="1216"/>
      <c r="X35" s="8"/>
      <c r="Y35" s="8"/>
      <c r="Z35" s="8"/>
      <c r="AA35" s="8"/>
      <c r="AB35" s="8"/>
      <c r="AC35" s="8"/>
    </row>
    <row r="36" spans="1:29" x14ac:dyDescent="0.2">
      <c r="A36" s="1755">
        <f t="shared" si="0"/>
        <v>28</v>
      </c>
      <c r="B36" s="1708" t="s">
        <v>621</v>
      </c>
      <c r="C36" s="349">
        <f>-(C26+C34-K44)-C27-C37</f>
        <v>-1036974</v>
      </c>
      <c r="D36" s="189">
        <f>-(D26+D34-L44)-D27-D37</f>
        <v>0</v>
      </c>
      <c r="E36" s="328">
        <f>-(E26+E34-M44)-E27-E37</f>
        <v>-1036974</v>
      </c>
      <c r="F36" s="189">
        <f>-'felhalm. mérleg'!F36</f>
        <v>0</v>
      </c>
      <c r="G36" s="189">
        <f>-'felhalm. mérleg'!G36</f>
        <v>0</v>
      </c>
      <c r="H36" s="189">
        <f>F36+G36</f>
        <v>0</v>
      </c>
      <c r="I36" s="1621"/>
      <c r="J36" s="1759" t="s">
        <v>8</v>
      </c>
      <c r="K36" s="189"/>
      <c r="L36" s="189"/>
      <c r="M36" s="189"/>
      <c r="N36" s="378"/>
      <c r="O36" s="108"/>
      <c r="P36" s="108"/>
      <c r="Q36" s="1216"/>
      <c r="X36" s="8"/>
      <c r="Y36" s="8"/>
      <c r="Z36" s="8"/>
      <c r="AA36" s="8"/>
      <c r="AB36" s="8"/>
      <c r="AC36" s="8"/>
    </row>
    <row r="37" spans="1:29" x14ac:dyDescent="0.2">
      <c r="A37" s="1755">
        <f t="shared" si="0"/>
        <v>29</v>
      </c>
      <c r="B37" s="1464" t="s">
        <v>664</v>
      </c>
      <c r="C37" s="349">
        <f>Össz.önkor.mérleg.!C46</f>
        <v>27114</v>
      </c>
      <c r="D37" s="189">
        <f>Össz.önkor.mérleg.!D46</f>
        <v>4213</v>
      </c>
      <c r="E37" s="328">
        <f>Össz.önkor.mérleg.!E46</f>
        <v>31327</v>
      </c>
      <c r="F37" s="189">
        <f>'pü.mérleg Önkorm.'!F46</f>
        <v>27114</v>
      </c>
      <c r="G37" s="189">
        <f>'pü.mérleg Önkorm.'!G46</f>
        <v>4213</v>
      </c>
      <c r="H37" s="189">
        <f>F37+G37</f>
        <v>31327</v>
      </c>
      <c r="I37" s="1621">
        <f>H37/E37</f>
        <v>1</v>
      </c>
      <c r="J37" s="1759" t="s">
        <v>9</v>
      </c>
      <c r="K37" s="1463">
        <f>Össz.önkor.mérleg.!K47</f>
        <v>43619</v>
      </c>
      <c r="L37" s="1463">
        <f>Össz.önkor.mérleg.!L47</f>
        <v>4730</v>
      </c>
      <c r="M37" s="1463">
        <f>Össz.önkor.mérleg.!M47</f>
        <v>48349</v>
      </c>
      <c r="N37" s="90">
        <f>'pü.mérleg Önkorm.'!N47</f>
        <v>43619</v>
      </c>
      <c r="O37" s="79">
        <f>'pü.mérleg Önkorm.'!O47</f>
        <v>4729</v>
      </c>
      <c r="P37" s="79">
        <f>N37+O37</f>
        <v>48348</v>
      </c>
      <c r="Q37" s="1216">
        <f>P37/M37</f>
        <v>0.9999793170489566</v>
      </c>
      <c r="X37" s="8"/>
      <c r="Y37" s="8"/>
      <c r="Z37" s="8"/>
      <c r="AA37" s="8"/>
      <c r="AB37" s="8"/>
      <c r="AC37" s="8"/>
    </row>
    <row r="38" spans="1:29" s="9" customFormat="1" x14ac:dyDescent="0.2">
      <c r="A38" s="1755">
        <f t="shared" si="0"/>
        <v>30</v>
      </c>
      <c r="B38" s="1464" t="s">
        <v>665</v>
      </c>
      <c r="C38" s="349"/>
      <c r="D38" s="189"/>
      <c r="E38" s="328"/>
      <c r="F38" s="189"/>
      <c r="G38" s="189"/>
      <c r="H38" s="189"/>
      <c r="I38" s="1621"/>
      <c r="J38" s="1759" t="s">
        <v>10</v>
      </c>
      <c r="K38" s="189"/>
      <c r="L38" s="189"/>
      <c r="M38" s="189"/>
      <c r="N38" s="1667"/>
      <c r="O38" s="1638"/>
      <c r="P38" s="1638"/>
      <c r="Q38" s="1217"/>
      <c r="R38" s="124"/>
      <c r="S38" s="124"/>
      <c r="T38" s="124"/>
      <c r="U38" s="124"/>
      <c r="V38" s="124"/>
      <c r="W38" s="124"/>
    </row>
    <row r="39" spans="1:29" s="9" customFormat="1" x14ac:dyDescent="0.2">
      <c r="A39" s="1755">
        <f t="shared" si="0"/>
        <v>31</v>
      </c>
      <c r="B39" s="1464" t="s">
        <v>666</v>
      </c>
      <c r="C39" s="349"/>
      <c r="D39" s="189"/>
      <c r="E39" s="328"/>
      <c r="F39" s="189"/>
      <c r="G39" s="189"/>
      <c r="H39" s="189"/>
      <c r="I39" s="1621"/>
      <c r="J39" s="1759" t="s">
        <v>11</v>
      </c>
      <c r="K39" s="429"/>
      <c r="L39" s="429"/>
      <c r="M39" s="429"/>
      <c r="N39" s="1667"/>
      <c r="O39" s="1638"/>
      <c r="P39" s="1638"/>
      <c r="Q39" s="1217"/>
      <c r="R39" s="124"/>
      <c r="S39" s="124"/>
      <c r="T39" s="124"/>
      <c r="U39" s="124"/>
      <c r="V39" s="124"/>
      <c r="W39" s="124"/>
    </row>
    <row r="40" spans="1:29" s="9" customFormat="1" x14ac:dyDescent="0.2">
      <c r="A40" s="1755">
        <f t="shared" si="0"/>
        <v>32</v>
      </c>
      <c r="B40" s="1464" t="s">
        <v>667</v>
      </c>
      <c r="C40" s="349"/>
      <c r="D40" s="189"/>
      <c r="E40" s="328"/>
      <c r="F40" s="189"/>
      <c r="G40" s="189"/>
      <c r="H40" s="189"/>
      <c r="I40" s="1621"/>
      <c r="J40" s="1759" t="s">
        <v>12</v>
      </c>
      <c r="K40" s="429"/>
      <c r="L40" s="1725"/>
      <c r="M40" s="1725"/>
      <c r="N40" s="1667"/>
      <c r="O40" s="1638"/>
      <c r="P40" s="1638"/>
      <c r="Q40" s="1217"/>
      <c r="R40" s="124"/>
      <c r="S40" s="124"/>
      <c r="T40" s="124"/>
      <c r="U40" s="124"/>
      <c r="V40" s="124"/>
      <c r="W40" s="124"/>
    </row>
    <row r="41" spans="1:29" s="9" customFormat="1" x14ac:dyDescent="0.2">
      <c r="A41" s="1755">
        <f t="shared" si="0"/>
        <v>33</v>
      </c>
      <c r="B41" s="1464" t="s">
        <v>0</v>
      </c>
      <c r="C41" s="349"/>
      <c r="D41" s="189"/>
      <c r="E41" s="328"/>
      <c r="F41" s="189"/>
      <c r="G41" s="189"/>
      <c r="H41" s="189"/>
      <c r="I41" s="1621"/>
      <c r="J41" s="1759" t="s">
        <v>13</v>
      </c>
      <c r="K41" s="429"/>
      <c r="L41" s="429"/>
      <c r="M41" s="429"/>
      <c r="N41" s="91">
        <f>'pü.mérleg Önkorm.'!N51</f>
        <v>0</v>
      </c>
      <c r="O41" s="79">
        <f>'pü.mérleg Önkorm.'!O51</f>
        <v>1000000</v>
      </c>
      <c r="P41" s="79">
        <f>N41+O41</f>
        <v>1000000</v>
      </c>
      <c r="Q41" s="1217"/>
      <c r="R41" s="124"/>
      <c r="S41" s="124"/>
      <c r="T41" s="124"/>
      <c r="U41" s="124"/>
      <c r="V41" s="124"/>
      <c r="W41" s="124"/>
    </row>
    <row r="42" spans="1:29" x14ac:dyDescent="0.2">
      <c r="A42" s="1755">
        <f t="shared" si="0"/>
        <v>34</v>
      </c>
      <c r="B42" s="1464" t="s">
        <v>1</v>
      </c>
      <c r="C42" s="349">
        <f>Össz.önkor.mérleg.!C51</f>
        <v>0</v>
      </c>
      <c r="D42" s="189">
        <f>Össz.önkor.mérleg.!D51</f>
        <v>0</v>
      </c>
      <c r="E42" s="328">
        <f>Össz.önkor.mérleg.!E51</f>
        <v>0</v>
      </c>
      <c r="F42" s="189">
        <f>'pü.mérleg Önkorm.'!F51</f>
        <v>0</v>
      </c>
      <c r="G42" s="189">
        <f>'pü.mérleg Önkorm.'!G51</f>
        <v>1000000</v>
      </c>
      <c r="H42" s="189">
        <f>F42+G42</f>
        <v>1000000</v>
      </c>
      <c r="I42" s="1621"/>
      <c r="J42" s="1759" t="s">
        <v>14</v>
      </c>
      <c r="K42" s="429"/>
      <c r="L42" s="429"/>
      <c r="M42" s="429"/>
      <c r="N42" s="378"/>
      <c r="O42" s="108"/>
      <c r="P42" s="108"/>
      <c r="Q42" s="1216"/>
      <c r="X42" s="8"/>
      <c r="Y42" s="8"/>
      <c r="Z42" s="8"/>
      <c r="AA42" s="8"/>
      <c r="AB42" s="8"/>
      <c r="AC42" s="8"/>
    </row>
    <row r="43" spans="1:29" x14ac:dyDescent="0.2">
      <c r="A43" s="1755">
        <f t="shared" si="0"/>
        <v>35</v>
      </c>
      <c r="B43" s="1464" t="s">
        <v>2</v>
      </c>
      <c r="C43" s="349"/>
      <c r="D43" s="189"/>
      <c r="E43" s="328"/>
      <c r="F43" s="189"/>
      <c r="G43" s="189"/>
      <c r="H43" s="189"/>
      <c r="I43" s="1621"/>
      <c r="J43" s="1759" t="s">
        <v>15</v>
      </c>
      <c r="K43" s="429"/>
      <c r="L43" s="429"/>
      <c r="M43" s="429"/>
      <c r="N43" s="378"/>
      <c r="O43" s="108"/>
      <c r="P43" s="108"/>
      <c r="Q43" s="1216"/>
      <c r="X43" s="8"/>
      <c r="Y43" s="8"/>
      <c r="Z43" s="8"/>
      <c r="AA43" s="8"/>
      <c r="AB43" s="8"/>
      <c r="AC43" s="8"/>
    </row>
    <row r="44" spans="1:29" ht="12" thickBot="1" x14ac:dyDescent="0.25">
      <c r="A44" s="1755">
        <f t="shared" si="0"/>
        <v>36</v>
      </c>
      <c r="B44" s="1723" t="s">
        <v>436</v>
      </c>
      <c r="C44" s="536">
        <f>SUM(C29:C42)</f>
        <v>297472</v>
      </c>
      <c r="D44" s="429">
        <f t="shared" ref="D44:E44" si="5">SUM(D29:D42)</f>
        <v>55869</v>
      </c>
      <c r="E44" s="366">
        <f t="shared" si="5"/>
        <v>353341</v>
      </c>
      <c r="F44" s="429">
        <f>SUM(F34:F43)</f>
        <v>1334446</v>
      </c>
      <c r="G44" s="429">
        <f>SUM(G34:G43)</f>
        <v>1055869</v>
      </c>
      <c r="H44" s="429">
        <f>F44+G44</f>
        <v>2390315</v>
      </c>
      <c r="I44" s="1646"/>
      <c r="J44" s="1761" t="s">
        <v>429</v>
      </c>
      <c r="K44" s="429">
        <f>SUM(K29:K43)</f>
        <v>199014</v>
      </c>
      <c r="L44" s="429">
        <f>SUM(L29:L43)</f>
        <v>4730</v>
      </c>
      <c r="M44" s="429">
        <f>SUM(M29:M43)</f>
        <v>203744</v>
      </c>
      <c r="N44" s="91">
        <f>SUM(N30:N43)</f>
        <v>193343</v>
      </c>
      <c r="O44" s="86">
        <f>SUM(O30:O43)</f>
        <v>1004729</v>
      </c>
      <c r="P44" s="86">
        <f>N44+O44</f>
        <v>1198072</v>
      </c>
      <c r="Q44" s="1217"/>
      <c r="X44" s="8"/>
      <c r="Y44" s="8"/>
      <c r="Z44" s="8"/>
      <c r="AA44" s="8"/>
      <c r="AB44" s="8"/>
      <c r="AC44" s="8"/>
    </row>
    <row r="45" spans="1:29" ht="12" thickBot="1" x14ac:dyDescent="0.25">
      <c r="A45" s="1726">
        <f t="shared" si="0"/>
        <v>37</v>
      </c>
      <c r="B45" s="1727" t="s">
        <v>431</v>
      </c>
      <c r="C45" s="1728">
        <f>C24+C44+C27</f>
        <v>2205055</v>
      </c>
      <c r="D45" s="1729">
        <f t="shared" ref="D45:E45" si="6">D24+D44+D27</f>
        <v>1688187</v>
      </c>
      <c r="E45" s="351">
        <f t="shared" si="6"/>
        <v>3893242</v>
      </c>
      <c r="F45" s="650">
        <f>F24+F27+F44</f>
        <v>4180649</v>
      </c>
      <c r="G45" s="650">
        <f>G24+G27+G44</f>
        <v>2730384</v>
      </c>
      <c r="H45" s="650">
        <f>F45+G45</f>
        <v>6911033</v>
      </c>
      <c r="I45" s="1161"/>
      <c r="J45" s="1765" t="s">
        <v>430</v>
      </c>
      <c r="K45" s="351">
        <f>K24+K44</f>
        <v>2205055</v>
      </c>
      <c r="L45" s="650">
        <f>L24+L44</f>
        <v>1688187</v>
      </c>
      <c r="M45" s="1730">
        <f>M24+M44</f>
        <v>3893242</v>
      </c>
      <c r="N45" s="1681">
        <f>N24+N44</f>
        <v>1547300</v>
      </c>
      <c r="O45" s="1682">
        <f>O24+O44</f>
        <v>2261513</v>
      </c>
      <c r="P45" s="1682">
        <f>N45+O45</f>
        <v>3808813</v>
      </c>
      <c r="Q45" s="1685"/>
      <c r="X45" s="8"/>
      <c r="Y45" s="8"/>
      <c r="Z45" s="8"/>
      <c r="AA45" s="8"/>
      <c r="AB45" s="8"/>
      <c r="AC45" s="8"/>
    </row>
    <row r="46" spans="1:29" x14ac:dyDescent="0.2">
      <c r="B46" s="124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X46" s="8"/>
      <c r="Y46" s="8"/>
      <c r="Z46" s="8"/>
      <c r="AA46" s="8"/>
      <c r="AB46" s="8"/>
      <c r="AC46" s="8"/>
    </row>
  </sheetData>
  <sheetProtection selectLockedCells="1" selectUnlockedCells="1"/>
  <mergeCells count="15">
    <mergeCell ref="N7:Q7"/>
    <mergeCell ref="C7:E7"/>
    <mergeCell ref="K7:M7"/>
    <mergeCell ref="A6:A8"/>
    <mergeCell ref="B6:B7"/>
    <mergeCell ref="C6:E6"/>
    <mergeCell ref="J6:J7"/>
    <mergeCell ref="K6:M6"/>
    <mergeCell ref="F6:I6"/>
    <mergeCell ref="F7:I7"/>
    <mergeCell ref="A1:Q1"/>
    <mergeCell ref="A3:Q3"/>
    <mergeCell ref="A4:Q4"/>
    <mergeCell ref="A5:Q5"/>
    <mergeCell ref="N6:Q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7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  <pageSetUpPr fitToPage="1"/>
  </sheetPr>
  <dimension ref="A1:Q56"/>
  <sheetViews>
    <sheetView zoomScale="120" workbookViewId="0">
      <selection sqref="A1:Q1"/>
    </sheetView>
  </sheetViews>
  <sheetFormatPr defaultColWidth="9.140625" defaultRowHeight="11.25" x14ac:dyDescent="0.2"/>
  <cols>
    <col min="1" max="1" width="4.85546875" style="103" customWidth="1"/>
    <col min="2" max="2" width="36.7109375" style="103" customWidth="1"/>
    <col min="3" max="8" width="6.7109375" style="104" customWidth="1"/>
    <col min="9" max="9" width="7" style="104" customWidth="1"/>
    <col min="10" max="10" width="38" style="104" customWidth="1"/>
    <col min="11" max="11" width="6.7109375" style="104" customWidth="1"/>
    <col min="12" max="13" width="6.7109375" style="191" customWidth="1"/>
    <col min="14" max="14" width="6.7109375" style="103" customWidth="1"/>
    <col min="15" max="16" width="6.7109375" style="8" customWidth="1"/>
    <col min="17" max="17" width="7" style="8" customWidth="1"/>
    <col min="18" max="16384" width="9.140625" style="8"/>
  </cols>
  <sheetData>
    <row r="1" spans="1:17" ht="12.75" customHeight="1" x14ac:dyDescent="0.2">
      <c r="A1" s="2507" t="s">
        <v>3054</v>
      </c>
      <c r="B1" s="2507"/>
      <c r="C1" s="2507"/>
      <c r="D1" s="2507"/>
      <c r="E1" s="2507"/>
      <c r="F1" s="2507"/>
      <c r="G1" s="2507"/>
      <c r="H1" s="2507"/>
      <c r="I1" s="2507"/>
      <c r="J1" s="2507"/>
      <c r="K1" s="2507"/>
      <c r="L1" s="2507"/>
      <c r="M1" s="2507"/>
      <c r="N1" s="2507"/>
      <c r="O1" s="2507"/>
      <c r="P1" s="2507"/>
      <c r="Q1" s="2507"/>
    </row>
    <row r="2" spans="1:17" x14ac:dyDescent="0.2">
      <c r="M2" s="240"/>
    </row>
    <row r="3" spans="1:17" x14ac:dyDescent="0.2">
      <c r="M3" s="240"/>
    </row>
    <row r="4" spans="1:17" s="82" customFormat="1" ht="12.75" customHeight="1" x14ac:dyDescent="0.2">
      <c r="A4" s="2212" t="s">
        <v>77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</row>
    <row r="5" spans="1:17" s="82" customFormat="1" ht="12.75" customHeight="1" x14ac:dyDescent="0.2">
      <c r="A5" s="2417" t="s">
        <v>693</v>
      </c>
      <c r="B5" s="2417"/>
      <c r="C5" s="2417"/>
      <c r="D5" s="2417"/>
      <c r="E5" s="2417"/>
      <c r="F5" s="2417"/>
      <c r="G5" s="2417"/>
      <c r="H5" s="2417"/>
      <c r="I5" s="2417"/>
      <c r="J5" s="2417"/>
      <c r="K5" s="2417"/>
      <c r="L5" s="2417"/>
      <c r="M5" s="2417"/>
      <c r="N5" s="2417"/>
      <c r="O5" s="2417"/>
      <c r="P5" s="2417"/>
      <c r="Q5" s="2417"/>
    </row>
    <row r="6" spans="1:17" s="82" customFormat="1" ht="12.75" customHeight="1" x14ac:dyDescent="0.2">
      <c r="A6" s="2212" t="s">
        <v>1162</v>
      </c>
      <c r="B6" s="2212"/>
      <c r="C6" s="2212"/>
      <c r="D6" s="2212"/>
      <c r="E6" s="2212"/>
      <c r="F6" s="2212"/>
      <c r="G6" s="2212"/>
      <c r="H6" s="2212"/>
      <c r="I6" s="2212"/>
      <c r="J6" s="2212"/>
      <c r="K6" s="2212"/>
      <c r="L6" s="2212"/>
      <c r="M6" s="2212"/>
      <c r="N6" s="2212"/>
      <c r="O6" s="2212"/>
      <c r="P6" s="2212"/>
      <c r="Q6" s="2212"/>
    </row>
    <row r="7" spans="1:17" s="82" customFormat="1" ht="13.5" customHeight="1" thickBot="1" x14ac:dyDescent="0.25">
      <c r="A7" s="2214" t="s">
        <v>295</v>
      </c>
      <c r="B7" s="2214"/>
      <c r="C7" s="2214"/>
      <c r="D7" s="2214"/>
      <c r="E7" s="2214"/>
      <c r="F7" s="2214"/>
      <c r="G7" s="2214"/>
      <c r="H7" s="2214"/>
      <c r="I7" s="2214"/>
      <c r="J7" s="2214"/>
      <c r="K7" s="2214"/>
      <c r="L7" s="2214"/>
      <c r="M7" s="2214"/>
      <c r="N7" s="2214"/>
      <c r="O7" s="2214"/>
      <c r="P7" s="2214"/>
      <c r="Q7" s="2214"/>
    </row>
    <row r="8" spans="1:17" s="82" customFormat="1" ht="12.75" customHeight="1" x14ac:dyDescent="0.2">
      <c r="A8" s="2293" t="s">
        <v>56</v>
      </c>
      <c r="B8" s="2258" t="s">
        <v>57</v>
      </c>
      <c r="C8" s="2258" t="s">
        <v>58</v>
      </c>
      <c r="D8" s="2258"/>
      <c r="E8" s="2258"/>
      <c r="F8" s="2258" t="s">
        <v>59</v>
      </c>
      <c r="G8" s="2258"/>
      <c r="H8" s="2258"/>
      <c r="I8" s="2258"/>
      <c r="J8" s="2413" t="s">
        <v>60</v>
      </c>
      <c r="K8" s="2412" t="s">
        <v>458</v>
      </c>
      <c r="L8" s="2412"/>
      <c r="M8" s="2412"/>
      <c r="N8" s="2258" t="s">
        <v>459</v>
      </c>
      <c r="O8" s="2258"/>
      <c r="P8" s="2258"/>
      <c r="Q8" s="2406"/>
    </row>
    <row r="9" spans="1:17" s="82" customFormat="1" ht="12.75" customHeight="1" x14ac:dyDescent="0.2">
      <c r="A9" s="2410"/>
      <c r="B9" s="2411"/>
      <c r="C9" s="2407" t="s">
        <v>1010</v>
      </c>
      <c r="D9" s="2407"/>
      <c r="E9" s="2407"/>
      <c r="F9" s="2407" t="s">
        <v>1295</v>
      </c>
      <c r="G9" s="2407"/>
      <c r="H9" s="2407"/>
      <c r="I9" s="2426" t="s">
        <v>1300</v>
      </c>
      <c r="J9" s="2455"/>
      <c r="K9" s="2407" t="s">
        <v>1010</v>
      </c>
      <c r="L9" s="2407"/>
      <c r="M9" s="2407"/>
      <c r="N9" s="2407" t="s">
        <v>1295</v>
      </c>
      <c r="O9" s="2407"/>
      <c r="P9" s="2407"/>
      <c r="Q9" s="2508" t="s">
        <v>1300</v>
      </c>
    </row>
    <row r="10" spans="1:17" s="83" customFormat="1" ht="36.6" customHeight="1" thickBot="1" x14ac:dyDescent="0.25">
      <c r="A10" s="2294"/>
      <c r="B10" s="1258" t="s">
        <v>61</v>
      </c>
      <c r="C10" s="1250" t="s">
        <v>62</v>
      </c>
      <c r="D10" s="1250" t="s">
        <v>63</v>
      </c>
      <c r="E10" s="1250" t="s">
        <v>64</v>
      </c>
      <c r="F10" s="1250" t="s">
        <v>62</v>
      </c>
      <c r="G10" s="1250" t="s">
        <v>63</v>
      </c>
      <c r="H10" s="1250" t="s">
        <v>1299</v>
      </c>
      <c r="I10" s="2510"/>
      <c r="J10" s="1259" t="s">
        <v>65</v>
      </c>
      <c r="K10" s="1250" t="s">
        <v>62</v>
      </c>
      <c r="L10" s="1260" t="s">
        <v>63</v>
      </c>
      <c r="M10" s="1260" t="s">
        <v>64</v>
      </c>
      <c r="N10" s="1250" t="s">
        <v>62</v>
      </c>
      <c r="O10" s="1250" t="s">
        <v>63</v>
      </c>
      <c r="P10" s="1250" t="s">
        <v>1299</v>
      </c>
      <c r="Q10" s="2509"/>
    </row>
    <row r="11" spans="1:17" ht="11.45" customHeight="1" x14ac:dyDescent="0.2">
      <c r="A11" s="1269">
        <v>1</v>
      </c>
      <c r="B11" s="1270" t="s">
        <v>24</v>
      </c>
      <c r="C11" s="1262"/>
      <c r="D11" s="1271"/>
      <c r="E11" s="1272"/>
      <c r="F11" s="1271"/>
      <c r="G11" s="1271"/>
      <c r="H11" s="1271"/>
      <c r="I11" s="1620"/>
      <c r="J11" s="1261" t="s">
        <v>25</v>
      </c>
      <c r="K11" s="1262"/>
      <c r="L11" s="1263"/>
      <c r="M11" s="1264"/>
      <c r="N11" s="1619"/>
      <c r="O11" s="1354"/>
      <c r="P11" s="1354"/>
      <c r="Q11" s="1314"/>
    </row>
    <row r="12" spans="1:17" x14ac:dyDescent="0.2">
      <c r="A12" s="1273">
        <f t="shared" ref="A12:A54" si="0">A11+1</f>
        <v>2</v>
      </c>
      <c r="B12" s="378" t="s">
        <v>35</v>
      </c>
      <c r="C12" s="90"/>
      <c r="D12" s="79"/>
      <c r="E12" s="324"/>
      <c r="F12" s="79"/>
      <c r="G12" s="79"/>
      <c r="H12" s="79"/>
      <c r="I12" s="1216"/>
      <c r="J12" s="1186" t="s">
        <v>208</v>
      </c>
      <c r="K12" s="349">
        <v>82911</v>
      </c>
      <c r="L12" s="189">
        <v>179943</v>
      </c>
      <c r="M12" s="327">
        <f>SUM(K12:L12)</f>
        <v>262854</v>
      </c>
      <c r="N12" s="414">
        <v>82764</v>
      </c>
      <c r="O12" s="193">
        <v>179828</v>
      </c>
      <c r="P12" s="193">
        <f>N12+O12</f>
        <v>262592</v>
      </c>
      <c r="Q12" s="1219">
        <f>P12/M12</f>
        <v>0.99900324895188963</v>
      </c>
    </row>
    <row r="13" spans="1:17" x14ac:dyDescent="0.2">
      <c r="A13" s="1273">
        <f t="shared" si="0"/>
        <v>3</v>
      </c>
      <c r="B13" s="378" t="s">
        <v>36</v>
      </c>
      <c r="C13" s="90"/>
      <c r="D13" s="79"/>
      <c r="E13" s="324"/>
      <c r="F13" s="79"/>
      <c r="G13" s="79"/>
      <c r="H13" s="79"/>
      <c r="I13" s="1216"/>
      <c r="J13" s="1186" t="s">
        <v>209</v>
      </c>
      <c r="K13" s="349">
        <v>15633</v>
      </c>
      <c r="L13" s="189">
        <v>34156</v>
      </c>
      <c r="M13" s="327">
        <f>SUM(K13:L13)</f>
        <v>49789</v>
      </c>
      <c r="N13" s="414">
        <v>15633</v>
      </c>
      <c r="O13" s="193">
        <v>34155</v>
      </c>
      <c r="P13" s="193">
        <f t="shared" ref="P13:P14" si="1">N13+O13</f>
        <v>49788</v>
      </c>
      <c r="Q13" s="1219">
        <f t="shared" ref="Q13:Q14" si="2">P13/M13</f>
        <v>0.99997991524232255</v>
      </c>
    </row>
    <row r="14" spans="1:17" x14ac:dyDescent="0.2">
      <c r="A14" s="1273">
        <f t="shared" si="0"/>
        <v>4</v>
      </c>
      <c r="B14" s="378" t="s">
        <v>185</v>
      </c>
      <c r="C14" s="349">
        <v>24245</v>
      </c>
      <c r="D14" s="189">
        <f>'tám, végl. pe.átv  '!D83</f>
        <v>2264</v>
      </c>
      <c r="E14" s="328">
        <f>SUM(C14:D14)</f>
        <v>26509</v>
      </c>
      <c r="F14" s="189">
        <v>26131</v>
      </c>
      <c r="G14" s="189">
        <v>2444</v>
      </c>
      <c r="H14" s="189">
        <f>F14+G14</f>
        <v>28575</v>
      </c>
      <c r="I14" s="1621">
        <f>H14/E14</f>
        <v>1.0779357953902449</v>
      </c>
      <c r="J14" s="1186" t="s">
        <v>210</v>
      </c>
      <c r="K14" s="349">
        <v>60635</v>
      </c>
      <c r="L14" s="189">
        <v>89002</v>
      </c>
      <c r="M14" s="327">
        <f>SUM(K14:L14)</f>
        <v>149637</v>
      </c>
      <c r="N14" s="414">
        <v>56880</v>
      </c>
      <c r="O14" s="193">
        <v>85506</v>
      </c>
      <c r="P14" s="193">
        <f t="shared" si="1"/>
        <v>142386</v>
      </c>
      <c r="Q14" s="1219">
        <f t="shared" si="2"/>
        <v>0.95154273341486395</v>
      </c>
    </row>
    <row r="15" spans="1:17" ht="12" customHeight="1" x14ac:dyDescent="0.2">
      <c r="A15" s="1273">
        <f t="shared" si="0"/>
        <v>5</v>
      </c>
      <c r="B15" s="1253"/>
      <c r="C15" s="90"/>
      <c r="D15" s="79"/>
      <c r="E15" s="324"/>
      <c r="F15" s="79"/>
      <c r="G15" s="79"/>
      <c r="H15" s="79"/>
      <c r="I15" s="1216"/>
      <c r="J15" s="1186"/>
      <c r="K15" s="1257"/>
      <c r="L15" s="1240"/>
      <c r="M15" s="328"/>
      <c r="N15" s="414"/>
      <c r="O15" s="193"/>
      <c r="P15" s="193"/>
      <c r="Q15" s="1219"/>
    </row>
    <row r="16" spans="1:17" x14ac:dyDescent="0.2">
      <c r="A16" s="1273">
        <f t="shared" si="0"/>
        <v>6</v>
      </c>
      <c r="B16" s="378" t="s">
        <v>38</v>
      </c>
      <c r="C16" s="90"/>
      <c r="D16" s="79"/>
      <c r="E16" s="324"/>
      <c r="F16" s="79"/>
      <c r="G16" s="79"/>
      <c r="H16" s="79"/>
      <c r="I16" s="1216"/>
      <c r="J16" s="1186" t="s">
        <v>28</v>
      </c>
      <c r="K16" s="112"/>
      <c r="L16" s="193"/>
      <c r="M16" s="329"/>
      <c r="N16" s="414"/>
      <c r="O16" s="193"/>
      <c r="P16" s="193"/>
      <c r="Q16" s="1219"/>
    </row>
    <row r="17" spans="1:17" x14ac:dyDescent="0.2">
      <c r="A17" s="1273">
        <f t="shared" si="0"/>
        <v>7</v>
      </c>
      <c r="B17" s="378"/>
      <c r="C17" s="90"/>
      <c r="D17" s="79"/>
      <c r="E17" s="324"/>
      <c r="F17" s="79"/>
      <c r="G17" s="79"/>
      <c r="H17" s="79"/>
      <c r="I17" s="1216"/>
      <c r="J17" s="1186" t="s">
        <v>30</v>
      </c>
      <c r="K17" s="112"/>
      <c r="L17" s="193"/>
      <c r="M17" s="329"/>
      <c r="N17" s="414"/>
      <c r="O17" s="193"/>
      <c r="P17" s="193"/>
      <c r="Q17" s="1219"/>
    </row>
    <row r="18" spans="1:17" x14ac:dyDescent="0.2">
      <c r="A18" s="1273">
        <f t="shared" si="0"/>
        <v>8</v>
      </c>
      <c r="B18" s="378" t="s">
        <v>39</v>
      </c>
      <c r="C18" s="90"/>
      <c r="D18" s="79"/>
      <c r="E18" s="324"/>
      <c r="F18" s="79"/>
      <c r="G18" s="79"/>
      <c r="H18" s="79"/>
      <c r="I18" s="1216"/>
      <c r="J18" s="1186" t="s">
        <v>434</v>
      </c>
      <c r="K18" s="112"/>
      <c r="L18" s="193"/>
      <c r="M18" s="329"/>
      <c r="N18" s="414"/>
      <c r="O18" s="193"/>
      <c r="P18" s="193"/>
      <c r="Q18" s="1219"/>
    </row>
    <row r="19" spans="1:17" x14ac:dyDescent="0.2">
      <c r="A19" s="1273">
        <f t="shared" si="0"/>
        <v>9</v>
      </c>
      <c r="B19" s="1254" t="s">
        <v>40</v>
      </c>
      <c r="C19" s="1126"/>
      <c r="D19" s="109"/>
      <c r="E19" s="318"/>
      <c r="F19" s="109"/>
      <c r="G19" s="109"/>
      <c r="H19" s="109"/>
      <c r="I19" s="1622"/>
      <c r="J19" s="1186" t="s">
        <v>433</v>
      </c>
      <c r="K19" s="112">
        <v>5231</v>
      </c>
      <c r="L19" s="193"/>
      <c r="M19" s="329">
        <f>K19+L19</f>
        <v>5231</v>
      </c>
      <c r="N19" s="414">
        <v>4359</v>
      </c>
      <c r="O19" s="193"/>
      <c r="P19" s="193">
        <f>N19+O19</f>
        <v>4359</v>
      </c>
      <c r="Q19" s="1219">
        <f>P19/M19</f>
        <v>0.8333014719938826</v>
      </c>
    </row>
    <row r="20" spans="1:17" x14ac:dyDescent="0.2">
      <c r="A20" s="1273">
        <f t="shared" si="0"/>
        <v>10</v>
      </c>
      <c r="B20" s="378" t="s">
        <v>187</v>
      </c>
      <c r="C20" s="1127">
        <v>26725</v>
      </c>
      <c r="D20" s="241">
        <v>81328</v>
      </c>
      <c r="E20" s="318">
        <f>SUM(C20:D20)</f>
        <v>108053</v>
      </c>
      <c r="F20" s="109">
        <v>32454</v>
      </c>
      <c r="G20" s="109">
        <v>81450</v>
      </c>
      <c r="H20" s="109">
        <f>F20+G20</f>
        <v>113904</v>
      </c>
      <c r="I20" s="1622">
        <f>H20/E20</f>
        <v>1.0541493526325043</v>
      </c>
      <c r="J20" s="1186" t="s">
        <v>809</v>
      </c>
      <c r="K20" s="112"/>
      <c r="L20" s="193"/>
      <c r="M20" s="329"/>
      <c r="N20" s="414"/>
      <c r="O20" s="193"/>
      <c r="P20" s="193"/>
      <c r="Q20" s="1219"/>
    </row>
    <row r="21" spans="1:17" x14ac:dyDescent="0.2">
      <c r="A21" s="1273">
        <f t="shared" si="0"/>
        <v>11</v>
      </c>
      <c r="B21" s="125"/>
      <c r="C21" s="1126"/>
      <c r="D21" s="109"/>
      <c r="E21" s="318"/>
      <c r="F21" s="109"/>
      <c r="G21" s="109"/>
      <c r="H21" s="109"/>
      <c r="I21" s="1622"/>
      <c r="J21" s="1186" t="s">
        <v>426</v>
      </c>
      <c r="K21" s="112"/>
      <c r="L21" s="193"/>
      <c r="M21" s="329"/>
      <c r="N21" s="414"/>
      <c r="O21" s="193"/>
      <c r="P21" s="193"/>
      <c r="Q21" s="1219"/>
    </row>
    <row r="22" spans="1:17" s="84" customFormat="1" x14ac:dyDescent="0.2">
      <c r="A22" s="1273">
        <f t="shared" si="0"/>
        <v>12</v>
      </c>
      <c r="B22" s="125" t="s">
        <v>42</v>
      </c>
      <c r="C22" s="1126"/>
      <c r="D22" s="109"/>
      <c r="E22" s="318"/>
      <c r="F22" s="109"/>
      <c r="G22" s="109"/>
      <c r="H22" s="109"/>
      <c r="I22" s="1622"/>
      <c r="J22" s="1186" t="s">
        <v>427</v>
      </c>
      <c r="K22" s="112"/>
      <c r="L22" s="193"/>
      <c r="M22" s="329"/>
      <c r="N22" s="1138"/>
      <c r="O22" s="243"/>
      <c r="P22" s="243"/>
      <c r="Q22" s="1251"/>
    </row>
    <row r="23" spans="1:17" s="84" customFormat="1" x14ac:dyDescent="0.2">
      <c r="A23" s="1273">
        <f t="shared" si="0"/>
        <v>13</v>
      </c>
      <c r="B23" s="125" t="s">
        <v>43</v>
      </c>
      <c r="C23" s="1126"/>
      <c r="D23" s="109"/>
      <c r="E23" s="318"/>
      <c r="F23" s="109"/>
      <c r="G23" s="109"/>
      <c r="H23" s="109"/>
      <c r="I23" s="1622"/>
      <c r="J23" s="1189"/>
      <c r="K23" s="112"/>
      <c r="L23" s="193"/>
      <c r="M23" s="329"/>
      <c r="N23" s="1138"/>
      <c r="O23" s="243"/>
      <c r="P23" s="243"/>
      <c r="Q23" s="1251"/>
    </row>
    <row r="24" spans="1:17" x14ac:dyDescent="0.2">
      <c r="A24" s="1273">
        <f t="shared" si="0"/>
        <v>14</v>
      </c>
      <c r="B24" s="378" t="s">
        <v>44</v>
      </c>
      <c r="C24" s="117"/>
      <c r="D24" s="88"/>
      <c r="E24" s="1128"/>
      <c r="F24" s="88"/>
      <c r="G24" s="88"/>
      <c r="H24" s="88"/>
      <c r="I24" s="1623"/>
      <c r="J24" s="1190" t="s">
        <v>66</v>
      </c>
      <c r="K24" s="113">
        <f>SUM(K12:K22)</f>
        <v>164410</v>
      </c>
      <c r="L24" s="242">
        <f>SUM(L12:L22)</f>
        <v>303101</v>
      </c>
      <c r="M24" s="330">
        <f>SUM(M12:M22)</f>
        <v>467511</v>
      </c>
      <c r="N24" s="535">
        <f>SUM(N12:N23)</f>
        <v>159636</v>
      </c>
      <c r="O24" s="242">
        <f>SUM(O12:O23)</f>
        <v>299489</v>
      </c>
      <c r="P24" s="242">
        <f>SUM(P12:P23)</f>
        <v>459125</v>
      </c>
      <c r="Q24" s="1220">
        <f>P24/M24</f>
        <v>0.982062454145464</v>
      </c>
    </row>
    <row r="25" spans="1:17" x14ac:dyDescent="0.2">
      <c r="A25" s="1273">
        <f t="shared" si="0"/>
        <v>15</v>
      </c>
      <c r="B25" s="378" t="s">
        <v>45</v>
      </c>
      <c r="C25" s="1126">
        <v>0</v>
      </c>
      <c r="D25" s="109"/>
      <c r="E25" s="318">
        <f>D25+C25</f>
        <v>0</v>
      </c>
      <c r="F25" s="109"/>
      <c r="G25" s="109"/>
      <c r="H25" s="109"/>
      <c r="I25" s="1622"/>
      <c r="J25" s="1189"/>
      <c r="K25" s="112"/>
      <c r="L25" s="193"/>
      <c r="M25" s="329"/>
      <c r="N25" s="414"/>
      <c r="O25" s="193"/>
      <c r="P25" s="193"/>
      <c r="Q25" s="1219"/>
    </row>
    <row r="26" spans="1:17" x14ac:dyDescent="0.2">
      <c r="A26" s="1273">
        <f t="shared" si="0"/>
        <v>16</v>
      </c>
      <c r="B26" s="378" t="s">
        <v>46</v>
      </c>
      <c r="C26" s="91"/>
      <c r="D26" s="86"/>
      <c r="E26" s="365"/>
      <c r="F26" s="86"/>
      <c r="G26" s="86"/>
      <c r="H26" s="86"/>
      <c r="I26" s="1217"/>
      <c r="J26" s="1191" t="s">
        <v>34</v>
      </c>
      <c r="K26" s="120"/>
      <c r="L26" s="244"/>
      <c r="M26" s="329"/>
      <c r="N26" s="414"/>
      <c r="O26" s="193"/>
      <c r="P26" s="193"/>
      <c r="Q26" s="1219"/>
    </row>
    <row r="27" spans="1:17" x14ac:dyDescent="0.2">
      <c r="A27" s="1273">
        <f t="shared" si="0"/>
        <v>17</v>
      </c>
      <c r="B27" s="378" t="s">
        <v>47</v>
      </c>
      <c r="C27" s="90"/>
      <c r="D27" s="79"/>
      <c r="E27" s="324"/>
      <c r="F27" s="79"/>
      <c r="G27" s="79"/>
      <c r="H27" s="79"/>
      <c r="I27" s="1216"/>
      <c r="J27" s="1186" t="s">
        <v>266</v>
      </c>
      <c r="K27" s="112">
        <f>'felhalm. kiad.  '!G129</f>
        <v>300</v>
      </c>
      <c r="L27" s="110">
        <f>'felhalm. kiad.  '!H129</f>
        <v>2700</v>
      </c>
      <c r="M27" s="329">
        <f>SUM(K27:L27)</f>
        <v>3000</v>
      </c>
      <c r="N27" s="414">
        <f>'felhalm. kiad.  '!J129</f>
        <v>229</v>
      </c>
      <c r="O27" s="193">
        <f>'felhalm. kiad.  '!K129</f>
        <v>2112</v>
      </c>
      <c r="P27" s="193">
        <f>N27+O27</f>
        <v>2341</v>
      </c>
      <c r="Q27" s="1219">
        <f>P27/M27</f>
        <v>0.78033333333333332</v>
      </c>
    </row>
    <row r="28" spans="1:17" x14ac:dyDescent="0.2">
      <c r="A28" s="1273">
        <f t="shared" si="0"/>
        <v>18</v>
      </c>
      <c r="B28" s="378"/>
      <c r="C28" s="90"/>
      <c r="D28" s="79"/>
      <c r="E28" s="324"/>
      <c r="F28" s="79"/>
      <c r="G28" s="79"/>
      <c r="H28" s="79"/>
      <c r="I28" s="1216"/>
      <c r="J28" s="1186" t="s">
        <v>31</v>
      </c>
      <c r="K28" s="112"/>
      <c r="L28" s="193"/>
      <c r="M28" s="329"/>
      <c r="N28" s="414"/>
      <c r="O28" s="193"/>
      <c r="P28" s="193"/>
      <c r="Q28" s="1219"/>
    </row>
    <row r="29" spans="1:17" x14ac:dyDescent="0.2">
      <c r="A29" s="1273">
        <f t="shared" si="0"/>
        <v>19</v>
      </c>
      <c r="B29" s="125" t="s">
        <v>50</v>
      </c>
      <c r="C29" s="90"/>
      <c r="D29" s="79"/>
      <c r="E29" s="324"/>
      <c r="F29" s="79"/>
      <c r="G29" s="79"/>
      <c r="H29" s="79"/>
      <c r="I29" s="1216"/>
      <c r="J29" s="1186" t="s">
        <v>32</v>
      </c>
      <c r="K29" s="112"/>
      <c r="L29" s="193"/>
      <c r="M29" s="329"/>
      <c r="N29" s="414"/>
      <c r="O29" s="193"/>
      <c r="P29" s="193"/>
      <c r="Q29" s="1219"/>
    </row>
    <row r="30" spans="1:17" s="84" customFormat="1" x14ac:dyDescent="0.2">
      <c r="A30" s="1273">
        <f t="shared" si="0"/>
        <v>20</v>
      </c>
      <c r="B30" s="125" t="s">
        <v>48</v>
      </c>
      <c r="C30" s="90"/>
      <c r="D30" s="79"/>
      <c r="E30" s="324"/>
      <c r="F30" s="79"/>
      <c r="G30" s="79"/>
      <c r="H30" s="79"/>
      <c r="I30" s="1216"/>
      <c r="J30" s="1186" t="s">
        <v>435</v>
      </c>
      <c r="K30" s="112"/>
      <c r="L30" s="193"/>
      <c r="M30" s="329"/>
      <c r="N30" s="1138"/>
      <c r="O30" s="243"/>
      <c r="P30" s="243"/>
      <c r="Q30" s="1251"/>
    </row>
    <row r="31" spans="1:17" x14ac:dyDescent="0.2">
      <c r="A31" s="1273">
        <f t="shared" si="0"/>
        <v>21</v>
      </c>
      <c r="B31" s="125"/>
      <c r="C31" s="90"/>
      <c r="D31" s="79"/>
      <c r="E31" s="324"/>
      <c r="F31" s="79"/>
      <c r="G31" s="79"/>
      <c r="H31" s="79"/>
      <c r="I31" s="1216"/>
      <c r="J31" s="1186" t="s">
        <v>432</v>
      </c>
      <c r="K31" s="112"/>
      <c r="L31" s="193"/>
      <c r="M31" s="329"/>
      <c r="N31" s="414"/>
      <c r="O31" s="193"/>
      <c r="P31" s="193"/>
      <c r="Q31" s="1219"/>
    </row>
    <row r="32" spans="1:17" s="9" customFormat="1" x14ac:dyDescent="0.2">
      <c r="A32" s="1273">
        <f t="shared" si="0"/>
        <v>22</v>
      </c>
      <c r="B32" s="1255" t="s">
        <v>52</v>
      </c>
      <c r="C32" s="1150">
        <f>C14+C20</f>
        <v>50970</v>
      </c>
      <c r="D32" s="563">
        <f>D14+D20</f>
        <v>83592</v>
      </c>
      <c r="E32" s="1151">
        <f>E14+E20</f>
        <v>134562</v>
      </c>
      <c r="F32" s="563">
        <f>F13+F14+F20</f>
        <v>58585</v>
      </c>
      <c r="G32" s="563">
        <f>G13+G14+G20</f>
        <v>83894</v>
      </c>
      <c r="H32" s="563">
        <f>F32+G32</f>
        <v>142479</v>
      </c>
      <c r="I32" s="1624">
        <f>H32/E32</f>
        <v>1.0588353324118249</v>
      </c>
      <c r="J32" s="1186" t="s">
        <v>428</v>
      </c>
      <c r="K32" s="112"/>
      <c r="L32" s="193"/>
      <c r="M32" s="329"/>
      <c r="N32" s="537"/>
      <c r="O32" s="244"/>
      <c r="P32" s="244"/>
      <c r="Q32" s="1221"/>
    </row>
    <row r="33" spans="1:17" x14ac:dyDescent="0.2">
      <c r="A33" s="1273">
        <f t="shared" si="0"/>
        <v>23</v>
      </c>
      <c r="B33" s="1254" t="s">
        <v>67</v>
      </c>
      <c r="C33" s="113">
        <f>C16+C24+C25+C26+C27+C30</f>
        <v>0</v>
      </c>
      <c r="D33" s="85">
        <f t="shared" ref="D33:E33" si="3">D16+D24+D25+D26+D27+D30</f>
        <v>0</v>
      </c>
      <c r="E33" s="319">
        <f t="shared" si="3"/>
        <v>0</v>
      </c>
      <c r="F33" s="85">
        <f>F23+F24+F25+F26+F27</f>
        <v>0</v>
      </c>
      <c r="G33" s="85">
        <f>G23+G24+G25+G26+G27</f>
        <v>0</v>
      </c>
      <c r="H33" s="85">
        <f>F33+G33</f>
        <v>0</v>
      </c>
      <c r="I33" s="1625"/>
      <c r="J33" s="1268" t="s">
        <v>68</v>
      </c>
      <c r="K33" s="113">
        <f>SUM(K27:K32)</f>
        <v>300</v>
      </c>
      <c r="L33" s="242">
        <f>SUM(L27:L32)</f>
        <v>2700</v>
      </c>
      <c r="M33" s="330">
        <f>SUM(M27:M31)</f>
        <v>3000</v>
      </c>
      <c r="N33" s="535">
        <f>SUM(N27:N32)</f>
        <v>229</v>
      </c>
      <c r="O33" s="242">
        <f>SUM(O27:O32)</f>
        <v>2112</v>
      </c>
      <c r="P33" s="242">
        <f>SUM(P27:P32)</f>
        <v>2341</v>
      </c>
      <c r="Q33" s="1220">
        <f>P33/M33</f>
        <v>0.78033333333333332</v>
      </c>
    </row>
    <row r="34" spans="1:17" x14ac:dyDescent="0.2">
      <c r="A34" s="1273">
        <f t="shared" si="0"/>
        <v>24</v>
      </c>
      <c r="B34" s="357" t="s">
        <v>51</v>
      </c>
      <c r="C34" s="120">
        <f>SUM(C32:C33)</f>
        <v>50970</v>
      </c>
      <c r="D34" s="114">
        <f>SUM(D32:D33)</f>
        <v>83592</v>
      </c>
      <c r="E34" s="322">
        <f>SUM(C34:D34)</f>
        <v>134562</v>
      </c>
      <c r="F34" s="114">
        <f>SUM(F32:F33)</f>
        <v>58585</v>
      </c>
      <c r="G34" s="114">
        <f>SUM(G32:G33)</f>
        <v>83894</v>
      </c>
      <c r="H34" s="114">
        <f>SUM(H32:H33)</f>
        <v>142479</v>
      </c>
      <c r="I34" s="1626">
        <f>H34/E34</f>
        <v>1.0588353324118249</v>
      </c>
      <c r="J34" s="1194" t="s">
        <v>69</v>
      </c>
      <c r="K34" s="120">
        <f t="shared" ref="K34:P34" si="4">K24+K33</f>
        <v>164710</v>
      </c>
      <c r="L34" s="244">
        <f t="shared" si="4"/>
        <v>305801</v>
      </c>
      <c r="M34" s="321">
        <f t="shared" si="4"/>
        <v>470511</v>
      </c>
      <c r="N34" s="537">
        <f t="shared" si="4"/>
        <v>159865</v>
      </c>
      <c r="O34" s="244">
        <f t="shared" si="4"/>
        <v>301601</v>
      </c>
      <c r="P34" s="244">
        <f t="shared" si="4"/>
        <v>461466</v>
      </c>
      <c r="Q34" s="1221">
        <f>P34/M34</f>
        <v>0.98077621989709063</v>
      </c>
    </row>
    <row r="35" spans="1:17" x14ac:dyDescent="0.2">
      <c r="A35" s="1273">
        <f t="shared" si="0"/>
        <v>25</v>
      </c>
      <c r="B35" s="125"/>
      <c r="C35" s="112"/>
      <c r="D35" s="110"/>
      <c r="E35" s="320"/>
      <c r="F35" s="110"/>
      <c r="G35" s="110"/>
      <c r="H35" s="110"/>
      <c r="I35" s="1627"/>
      <c r="J35" s="1189"/>
      <c r="K35" s="112"/>
      <c r="L35" s="193"/>
      <c r="M35" s="329"/>
      <c r="N35" s="414"/>
      <c r="O35" s="193"/>
      <c r="P35" s="193"/>
      <c r="Q35" s="1219"/>
    </row>
    <row r="36" spans="1:17" x14ac:dyDescent="0.2">
      <c r="A36" s="1273">
        <f t="shared" si="0"/>
        <v>26</v>
      </c>
      <c r="B36" s="125"/>
      <c r="C36" s="112"/>
      <c r="D36" s="110"/>
      <c r="E36" s="320"/>
      <c r="F36" s="110"/>
      <c r="G36" s="110"/>
      <c r="H36" s="110"/>
      <c r="I36" s="1627"/>
      <c r="J36" s="1190"/>
      <c r="K36" s="113"/>
      <c r="L36" s="242"/>
      <c r="M36" s="330"/>
      <c r="N36" s="414"/>
      <c r="O36" s="193"/>
      <c r="P36" s="193"/>
      <c r="Q36" s="1219"/>
    </row>
    <row r="37" spans="1:17" s="9" customFormat="1" x14ac:dyDescent="0.2">
      <c r="A37" s="1273">
        <f t="shared" si="0"/>
        <v>27</v>
      </c>
      <c r="B37" s="125"/>
      <c r="C37" s="112"/>
      <c r="D37" s="110"/>
      <c r="E37" s="320"/>
      <c r="F37" s="110"/>
      <c r="G37" s="110"/>
      <c r="H37" s="110"/>
      <c r="I37" s="1627"/>
      <c r="J37" s="1189"/>
      <c r="K37" s="112"/>
      <c r="L37" s="193"/>
      <c r="M37" s="329"/>
      <c r="N37" s="537"/>
      <c r="O37" s="244"/>
      <c r="P37" s="244"/>
      <c r="Q37" s="1221"/>
    </row>
    <row r="38" spans="1:17" s="9" customFormat="1" x14ac:dyDescent="0.2">
      <c r="A38" s="1273">
        <f t="shared" si="0"/>
        <v>28</v>
      </c>
      <c r="B38" s="91" t="s">
        <v>53</v>
      </c>
      <c r="C38" s="91"/>
      <c r="D38" s="86"/>
      <c r="E38" s="365"/>
      <c r="F38" s="86"/>
      <c r="G38" s="86"/>
      <c r="H38" s="86"/>
      <c r="I38" s="1217"/>
      <c r="J38" s="1191" t="s">
        <v>33</v>
      </c>
      <c r="K38" s="120"/>
      <c r="L38" s="244"/>
      <c r="M38" s="321"/>
      <c r="N38" s="537"/>
      <c r="O38" s="244"/>
      <c r="P38" s="244"/>
      <c r="Q38" s="1221"/>
    </row>
    <row r="39" spans="1:17" s="9" customFormat="1" x14ac:dyDescent="0.2">
      <c r="A39" s="1273">
        <f t="shared" si="0"/>
        <v>29</v>
      </c>
      <c r="B39" s="122" t="s">
        <v>661</v>
      </c>
      <c r="C39" s="91"/>
      <c r="D39" s="86"/>
      <c r="E39" s="365"/>
      <c r="F39" s="86"/>
      <c r="G39" s="86"/>
      <c r="H39" s="86"/>
      <c r="I39" s="1217"/>
      <c r="J39" s="1195" t="s">
        <v>4</v>
      </c>
      <c r="K39" s="120"/>
      <c r="L39" s="541"/>
      <c r="M39" s="332"/>
      <c r="N39" s="537"/>
      <c r="O39" s="244"/>
      <c r="P39" s="244"/>
      <c r="Q39" s="1221"/>
    </row>
    <row r="40" spans="1:17" s="9" customFormat="1" x14ac:dyDescent="0.2">
      <c r="A40" s="1273">
        <f t="shared" si="0"/>
        <v>30</v>
      </c>
      <c r="B40" s="378" t="s">
        <v>832</v>
      </c>
      <c r="C40" s="91"/>
      <c r="D40" s="86"/>
      <c r="E40" s="365"/>
      <c r="F40" s="86"/>
      <c r="G40" s="86"/>
      <c r="H40" s="86"/>
      <c r="I40" s="1217"/>
      <c r="J40" s="1196" t="s">
        <v>3</v>
      </c>
      <c r="K40" s="120"/>
      <c r="L40" s="244"/>
      <c r="M40" s="321"/>
      <c r="N40" s="537"/>
      <c r="O40" s="244"/>
      <c r="P40" s="244"/>
      <c r="Q40" s="1221"/>
    </row>
    <row r="41" spans="1:17" x14ac:dyDescent="0.2">
      <c r="A41" s="1273">
        <f t="shared" si="0"/>
        <v>31</v>
      </c>
      <c r="B41" s="90" t="s">
        <v>663</v>
      </c>
      <c r="C41" s="1130"/>
      <c r="D41" s="126"/>
      <c r="E41" s="1131"/>
      <c r="F41" s="126"/>
      <c r="G41" s="126"/>
      <c r="H41" s="126"/>
      <c r="I41" s="1628"/>
      <c r="J41" s="1186" t="s">
        <v>5</v>
      </c>
      <c r="K41" s="120"/>
      <c r="L41" s="244"/>
      <c r="M41" s="321"/>
      <c r="N41" s="414"/>
      <c r="O41" s="193"/>
      <c r="P41" s="193"/>
      <c r="Q41" s="1219"/>
    </row>
    <row r="42" spans="1:17" x14ac:dyDescent="0.2">
      <c r="A42" s="1273">
        <f t="shared" si="0"/>
        <v>32</v>
      </c>
      <c r="B42" s="90" t="s">
        <v>200</v>
      </c>
      <c r="C42" s="90"/>
      <c r="D42" s="79"/>
      <c r="E42" s="324"/>
      <c r="F42" s="79"/>
      <c r="G42" s="79"/>
      <c r="H42" s="79"/>
      <c r="I42" s="1216"/>
      <c r="J42" s="1186" t="s">
        <v>6</v>
      </c>
      <c r="K42" s="120"/>
      <c r="L42" s="244"/>
      <c r="M42" s="321"/>
      <c r="N42" s="414"/>
      <c r="O42" s="193"/>
      <c r="P42" s="193"/>
      <c r="Q42" s="1219"/>
    </row>
    <row r="43" spans="1:17" x14ac:dyDescent="0.2">
      <c r="A43" s="1273">
        <f t="shared" si="0"/>
        <v>33</v>
      </c>
      <c r="B43" s="377" t="s">
        <v>201</v>
      </c>
      <c r="C43" s="90">
        <v>12805</v>
      </c>
      <c r="D43" s="79"/>
      <c r="E43" s="324">
        <f>C43+D43</f>
        <v>12805</v>
      </c>
      <c r="F43" s="79">
        <v>12805</v>
      </c>
      <c r="G43" s="79"/>
      <c r="H43" s="79">
        <f>F43+G43</f>
        <v>12805</v>
      </c>
      <c r="I43" s="1216">
        <f>H43/E43</f>
        <v>1</v>
      </c>
      <c r="J43" s="1186" t="s">
        <v>7</v>
      </c>
      <c r="K43" s="120"/>
      <c r="L43" s="244"/>
      <c r="M43" s="321"/>
      <c r="N43" s="414"/>
      <c r="O43" s="193"/>
      <c r="P43" s="193"/>
      <c r="Q43" s="1219"/>
    </row>
    <row r="44" spans="1:17" x14ac:dyDescent="0.2">
      <c r="A44" s="1273">
        <f t="shared" si="0"/>
        <v>34</v>
      </c>
      <c r="B44" s="377" t="s">
        <v>829</v>
      </c>
      <c r="C44" s="90"/>
      <c r="D44" s="79"/>
      <c r="E44" s="324"/>
      <c r="F44" s="79"/>
      <c r="G44" s="79"/>
      <c r="H44" s="79"/>
      <c r="I44" s="1216"/>
      <c r="J44" s="1186"/>
      <c r="K44" s="120"/>
      <c r="L44" s="244"/>
      <c r="M44" s="321"/>
      <c r="N44" s="414"/>
      <c r="O44" s="193"/>
      <c r="P44" s="193"/>
      <c r="Q44" s="1219"/>
    </row>
    <row r="45" spans="1:17" x14ac:dyDescent="0.2">
      <c r="A45" s="1273">
        <f t="shared" si="0"/>
        <v>35</v>
      </c>
      <c r="B45" s="90" t="s">
        <v>664</v>
      </c>
      <c r="C45" s="90"/>
      <c r="D45" s="79"/>
      <c r="E45" s="324"/>
      <c r="F45" s="79"/>
      <c r="G45" s="79"/>
      <c r="H45" s="79"/>
      <c r="I45" s="1216"/>
      <c r="J45" s="1186" t="s">
        <v>8</v>
      </c>
      <c r="K45" s="120"/>
      <c r="L45" s="244"/>
      <c r="M45" s="329"/>
      <c r="N45" s="414"/>
      <c r="O45" s="193"/>
      <c r="P45" s="193"/>
      <c r="Q45" s="1219"/>
    </row>
    <row r="46" spans="1:17" x14ac:dyDescent="0.2">
      <c r="A46" s="1273">
        <f t="shared" si="0"/>
        <v>36</v>
      </c>
      <c r="B46" s="90" t="s">
        <v>665</v>
      </c>
      <c r="C46" s="91"/>
      <c r="D46" s="86"/>
      <c r="E46" s="365"/>
      <c r="F46" s="86"/>
      <c r="G46" s="86"/>
      <c r="H46" s="86"/>
      <c r="I46" s="1217"/>
      <c r="J46" s="1186" t="s">
        <v>9</v>
      </c>
      <c r="K46" s="120"/>
      <c r="L46" s="244"/>
      <c r="M46" s="329"/>
      <c r="N46" s="414"/>
      <c r="O46" s="193"/>
      <c r="P46" s="193"/>
      <c r="Q46" s="1219"/>
    </row>
    <row r="47" spans="1:17" x14ac:dyDescent="0.2">
      <c r="A47" s="1273">
        <f t="shared" si="0"/>
        <v>37</v>
      </c>
      <c r="B47" s="90" t="s">
        <v>204</v>
      </c>
      <c r="C47" s="90"/>
      <c r="D47" s="79"/>
      <c r="E47" s="324"/>
      <c r="F47" s="79"/>
      <c r="G47" s="79"/>
      <c r="H47" s="79"/>
      <c r="I47" s="1216"/>
      <c r="J47" s="1186" t="s">
        <v>10</v>
      </c>
      <c r="K47" s="112"/>
      <c r="L47" s="193"/>
      <c r="M47" s="329"/>
      <c r="N47" s="414"/>
      <c r="O47" s="193"/>
      <c r="P47" s="193"/>
      <c r="Q47" s="1219"/>
    </row>
    <row r="48" spans="1:17" x14ac:dyDescent="0.2">
      <c r="A48" s="1273">
        <f t="shared" si="0"/>
        <v>38</v>
      </c>
      <c r="B48" s="377" t="s">
        <v>205</v>
      </c>
      <c r="C48" s="349">
        <f>K24-(C32+C43)</f>
        <v>100635</v>
      </c>
      <c r="D48" s="189">
        <f>L24-(D32+D43)</f>
        <v>219509</v>
      </c>
      <c r="E48" s="328">
        <f>M24-(E32+E43)</f>
        <v>320144</v>
      </c>
      <c r="F48" s="189">
        <v>100635</v>
      </c>
      <c r="G48" s="189">
        <v>219509</v>
      </c>
      <c r="H48" s="189">
        <f>F48+G48</f>
        <v>320144</v>
      </c>
      <c r="I48" s="1621">
        <f>H48/E48</f>
        <v>1</v>
      </c>
      <c r="J48" s="1186" t="s">
        <v>11</v>
      </c>
      <c r="K48" s="112"/>
      <c r="L48" s="193"/>
      <c r="M48" s="329"/>
      <c r="N48" s="414"/>
      <c r="O48" s="193"/>
      <c r="P48" s="193"/>
      <c r="Q48" s="1219"/>
    </row>
    <row r="49" spans="1:17" x14ac:dyDescent="0.2">
      <c r="A49" s="1273">
        <f t="shared" si="0"/>
        <v>39</v>
      </c>
      <c r="B49" s="377" t="s">
        <v>206</v>
      </c>
      <c r="C49" s="90">
        <f>K33-C33</f>
        <v>300</v>
      </c>
      <c r="D49" s="79">
        <f>L33-D33</f>
        <v>2700</v>
      </c>
      <c r="E49" s="324">
        <f>M33-E33</f>
        <v>3000</v>
      </c>
      <c r="F49" s="79">
        <f>N33-F33</f>
        <v>229</v>
      </c>
      <c r="G49" s="79">
        <v>2147</v>
      </c>
      <c r="H49" s="79">
        <f>F49+G49</f>
        <v>2376</v>
      </c>
      <c r="I49" s="1216">
        <f>H49/E49</f>
        <v>0.79200000000000004</v>
      </c>
      <c r="J49" s="1186" t="s">
        <v>12</v>
      </c>
      <c r="K49" s="112"/>
      <c r="L49" s="193"/>
      <c r="M49" s="329"/>
      <c r="N49" s="414"/>
      <c r="O49" s="193"/>
      <c r="P49" s="193"/>
      <c r="Q49" s="1219"/>
    </row>
    <row r="50" spans="1:17" x14ac:dyDescent="0.2">
      <c r="A50" s="1273">
        <f t="shared" si="0"/>
        <v>40</v>
      </c>
      <c r="B50" s="90" t="s">
        <v>1</v>
      </c>
      <c r="C50" s="90"/>
      <c r="D50" s="79"/>
      <c r="E50" s="324"/>
      <c r="F50" s="79"/>
      <c r="G50" s="79"/>
      <c r="H50" s="79"/>
      <c r="I50" s="1216"/>
      <c r="J50" s="1186" t="s">
        <v>13</v>
      </c>
      <c r="K50" s="112"/>
      <c r="L50" s="193"/>
      <c r="M50" s="329"/>
      <c r="N50" s="414"/>
      <c r="O50" s="193"/>
      <c r="P50" s="193"/>
      <c r="Q50" s="1219"/>
    </row>
    <row r="51" spans="1:17" x14ac:dyDescent="0.2">
      <c r="A51" s="1273">
        <f t="shared" si="0"/>
        <v>41</v>
      </c>
      <c r="B51" s="90"/>
      <c r="C51" s="90"/>
      <c r="D51" s="79"/>
      <c r="E51" s="324"/>
      <c r="F51" s="79"/>
      <c r="G51" s="79"/>
      <c r="H51" s="79"/>
      <c r="I51" s="1216"/>
      <c r="J51" s="1186" t="s">
        <v>14</v>
      </c>
      <c r="K51" s="112"/>
      <c r="L51" s="193"/>
      <c r="M51" s="329"/>
      <c r="N51" s="414"/>
      <c r="O51" s="193"/>
      <c r="P51" s="193"/>
      <c r="Q51" s="1219"/>
    </row>
    <row r="52" spans="1:17" x14ac:dyDescent="0.2">
      <c r="A52" s="1273">
        <f t="shared" si="0"/>
        <v>42</v>
      </c>
      <c r="B52" s="90"/>
      <c r="C52" s="90"/>
      <c r="D52" s="79"/>
      <c r="E52" s="324"/>
      <c r="F52" s="79"/>
      <c r="G52" s="79"/>
      <c r="H52" s="79"/>
      <c r="I52" s="1216"/>
      <c r="J52" s="1186" t="s">
        <v>15</v>
      </c>
      <c r="K52" s="112"/>
      <c r="L52" s="193"/>
      <c r="M52" s="329"/>
      <c r="N52" s="414"/>
      <c r="O52" s="193"/>
      <c r="P52" s="193"/>
      <c r="Q52" s="1219"/>
    </row>
    <row r="53" spans="1:17" ht="12" thickBot="1" x14ac:dyDescent="0.25">
      <c r="A53" s="1273">
        <f t="shared" si="0"/>
        <v>43</v>
      </c>
      <c r="B53" s="357" t="s">
        <v>436</v>
      </c>
      <c r="C53" s="1132">
        <f>SUM(C39:C51)</f>
        <v>113740</v>
      </c>
      <c r="D53" s="1133">
        <f>SUM(D39:D51)</f>
        <v>222209</v>
      </c>
      <c r="E53" s="1134">
        <f>SUM(E39:E51)</f>
        <v>335949</v>
      </c>
      <c r="F53" s="86">
        <f>SUM(F43:F52)</f>
        <v>113669</v>
      </c>
      <c r="G53" s="86">
        <f>SUM(G43:G52)</f>
        <v>221656</v>
      </c>
      <c r="H53" s="86">
        <f>SUM(H43:H52)</f>
        <v>335325</v>
      </c>
      <c r="I53" s="1217">
        <f>H53/E53</f>
        <v>0.99814257521230898</v>
      </c>
      <c r="J53" s="1191" t="s">
        <v>429</v>
      </c>
      <c r="K53" s="1274">
        <f>SUM(K39:K52)</f>
        <v>0</v>
      </c>
      <c r="L53" s="1275">
        <f>SUM(L39:L52)</f>
        <v>0</v>
      </c>
      <c r="M53" s="1276">
        <f>SUM(M39:M52)</f>
        <v>0</v>
      </c>
      <c r="N53" s="537">
        <v>0</v>
      </c>
      <c r="O53" s="244">
        <v>0</v>
      </c>
      <c r="P53" s="244">
        <v>0</v>
      </c>
      <c r="Q53" s="1219"/>
    </row>
    <row r="54" spans="1:17" ht="12" thickBot="1" x14ac:dyDescent="0.25">
      <c r="A54" s="565">
        <f t="shared" si="0"/>
        <v>44</v>
      </c>
      <c r="B54" s="1256" t="s">
        <v>431</v>
      </c>
      <c r="C54" s="1153">
        <f t="shared" ref="C54:H54" si="5">C34+C53</f>
        <v>164710</v>
      </c>
      <c r="D54" s="203">
        <f t="shared" si="5"/>
        <v>305801</v>
      </c>
      <c r="E54" s="520">
        <f t="shared" si="5"/>
        <v>470511</v>
      </c>
      <c r="F54" s="203">
        <f t="shared" si="5"/>
        <v>172254</v>
      </c>
      <c r="G54" s="203">
        <f t="shared" si="5"/>
        <v>305550</v>
      </c>
      <c r="H54" s="203">
        <f t="shared" si="5"/>
        <v>477804</v>
      </c>
      <c r="I54" s="1218">
        <f>H54/E54</f>
        <v>1.0155001689652314</v>
      </c>
      <c r="J54" s="1135" t="s">
        <v>430</v>
      </c>
      <c r="K54" s="1274">
        <f t="shared" ref="K54:P54" si="6">K34+K53</f>
        <v>164710</v>
      </c>
      <c r="L54" s="1275">
        <f t="shared" si="6"/>
        <v>305801</v>
      </c>
      <c r="M54" s="1276">
        <f t="shared" si="6"/>
        <v>470511</v>
      </c>
      <c r="N54" s="566">
        <f t="shared" si="6"/>
        <v>159865</v>
      </c>
      <c r="O54" s="566">
        <f t="shared" si="6"/>
        <v>301601</v>
      </c>
      <c r="P54" s="566">
        <f t="shared" si="6"/>
        <v>461466</v>
      </c>
      <c r="Q54" s="1320">
        <f>P54/M54</f>
        <v>0.98077621989709063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9"/>
      <c r="M55" s="129"/>
      <c r="N55" s="8"/>
    </row>
    <row r="56" spans="1:17" x14ac:dyDescent="0.2">
      <c r="N56" s="8"/>
    </row>
  </sheetData>
  <sheetProtection selectLockedCells="1" selectUnlockedCells="1"/>
  <mergeCells count="18">
    <mergeCell ref="A5:Q5"/>
    <mergeCell ref="A4:Q4"/>
    <mergeCell ref="A1:Q1"/>
    <mergeCell ref="N8:Q8"/>
    <mergeCell ref="N9:P9"/>
    <mergeCell ref="Q9:Q10"/>
    <mergeCell ref="A7:Q7"/>
    <mergeCell ref="A6:Q6"/>
    <mergeCell ref="A8:A10"/>
    <mergeCell ref="B8:B9"/>
    <mergeCell ref="C8:E8"/>
    <mergeCell ref="J8:J9"/>
    <mergeCell ref="C9:E9"/>
    <mergeCell ref="K9:M9"/>
    <mergeCell ref="K8:M8"/>
    <mergeCell ref="F8:I8"/>
    <mergeCell ref="F9:H9"/>
    <mergeCell ref="I9:I10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4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</sheetPr>
  <dimension ref="A1:X257"/>
  <sheetViews>
    <sheetView workbookViewId="0">
      <pane xSplit="2" ySplit="7" topLeftCell="K245" activePane="bottomRight" state="frozen"/>
      <selection pane="topRight" activeCell="C1" sqref="C1"/>
      <selection pane="bottomLeft" activeCell="A10" sqref="A10"/>
      <selection pane="bottomRight" sqref="A1:T1"/>
    </sheetView>
  </sheetViews>
  <sheetFormatPr defaultRowHeight="11.25" x14ac:dyDescent="0.2"/>
  <cols>
    <col min="1" max="1" width="4.7109375" style="1601" customWidth="1"/>
    <col min="2" max="2" width="52.42578125" style="1601" customWidth="1"/>
    <col min="3" max="20" width="9.28515625" style="1601" customWidth="1"/>
    <col min="21" max="255" width="9.140625" style="1601"/>
    <col min="256" max="256" width="8.140625" style="1601" customWidth="1"/>
    <col min="257" max="257" width="41" style="1601" customWidth="1"/>
    <col min="258" max="260" width="32.85546875" style="1601" customWidth="1"/>
    <col min="261" max="511" width="9.140625" style="1601"/>
    <col min="512" max="512" width="8.140625" style="1601" customWidth="1"/>
    <col min="513" max="513" width="41" style="1601" customWidth="1"/>
    <col min="514" max="516" width="32.85546875" style="1601" customWidth="1"/>
    <col min="517" max="767" width="9.140625" style="1601"/>
    <col min="768" max="768" width="8.140625" style="1601" customWidth="1"/>
    <col min="769" max="769" width="41" style="1601" customWidth="1"/>
    <col min="770" max="772" width="32.85546875" style="1601" customWidth="1"/>
    <col min="773" max="1023" width="9.140625" style="1601"/>
    <col min="1024" max="1024" width="8.140625" style="1601" customWidth="1"/>
    <col min="1025" max="1025" width="41" style="1601" customWidth="1"/>
    <col min="1026" max="1028" width="32.85546875" style="1601" customWidth="1"/>
    <col min="1029" max="1279" width="9.140625" style="1601"/>
    <col min="1280" max="1280" width="8.140625" style="1601" customWidth="1"/>
    <col min="1281" max="1281" width="41" style="1601" customWidth="1"/>
    <col min="1282" max="1284" width="32.85546875" style="1601" customWidth="1"/>
    <col min="1285" max="1535" width="9.140625" style="1601"/>
    <col min="1536" max="1536" width="8.140625" style="1601" customWidth="1"/>
    <col min="1537" max="1537" width="41" style="1601" customWidth="1"/>
    <col min="1538" max="1540" width="32.85546875" style="1601" customWidth="1"/>
    <col min="1541" max="1791" width="9.140625" style="1601"/>
    <col min="1792" max="1792" width="8.140625" style="1601" customWidth="1"/>
    <col min="1793" max="1793" width="41" style="1601" customWidth="1"/>
    <col min="1794" max="1796" width="32.85546875" style="1601" customWidth="1"/>
    <col min="1797" max="2047" width="9.140625" style="1601"/>
    <col min="2048" max="2048" width="8.140625" style="1601" customWidth="1"/>
    <col min="2049" max="2049" width="41" style="1601" customWidth="1"/>
    <col min="2050" max="2052" width="32.85546875" style="1601" customWidth="1"/>
    <col min="2053" max="2303" width="9.140625" style="1601"/>
    <col min="2304" max="2304" width="8.140625" style="1601" customWidth="1"/>
    <col min="2305" max="2305" width="41" style="1601" customWidth="1"/>
    <col min="2306" max="2308" width="32.85546875" style="1601" customWidth="1"/>
    <col min="2309" max="2559" width="9.140625" style="1601"/>
    <col min="2560" max="2560" width="8.140625" style="1601" customWidth="1"/>
    <col min="2561" max="2561" width="41" style="1601" customWidth="1"/>
    <col min="2562" max="2564" width="32.85546875" style="1601" customWidth="1"/>
    <col min="2565" max="2815" width="9.140625" style="1601"/>
    <col min="2816" max="2816" width="8.140625" style="1601" customWidth="1"/>
    <col min="2817" max="2817" width="41" style="1601" customWidth="1"/>
    <col min="2818" max="2820" width="32.85546875" style="1601" customWidth="1"/>
    <col min="2821" max="3071" width="9.140625" style="1601"/>
    <col min="3072" max="3072" width="8.140625" style="1601" customWidth="1"/>
    <col min="3073" max="3073" width="41" style="1601" customWidth="1"/>
    <col min="3074" max="3076" width="32.85546875" style="1601" customWidth="1"/>
    <col min="3077" max="3327" width="9.140625" style="1601"/>
    <col min="3328" max="3328" width="8.140625" style="1601" customWidth="1"/>
    <col min="3329" max="3329" width="41" style="1601" customWidth="1"/>
    <col min="3330" max="3332" width="32.85546875" style="1601" customWidth="1"/>
    <col min="3333" max="3583" width="9.140625" style="1601"/>
    <col min="3584" max="3584" width="8.140625" style="1601" customWidth="1"/>
    <col min="3585" max="3585" width="41" style="1601" customWidth="1"/>
    <col min="3586" max="3588" width="32.85546875" style="1601" customWidth="1"/>
    <col min="3589" max="3839" width="9.140625" style="1601"/>
    <col min="3840" max="3840" width="8.140625" style="1601" customWidth="1"/>
    <col min="3841" max="3841" width="41" style="1601" customWidth="1"/>
    <col min="3842" max="3844" width="32.85546875" style="1601" customWidth="1"/>
    <col min="3845" max="4095" width="9.140625" style="1601"/>
    <col min="4096" max="4096" width="8.140625" style="1601" customWidth="1"/>
    <col min="4097" max="4097" width="41" style="1601" customWidth="1"/>
    <col min="4098" max="4100" width="32.85546875" style="1601" customWidth="1"/>
    <col min="4101" max="4351" width="9.140625" style="1601"/>
    <col min="4352" max="4352" width="8.140625" style="1601" customWidth="1"/>
    <col min="4353" max="4353" width="41" style="1601" customWidth="1"/>
    <col min="4354" max="4356" width="32.85546875" style="1601" customWidth="1"/>
    <col min="4357" max="4607" width="9.140625" style="1601"/>
    <col min="4608" max="4608" width="8.140625" style="1601" customWidth="1"/>
    <col min="4609" max="4609" width="41" style="1601" customWidth="1"/>
    <col min="4610" max="4612" width="32.85546875" style="1601" customWidth="1"/>
    <col min="4613" max="4863" width="9.140625" style="1601"/>
    <col min="4864" max="4864" width="8.140625" style="1601" customWidth="1"/>
    <col min="4865" max="4865" width="41" style="1601" customWidth="1"/>
    <col min="4866" max="4868" width="32.85546875" style="1601" customWidth="1"/>
    <col min="4869" max="5119" width="9.140625" style="1601"/>
    <col min="5120" max="5120" width="8.140625" style="1601" customWidth="1"/>
    <col min="5121" max="5121" width="41" style="1601" customWidth="1"/>
    <col min="5122" max="5124" width="32.85546875" style="1601" customWidth="1"/>
    <col min="5125" max="5375" width="9.140625" style="1601"/>
    <col min="5376" max="5376" width="8.140625" style="1601" customWidth="1"/>
    <col min="5377" max="5377" width="41" style="1601" customWidth="1"/>
    <col min="5378" max="5380" width="32.85546875" style="1601" customWidth="1"/>
    <col min="5381" max="5631" width="9.140625" style="1601"/>
    <col min="5632" max="5632" width="8.140625" style="1601" customWidth="1"/>
    <col min="5633" max="5633" width="41" style="1601" customWidth="1"/>
    <col min="5634" max="5636" width="32.85546875" style="1601" customWidth="1"/>
    <col min="5637" max="5887" width="9.140625" style="1601"/>
    <col min="5888" max="5888" width="8.140625" style="1601" customWidth="1"/>
    <col min="5889" max="5889" width="41" style="1601" customWidth="1"/>
    <col min="5890" max="5892" width="32.85546875" style="1601" customWidth="1"/>
    <col min="5893" max="6143" width="9.140625" style="1601"/>
    <col min="6144" max="6144" width="8.140625" style="1601" customWidth="1"/>
    <col min="6145" max="6145" width="41" style="1601" customWidth="1"/>
    <col min="6146" max="6148" width="32.85546875" style="1601" customWidth="1"/>
    <col min="6149" max="6399" width="9.140625" style="1601"/>
    <col min="6400" max="6400" width="8.140625" style="1601" customWidth="1"/>
    <col min="6401" max="6401" width="41" style="1601" customWidth="1"/>
    <col min="6402" max="6404" width="32.85546875" style="1601" customWidth="1"/>
    <col min="6405" max="6655" width="9.140625" style="1601"/>
    <col min="6656" max="6656" width="8.140625" style="1601" customWidth="1"/>
    <col min="6657" max="6657" width="41" style="1601" customWidth="1"/>
    <col min="6658" max="6660" width="32.85546875" style="1601" customWidth="1"/>
    <col min="6661" max="6911" width="9.140625" style="1601"/>
    <col min="6912" max="6912" width="8.140625" style="1601" customWidth="1"/>
    <col min="6913" max="6913" width="41" style="1601" customWidth="1"/>
    <col min="6914" max="6916" width="32.85546875" style="1601" customWidth="1"/>
    <col min="6917" max="7167" width="9.140625" style="1601"/>
    <col min="7168" max="7168" width="8.140625" style="1601" customWidth="1"/>
    <col min="7169" max="7169" width="41" style="1601" customWidth="1"/>
    <col min="7170" max="7172" width="32.85546875" style="1601" customWidth="1"/>
    <col min="7173" max="7423" width="9.140625" style="1601"/>
    <col min="7424" max="7424" width="8.140625" style="1601" customWidth="1"/>
    <col min="7425" max="7425" width="41" style="1601" customWidth="1"/>
    <col min="7426" max="7428" width="32.85546875" style="1601" customWidth="1"/>
    <col min="7429" max="7679" width="9.140625" style="1601"/>
    <col min="7680" max="7680" width="8.140625" style="1601" customWidth="1"/>
    <col min="7681" max="7681" width="41" style="1601" customWidth="1"/>
    <col min="7682" max="7684" width="32.85546875" style="1601" customWidth="1"/>
    <col min="7685" max="7935" width="9.140625" style="1601"/>
    <col min="7936" max="7936" width="8.140625" style="1601" customWidth="1"/>
    <col min="7937" max="7937" width="41" style="1601" customWidth="1"/>
    <col min="7938" max="7940" width="32.85546875" style="1601" customWidth="1"/>
    <col min="7941" max="8191" width="9.140625" style="1601"/>
    <col min="8192" max="8192" width="8.140625" style="1601" customWidth="1"/>
    <col min="8193" max="8193" width="41" style="1601" customWidth="1"/>
    <col min="8194" max="8196" width="32.85546875" style="1601" customWidth="1"/>
    <col min="8197" max="8447" width="9.140625" style="1601"/>
    <col min="8448" max="8448" width="8.140625" style="1601" customWidth="1"/>
    <col min="8449" max="8449" width="41" style="1601" customWidth="1"/>
    <col min="8450" max="8452" width="32.85546875" style="1601" customWidth="1"/>
    <col min="8453" max="8703" width="9.140625" style="1601"/>
    <col min="8704" max="8704" width="8.140625" style="1601" customWidth="1"/>
    <col min="8705" max="8705" width="41" style="1601" customWidth="1"/>
    <col min="8706" max="8708" width="32.85546875" style="1601" customWidth="1"/>
    <col min="8709" max="8959" width="9.140625" style="1601"/>
    <col min="8960" max="8960" width="8.140625" style="1601" customWidth="1"/>
    <col min="8961" max="8961" width="41" style="1601" customWidth="1"/>
    <col min="8962" max="8964" width="32.85546875" style="1601" customWidth="1"/>
    <col min="8965" max="9215" width="9.140625" style="1601"/>
    <col min="9216" max="9216" width="8.140625" style="1601" customWidth="1"/>
    <col min="9217" max="9217" width="41" style="1601" customWidth="1"/>
    <col min="9218" max="9220" width="32.85546875" style="1601" customWidth="1"/>
    <col min="9221" max="9471" width="9.140625" style="1601"/>
    <col min="9472" max="9472" width="8.140625" style="1601" customWidth="1"/>
    <col min="9473" max="9473" width="41" style="1601" customWidth="1"/>
    <col min="9474" max="9476" width="32.85546875" style="1601" customWidth="1"/>
    <col min="9477" max="9727" width="9.140625" style="1601"/>
    <col min="9728" max="9728" width="8.140625" style="1601" customWidth="1"/>
    <col min="9729" max="9729" width="41" style="1601" customWidth="1"/>
    <col min="9730" max="9732" width="32.85546875" style="1601" customWidth="1"/>
    <col min="9733" max="9983" width="9.140625" style="1601"/>
    <col min="9984" max="9984" width="8.140625" style="1601" customWidth="1"/>
    <col min="9985" max="9985" width="41" style="1601" customWidth="1"/>
    <col min="9986" max="9988" width="32.85546875" style="1601" customWidth="1"/>
    <col min="9989" max="10239" width="9.140625" style="1601"/>
    <col min="10240" max="10240" width="8.140625" style="1601" customWidth="1"/>
    <col min="10241" max="10241" width="41" style="1601" customWidth="1"/>
    <col min="10242" max="10244" width="32.85546875" style="1601" customWidth="1"/>
    <col min="10245" max="10495" width="9.140625" style="1601"/>
    <col min="10496" max="10496" width="8.140625" style="1601" customWidth="1"/>
    <col min="10497" max="10497" width="41" style="1601" customWidth="1"/>
    <col min="10498" max="10500" width="32.85546875" style="1601" customWidth="1"/>
    <col min="10501" max="10751" width="9.140625" style="1601"/>
    <col min="10752" max="10752" width="8.140625" style="1601" customWidth="1"/>
    <col min="10753" max="10753" width="41" style="1601" customWidth="1"/>
    <col min="10754" max="10756" width="32.85546875" style="1601" customWidth="1"/>
    <col min="10757" max="11007" width="9.140625" style="1601"/>
    <col min="11008" max="11008" width="8.140625" style="1601" customWidth="1"/>
    <col min="11009" max="11009" width="41" style="1601" customWidth="1"/>
    <col min="11010" max="11012" width="32.85546875" style="1601" customWidth="1"/>
    <col min="11013" max="11263" width="9.140625" style="1601"/>
    <col min="11264" max="11264" width="8.140625" style="1601" customWidth="1"/>
    <col min="11265" max="11265" width="41" style="1601" customWidth="1"/>
    <col min="11266" max="11268" width="32.85546875" style="1601" customWidth="1"/>
    <col min="11269" max="11519" width="9.140625" style="1601"/>
    <col min="11520" max="11520" width="8.140625" style="1601" customWidth="1"/>
    <col min="11521" max="11521" width="41" style="1601" customWidth="1"/>
    <col min="11522" max="11524" width="32.85546875" style="1601" customWidth="1"/>
    <col min="11525" max="11775" width="9.140625" style="1601"/>
    <col min="11776" max="11776" width="8.140625" style="1601" customWidth="1"/>
    <col min="11777" max="11777" width="41" style="1601" customWidth="1"/>
    <col min="11778" max="11780" width="32.85546875" style="1601" customWidth="1"/>
    <col min="11781" max="12031" width="9.140625" style="1601"/>
    <col min="12032" max="12032" width="8.140625" style="1601" customWidth="1"/>
    <col min="12033" max="12033" width="41" style="1601" customWidth="1"/>
    <col min="12034" max="12036" width="32.85546875" style="1601" customWidth="1"/>
    <col min="12037" max="12287" width="9.140625" style="1601"/>
    <col min="12288" max="12288" width="8.140625" style="1601" customWidth="1"/>
    <col min="12289" max="12289" width="41" style="1601" customWidth="1"/>
    <col min="12290" max="12292" width="32.85546875" style="1601" customWidth="1"/>
    <col min="12293" max="12543" width="9.140625" style="1601"/>
    <col min="12544" max="12544" width="8.140625" style="1601" customWidth="1"/>
    <col min="12545" max="12545" width="41" style="1601" customWidth="1"/>
    <col min="12546" max="12548" width="32.85546875" style="1601" customWidth="1"/>
    <col min="12549" max="12799" width="9.140625" style="1601"/>
    <col min="12800" max="12800" width="8.140625" style="1601" customWidth="1"/>
    <col min="12801" max="12801" width="41" style="1601" customWidth="1"/>
    <col min="12802" max="12804" width="32.85546875" style="1601" customWidth="1"/>
    <col min="12805" max="13055" width="9.140625" style="1601"/>
    <col min="13056" max="13056" width="8.140625" style="1601" customWidth="1"/>
    <col min="13057" max="13057" width="41" style="1601" customWidth="1"/>
    <col min="13058" max="13060" width="32.85546875" style="1601" customWidth="1"/>
    <col min="13061" max="13311" width="9.140625" style="1601"/>
    <col min="13312" max="13312" width="8.140625" style="1601" customWidth="1"/>
    <col min="13313" max="13313" width="41" style="1601" customWidth="1"/>
    <col min="13314" max="13316" width="32.85546875" style="1601" customWidth="1"/>
    <col min="13317" max="13567" width="9.140625" style="1601"/>
    <col min="13568" max="13568" width="8.140625" style="1601" customWidth="1"/>
    <col min="13569" max="13569" width="41" style="1601" customWidth="1"/>
    <col min="13570" max="13572" width="32.85546875" style="1601" customWidth="1"/>
    <col min="13573" max="13823" width="9.140625" style="1601"/>
    <col min="13824" max="13824" width="8.140625" style="1601" customWidth="1"/>
    <col min="13825" max="13825" width="41" style="1601" customWidth="1"/>
    <col min="13826" max="13828" width="32.85546875" style="1601" customWidth="1"/>
    <col min="13829" max="14079" width="9.140625" style="1601"/>
    <col min="14080" max="14080" width="8.140625" style="1601" customWidth="1"/>
    <col min="14081" max="14081" width="41" style="1601" customWidth="1"/>
    <col min="14082" max="14084" width="32.85546875" style="1601" customWidth="1"/>
    <col min="14085" max="14335" width="9.140625" style="1601"/>
    <col min="14336" max="14336" width="8.140625" style="1601" customWidth="1"/>
    <col min="14337" max="14337" width="41" style="1601" customWidth="1"/>
    <col min="14338" max="14340" width="32.85546875" style="1601" customWidth="1"/>
    <col min="14341" max="14591" width="9.140625" style="1601"/>
    <col min="14592" max="14592" width="8.140625" style="1601" customWidth="1"/>
    <col min="14593" max="14593" width="41" style="1601" customWidth="1"/>
    <col min="14594" max="14596" width="32.85546875" style="1601" customWidth="1"/>
    <col min="14597" max="14847" width="9.140625" style="1601"/>
    <col min="14848" max="14848" width="8.140625" style="1601" customWidth="1"/>
    <col min="14849" max="14849" width="41" style="1601" customWidth="1"/>
    <col min="14850" max="14852" width="32.85546875" style="1601" customWidth="1"/>
    <col min="14853" max="15103" width="9.140625" style="1601"/>
    <col min="15104" max="15104" width="8.140625" style="1601" customWidth="1"/>
    <col min="15105" max="15105" width="41" style="1601" customWidth="1"/>
    <col min="15106" max="15108" width="32.85546875" style="1601" customWidth="1"/>
    <col min="15109" max="15359" width="9.140625" style="1601"/>
    <col min="15360" max="15360" width="8.140625" style="1601" customWidth="1"/>
    <col min="15361" max="15361" width="41" style="1601" customWidth="1"/>
    <col min="15362" max="15364" width="32.85546875" style="1601" customWidth="1"/>
    <col min="15365" max="15615" width="9.140625" style="1601"/>
    <col min="15616" max="15616" width="8.140625" style="1601" customWidth="1"/>
    <col min="15617" max="15617" width="41" style="1601" customWidth="1"/>
    <col min="15618" max="15620" width="32.85546875" style="1601" customWidth="1"/>
    <col min="15621" max="15871" width="9.140625" style="1601"/>
    <col min="15872" max="15872" width="8.140625" style="1601" customWidth="1"/>
    <col min="15873" max="15873" width="41" style="1601" customWidth="1"/>
    <col min="15874" max="15876" width="32.85546875" style="1601" customWidth="1"/>
    <col min="15877" max="16127" width="9.140625" style="1601"/>
    <col min="16128" max="16128" width="8.140625" style="1601" customWidth="1"/>
    <col min="16129" max="16129" width="41" style="1601" customWidth="1"/>
    <col min="16130" max="16132" width="32.85546875" style="1601" customWidth="1"/>
    <col min="16133" max="16384" width="9.140625" style="1601"/>
  </cols>
  <sheetData>
    <row r="1" spans="1:20" x14ac:dyDescent="0.2">
      <c r="A1" s="2211" t="s">
        <v>3053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  <c r="R1" s="2211"/>
      <c r="S1" s="2211"/>
      <c r="T1" s="2211"/>
    </row>
    <row r="2" spans="1:20" ht="20.25" x14ac:dyDescent="0.3">
      <c r="A2" s="103"/>
      <c r="B2" s="571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103"/>
      <c r="O2" s="103"/>
      <c r="P2" s="103"/>
      <c r="Q2" s="103"/>
    </row>
    <row r="3" spans="1:20" x14ac:dyDescent="0.2">
      <c r="A3" s="2212" t="s">
        <v>54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  <c r="R3" s="2212"/>
      <c r="S3" s="2212"/>
      <c r="T3" s="2212"/>
    </row>
    <row r="4" spans="1:20" x14ac:dyDescent="0.2">
      <c r="A4" s="2213" t="s">
        <v>1859</v>
      </c>
      <c r="B4" s="2213"/>
      <c r="C4" s="2213"/>
      <c r="D4" s="2213"/>
      <c r="E4" s="2213"/>
      <c r="F4" s="2213"/>
      <c r="G4" s="2213"/>
      <c r="H4" s="2213"/>
      <c r="I4" s="2213"/>
      <c r="J4" s="2213"/>
      <c r="K4" s="2213"/>
      <c r="L4" s="2213"/>
      <c r="M4" s="2213"/>
      <c r="N4" s="2213"/>
      <c r="O4" s="2213"/>
      <c r="P4" s="2213"/>
      <c r="Q4" s="2213"/>
      <c r="R4" s="2213"/>
      <c r="S4" s="2213"/>
      <c r="T4" s="2213"/>
    </row>
    <row r="5" spans="1:20" ht="13.5" customHeight="1" thickBot="1" x14ac:dyDescent="0.25">
      <c r="A5" s="2289" t="s">
        <v>296</v>
      </c>
      <c r="B5" s="2289"/>
      <c r="C5" s="2289"/>
      <c r="D5" s="2289"/>
      <c r="E5" s="2289"/>
      <c r="F5" s="2289"/>
      <c r="G5" s="2289"/>
      <c r="H5" s="2289"/>
      <c r="I5" s="2289"/>
      <c r="J5" s="2289"/>
      <c r="K5" s="2289"/>
      <c r="L5" s="2289"/>
      <c r="M5" s="2289"/>
      <c r="N5" s="2289"/>
      <c r="O5" s="2289"/>
      <c r="P5" s="2289"/>
      <c r="Q5" s="2289"/>
      <c r="R5" s="2289"/>
      <c r="S5" s="2289"/>
      <c r="T5" s="2289"/>
    </row>
    <row r="6" spans="1:20" s="1816" customFormat="1" ht="21.75" customHeight="1" x14ac:dyDescent="0.2">
      <c r="A6" s="2514" t="s">
        <v>76</v>
      </c>
      <c r="B6" s="2512" t="s">
        <v>85</v>
      </c>
      <c r="C6" s="2511" t="s">
        <v>77</v>
      </c>
      <c r="D6" s="2512"/>
      <c r="E6" s="2511" t="s">
        <v>495</v>
      </c>
      <c r="F6" s="2512"/>
      <c r="G6" s="2511" t="s">
        <v>651</v>
      </c>
      <c r="H6" s="2512"/>
      <c r="I6" s="2511" t="s">
        <v>503</v>
      </c>
      <c r="J6" s="2512"/>
      <c r="K6" s="2511" t="s">
        <v>671</v>
      </c>
      <c r="L6" s="2512"/>
      <c r="M6" s="2511" t="s">
        <v>963</v>
      </c>
      <c r="N6" s="2512"/>
      <c r="O6" s="2511" t="s">
        <v>1855</v>
      </c>
      <c r="P6" s="2513"/>
      <c r="Q6" s="2514" t="s">
        <v>1370</v>
      </c>
      <c r="R6" s="2515"/>
      <c r="S6" s="2513" t="s">
        <v>1856</v>
      </c>
      <c r="T6" s="2515"/>
    </row>
    <row r="7" spans="1:20" ht="23.25" thickBot="1" x14ac:dyDescent="0.25">
      <c r="A7" s="2516"/>
      <c r="B7" s="2517"/>
      <c r="C7" s="1818" t="s">
        <v>1372</v>
      </c>
      <c r="D7" s="1819" t="s">
        <v>1373</v>
      </c>
      <c r="E7" s="1818" t="s">
        <v>1372</v>
      </c>
      <c r="F7" s="1819" t="s">
        <v>1373</v>
      </c>
      <c r="G7" s="1818" t="s">
        <v>1372</v>
      </c>
      <c r="H7" s="1819" t="s">
        <v>1373</v>
      </c>
      <c r="I7" s="1818" t="s">
        <v>1372</v>
      </c>
      <c r="J7" s="1819" t="s">
        <v>1373</v>
      </c>
      <c r="K7" s="1818" t="s">
        <v>1372</v>
      </c>
      <c r="L7" s="1819" t="s">
        <v>1373</v>
      </c>
      <c r="M7" s="1818" t="s">
        <v>1372</v>
      </c>
      <c r="N7" s="1819" t="s">
        <v>1373</v>
      </c>
      <c r="O7" s="1818" t="s">
        <v>1372</v>
      </c>
      <c r="P7" s="1829" t="s">
        <v>1373</v>
      </c>
      <c r="Q7" s="1830" t="s">
        <v>1372</v>
      </c>
      <c r="R7" s="1820" t="s">
        <v>1373</v>
      </c>
      <c r="S7" s="1829" t="s">
        <v>1857</v>
      </c>
      <c r="T7" s="1820" t="s">
        <v>1858</v>
      </c>
    </row>
    <row r="8" spans="1:20" ht="14.25" customHeight="1" x14ac:dyDescent="0.2">
      <c r="A8" s="1839" t="s">
        <v>1330</v>
      </c>
      <c r="B8" s="1840" t="s">
        <v>1374</v>
      </c>
      <c r="C8" s="1338"/>
      <c r="D8" s="1341"/>
      <c r="E8" s="1559"/>
      <c r="F8" s="707"/>
      <c r="G8" s="1559">
        <v>241</v>
      </c>
      <c r="H8" s="707">
        <v>193</v>
      </c>
      <c r="I8" s="1559"/>
      <c r="J8" s="707"/>
      <c r="K8" s="1559"/>
      <c r="L8" s="707"/>
      <c r="M8" s="1559"/>
      <c r="N8" s="707"/>
      <c r="O8" s="1559">
        <f>G8+I8+K8+M8</f>
        <v>241</v>
      </c>
      <c r="P8" s="675">
        <f>H8+J8+L8+N8</f>
        <v>193</v>
      </c>
      <c r="Q8" s="1615">
        <f>C8+E8+O8</f>
        <v>241</v>
      </c>
      <c r="R8" s="1831">
        <f>D8+F8+P8</f>
        <v>193</v>
      </c>
      <c r="S8" s="1841">
        <f>R8-Q8</f>
        <v>-48</v>
      </c>
      <c r="T8" s="1842">
        <f>R8/Q8</f>
        <v>0.80082987551867224</v>
      </c>
    </row>
    <row r="9" spans="1:20" ht="14.25" customHeight="1" x14ac:dyDescent="0.2">
      <c r="A9" s="1821" t="s">
        <v>1332</v>
      </c>
      <c r="B9" s="1822" t="s">
        <v>1375</v>
      </c>
      <c r="C9" s="1338">
        <v>25104</v>
      </c>
      <c r="D9" s="1341">
        <v>12414</v>
      </c>
      <c r="E9" s="1559"/>
      <c r="F9" s="707"/>
      <c r="G9" s="1559"/>
      <c r="H9" s="707"/>
      <c r="I9" s="1559"/>
      <c r="J9" s="707"/>
      <c r="K9" s="1559"/>
      <c r="L9" s="707"/>
      <c r="M9" s="1559"/>
      <c r="N9" s="707"/>
      <c r="O9" s="1559"/>
      <c r="P9" s="675"/>
      <c r="Q9" s="1615">
        <f t="shared" ref="Q9:Q69" si="0">C9+E9+O9</f>
        <v>25104</v>
      </c>
      <c r="R9" s="1831">
        <f t="shared" ref="R9:R69" si="1">D9+F9+P9</f>
        <v>12414</v>
      </c>
      <c r="S9" s="1615">
        <f t="shared" ref="S9:S69" si="2">R9-Q9</f>
        <v>-12690</v>
      </c>
      <c r="T9" s="1817">
        <f t="shared" ref="T9:T69" si="3">R9/Q9</f>
        <v>0.49450286806883365</v>
      </c>
    </row>
    <row r="10" spans="1:20" ht="14.25" customHeight="1" x14ac:dyDescent="0.2">
      <c r="A10" s="1821" t="s">
        <v>1334</v>
      </c>
      <c r="B10" s="1822" t="s">
        <v>1376</v>
      </c>
      <c r="C10" s="1338"/>
      <c r="D10" s="1341"/>
      <c r="E10" s="1559"/>
      <c r="F10" s="707"/>
      <c r="G10" s="1559"/>
      <c r="H10" s="707"/>
      <c r="I10" s="1559"/>
      <c r="J10" s="707"/>
      <c r="K10" s="1559"/>
      <c r="L10" s="707"/>
      <c r="M10" s="1559"/>
      <c r="N10" s="707"/>
      <c r="O10" s="1559"/>
      <c r="P10" s="675"/>
      <c r="Q10" s="1615"/>
      <c r="R10" s="1831"/>
      <c r="S10" s="1615"/>
      <c r="T10" s="1817"/>
    </row>
    <row r="11" spans="1:20" s="1591" customFormat="1" ht="14.25" customHeight="1" x14ac:dyDescent="0.2">
      <c r="A11" s="1823" t="s">
        <v>1336</v>
      </c>
      <c r="B11" s="1824" t="s">
        <v>1377</v>
      </c>
      <c r="C11" s="1429">
        <f>C8+C9+C10</f>
        <v>25104</v>
      </c>
      <c r="D11" s="1428">
        <f>D8+D9+D10</f>
        <v>12414</v>
      </c>
      <c r="E11" s="1429">
        <f t="shared" ref="E11:N11" si="4">E8+E9+E10</f>
        <v>0</v>
      </c>
      <c r="F11" s="1428">
        <f t="shared" si="4"/>
        <v>0</v>
      </c>
      <c r="G11" s="1429">
        <f t="shared" si="4"/>
        <v>241</v>
      </c>
      <c r="H11" s="1428">
        <f t="shared" si="4"/>
        <v>193</v>
      </c>
      <c r="I11" s="1429">
        <f t="shared" si="4"/>
        <v>0</v>
      </c>
      <c r="J11" s="1428">
        <f t="shared" si="4"/>
        <v>0</v>
      </c>
      <c r="K11" s="1429">
        <f t="shared" si="4"/>
        <v>0</v>
      </c>
      <c r="L11" s="1428">
        <f t="shared" si="4"/>
        <v>0</v>
      </c>
      <c r="M11" s="1429">
        <f t="shared" si="4"/>
        <v>0</v>
      </c>
      <c r="N11" s="1428">
        <f t="shared" si="4"/>
        <v>0</v>
      </c>
      <c r="O11" s="1592">
        <f t="shared" ref="O11:O69" si="5">G11+I11+K11+M11</f>
        <v>241</v>
      </c>
      <c r="P11" s="1593">
        <f t="shared" ref="P11:P69" si="6">H11+J11+L11+N11</f>
        <v>193</v>
      </c>
      <c r="Q11" s="1834">
        <f t="shared" si="0"/>
        <v>25345</v>
      </c>
      <c r="R11" s="1835">
        <f t="shared" si="1"/>
        <v>12607</v>
      </c>
      <c r="S11" s="1834">
        <f t="shared" si="2"/>
        <v>-12738</v>
      </c>
      <c r="T11" s="1836">
        <f t="shared" si="3"/>
        <v>0.49741566383902153</v>
      </c>
    </row>
    <row r="12" spans="1:20" ht="14.25" customHeight="1" x14ac:dyDescent="0.2">
      <c r="A12" s="1821" t="s">
        <v>1338</v>
      </c>
      <c r="B12" s="1822" t="s">
        <v>1378</v>
      </c>
      <c r="C12" s="1338">
        <v>17179190</v>
      </c>
      <c r="D12" s="1341">
        <v>17202107</v>
      </c>
      <c r="E12" s="1559"/>
      <c r="F12" s="707"/>
      <c r="G12" s="1559">
        <v>416</v>
      </c>
      <c r="H12" s="707">
        <v>393</v>
      </c>
      <c r="I12" s="1559"/>
      <c r="J12" s="707"/>
      <c r="K12" s="1559"/>
      <c r="L12" s="707"/>
      <c r="M12" s="1559"/>
      <c r="N12" s="707"/>
      <c r="O12" s="1559">
        <f t="shared" si="5"/>
        <v>416</v>
      </c>
      <c r="P12" s="675">
        <f t="shared" si="6"/>
        <v>393</v>
      </c>
      <c r="Q12" s="1615">
        <f t="shared" si="0"/>
        <v>17179606</v>
      </c>
      <c r="R12" s="1831">
        <f t="shared" si="1"/>
        <v>17202500</v>
      </c>
      <c r="S12" s="1615">
        <f t="shared" si="2"/>
        <v>22894</v>
      </c>
      <c r="T12" s="1817">
        <f t="shared" si="3"/>
        <v>1.0013326266038931</v>
      </c>
    </row>
    <row r="13" spans="1:20" ht="14.25" customHeight="1" x14ac:dyDescent="0.2">
      <c r="A13" s="1821" t="s">
        <v>1340</v>
      </c>
      <c r="B13" s="1822" t="s">
        <v>1379</v>
      </c>
      <c r="C13" s="1338">
        <v>116587</v>
      </c>
      <c r="D13" s="1341">
        <v>215352</v>
      </c>
      <c r="E13" s="1559">
        <v>2333</v>
      </c>
      <c r="F13" s="707">
        <v>1630</v>
      </c>
      <c r="G13" s="1559">
        <v>39170</v>
      </c>
      <c r="H13" s="707">
        <v>48318</v>
      </c>
      <c r="I13" s="1559">
        <v>2736</v>
      </c>
      <c r="J13" s="707">
        <v>3148</v>
      </c>
      <c r="K13" s="1559">
        <v>10858</v>
      </c>
      <c r="L13" s="707">
        <v>8062</v>
      </c>
      <c r="M13" s="1559">
        <v>9366</v>
      </c>
      <c r="N13" s="707">
        <v>6259</v>
      </c>
      <c r="O13" s="1559">
        <f t="shared" si="5"/>
        <v>62130</v>
      </c>
      <c r="P13" s="675">
        <f t="shared" si="6"/>
        <v>65787</v>
      </c>
      <c r="Q13" s="1615">
        <f t="shared" si="0"/>
        <v>181050</v>
      </c>
      <c r="R13" s="1831">
        <f t="shared" si="1"/>
        <v>282769</v>
      </c>
      <c r="S13" s="1615">
        <f t="shared" si="2"/>
        <v>101719</v>
      </c>
      <c r="T13" s="1817">
        <f t="shared" si="3"/>
        <v>1.5618282242474455</v>
      </c>
    </row>
    <row r="14" spans="1:20" ht="14.25" customHeight="1" x14ac:dyDescent="0.2">
      <c r="A14" s="1821" t="s">
        <v>1342</v>
      </c>
      <c r="B14" s="1822" t="s">
        <v>1380</v>
      </c>
      <c r="C14" s="1338"/>
      <c r="D14" s="1341"/>
      <c r="E14" s="1559"/>
      <c r="F14" s="707"/>
      <c r="G14" s="1559"/>
      <c r="H14" s="707"/>
      <c r="I14" s="1559"/>
      <c r="J14" s="707"/>
      <c r="K14" s="1559"/>
      <c r="L14" s="707"/>
      <c r="M14" s="1559"/>
      <c r="N14" s="707"/>
      <c r="O14" s="1559"/>
      <c r="P14" s="675"/>
      <c r="Q14" s="1615"/>
      <c r="R14" s="1831"/>
      <c r="S14" s="1615"/>
      <c r="T14" s="1817"/>
    </row>
    <row r="15" spans="1:20" ht="14.25" customHeight="1" x14ac:dyDescent="0.2">
      <c r="A15" s="1821" t="s">
        <v>1344</v>
      </c>
      <c r="B15" s="1822" t="s">
        <v>1381</v>
      </c>
      <c r="C15" s="1338">
        <v>179547</v>
      </c>
      <c r="D15" s="1341">
        <v>251136</v>
      </c>
      <c r="E15" s="1559"/>
      <c r="F15" s="707"/>
      <c r="G15" s="1559">
        <v>3453</v>
      </c>
      <c r="H15" s="707"/>
      <c r="I15" s="1559"/>
      <c r="J15" s="707"/>
      <c r="K15" s="1559"/>
      <c r="L15" s="707"/>
      <c r="M15" s="1559"/>
      <c r="N15" s="707"/>
      <c r="O15" s="1559">
        <f t="shared" si="5"/>
        <v>3453</v>
      </c>
      <c r="P15" s="675">
        <f t="shared" si="6"/>
        <v>0</v>
      </c>
      <c r="Q15" s="1615">
        <f t="shared" si="0"/>
        <v>183000</v>
      </c>
      <c r="R15" s="1831">
        <f t="shared" si="1"/>
        <v>251136</v>
      </c>
      <c r="S15" s="1615">
        <f t="shared" si="2"/>
        <v>68136</v>
      </c>
      <c r="T15" s="1817">
        <f t="shared" si="3"/>
        <v>1.3723278688524589</v>
      </c>
    </row>
    <row r="16" spans="1:20" ht="14.25" customHeight="1" x14ac:dyDescent="0.2">
      <c r="A16" s="1821" t="s">
        <v>1346</v>
      </c>
      <c r="B16" s="1822" t="s">
        <v>1382</v>
      </c>
      <c r="C16" s="1338"/>
      <c r="D16" s="1341"/>
      <c r="E16" s="1559"/>
      <c r="F16" s="707"/>
      <c r="G16" s="1559"/>
      <c r="H16" s="707"/>
      <c r="I16" s="1559"/>
      <c r="J16" s="707"/>
      <c r="K16" s="1559"/>
      <c r="L16" s="707"/>
      <c r="M16" s="1559"/>
      <c r="N16" s="707"/>
      <c r="O16" s="1559"/>
      <c r="P16" s="675"/>
      <c r="Q16" s="1615"/>
      <c r="R16" s="1831"/>
      <c r="S16" s="1615"/>
      <c r="T16" s="1817"/>
    </row>
    <row r="17" spans="1:20" s="1591" customFormat="1" ht="14.25" customHeight="1" x14ac:dyDescent="0.2">
      <c r="A17" s="1823" t="s">
        <v>1348</v>
      </c>
      <c r="B17" s="1824" t="s">
        <v>1383</v>
      </c>
      <c r="C17" s="1429">
        <f>SUM(C12:C16)</f>
        <v>17475324</v>
      </c>
      <c r="D17" s="1428">
        <f>SUM(D12:D16)</f>
        <v>17668595</v>
      </c>
      <c r="E17" s="1429">
        <f t="shared" ref="E17:N17" si="7">SUM(E12:E16)</f>
        <v>2333</v>
      </c>
      <c r="F17" s="1428">
        <f t="shared" si="7"/>
        <v>1630</v>
      </c>
      <c r="G17" s="1429">
        <f t="shared" si="7"/>
        <v>43039</v>
      </c>
      <c r="H17" s="1428">
        <f t="shared" si="7"/>
        <v>48711</v>
      </c>
      <c r="I17" s="1429">
        <f t="shared" si="7"/>
        <v>2736</v>
      </c>
      <c r="J17" s="1428">
        <f t="shared" si="7"/>
        <v>3148</v>
      </c>
      <c r="K17" s="1429">
        <f t="shared" si="7"/>
        <v>10858</v>
      </c>
      <c r="L17" s="1428">
        <f t="shared" si="7"/>
        <v>8062</v>
      </c>
      <c r="M17" s="1429">
        <f t="shared" si="7"/>
        <v>9366</v>
      </c>
      <c r="N17" s="1428">
        <f t="shared" si="7"/>
        <v>6259</v>
      </c>
      <c r="O17" s="1592">
        <f t="shared" si="5"/>
        <v>65999</v>
      </c>
      <c r="P17" s="1593">
        <f t="shared" si="6"/>
        <v>66180</v>
      </c>
      <c r="Q17" s="1834">
        <f t="shared" si="0"/>
        <v>17543656</v>
      </c>
      <c r="R17" s="1835">
        <f t="shared" si="1"/>
        <v>17736405</v>
      </c>
      <c r="S17" s="1834">
        <f t="shared" si="2"/>
        <v>192749</v>
      </c>
      <c r="T17" s="1836">
        <f t="shared" si="3"/>
        <v>1.0109868205350128</v>
      </c>
    </row>
    <row r="18" spans="1:20" ht="14.25" customHeight="1" x14ac:dyDescent="0.2">
      <c r="A18" s="1821" t="s">
        <v>1350</v>
      </c>
      <c r="B18" s="1822" t="s">
        <v>1384</v>
      </c>
      <c r="C18" s="1338">
        <v>832797</v>
      </c>
      <c r="D18" s="1341">
        <v>9447</v>
      </c>
      <c r="E18" s="1559"/>
      <c r="F18" s="707"/>
      <c r="G18" s="1559"/>
      <c r="H18" s="707"/>
      <c r="I18" s="1559"/>
      <c r="J18" s="707"/>
      <c r="K18" s="1559"/>
      <c r="L18" s="707"/>
      <c r="M18" s="1559"/>
      <c r="N18" s="707"/>
      <c r="O18" s="1559"/>
      <c r="P18" s="675"/>
      <c r="Q18" s="1615">
        <f t="shared" si="0"/>
        <v>832797</v>
      </c>
      <c r="R18" s="1831">
        <f t="shared" si="1"/>
        <v>9447</v>
      </c>
      <c r="S18" s="1615">
        <f t="shared" si="2"/>
        <v>-823350</v>
      </c>
      <c r="T18" s="1817">
        <f t="shared" si="3"/>
        <v>1.1343700805838637E-2</v>
      </c>
    </row>
    <row r="19" spans="1:20" ht="14.25" customHeight="1" x14ac:dyDescent="0.2">
      <c r="A19" s="1821" t="s">
        <v>1352</v>
      </c>
      <c r="B19" s="1822" t="s">
        <v>1385</v>
      </c>
      <c r="C19" s="1338"/>
      <c r="D19" s="1341"/>
      <c r="E19" s="1559"/>
      <c r="F19" s="707"/>
      <c r="G19" s="1559"/>
      <c r="H19" s="707"/>
      <c r="I19" s="1559"/>
      <c r="J19" s="707"/>
      <c r="K19" s="1559"/>
      <c r="L19" s="707"/>
      <c r="M19" s="1559"/>
      <c r="N19" s="707"/>
      <c r="O19" s="1559"/>
      <c r="P19" s="675"/>
      <c r="Q19" s="1615"/>
      <c r="R19" s="1831"/>
      <c r="S19" s="1615"/>
      <c r="T19" s="1817"/>
    </row>
    <row r="20" spans="1:20" ht="14.25" customHeight="1" x14ac:dyDescent="0.2">
      <c r="A20" s="1821" t="s">
        <v>1354</v>
      </c>
      <c r="B20" s="1822" t="s">
        <v>1386</v>
      </c>
      <c r="C20" s="1338">
        <v>825507</v>
      </c>
      <c r="D20" s="1341">
        <v>5157</v>
      </c>
      <c r="E20" s="1559"/>
      <c r="F20" s="707"/>
      <c r="G20" s="1559"/>
      <c r="H20" s="707"/>
      <c r="I20" s="1559"/>
      <c r="J20" s="707"/>
      <c r="K20" s="1559"/>
      <c r="L20" s="707"/>
      <c r="M20" s="1559"/>
      <c r="N20" s="707"/>
      <c r="O20" s="1559"/>
      <c r="P20" s="675"/>
      <c r="Q20" s="1615">
        <f t="shared" si="0"/>
        <v>825507</v>
      </c>
      <c r="R20" s="1831">
        <f t="shared" si="1"/>
        <v>5157</v>
      </c>
      <c r="S20" s="1615">
        <f t="shared" si="2"/>
        <v>-820350</v>
      </c>
      <c r="T20" s="1817">
        <f t="shared" si="3"/>
        <v>6.2470699824471506E-3</v>
      </c>
    </row>
    <row r="21" spans="1:20" ht="14.25" customHeight="1" x14ac:dyDescent="0.2">
      <c r="A21" s="1821" t="s">
        <v>1356</v>
      </c>
      <c r="B21" s="1822" t="s">
        <v>1387</v>
      </c>
      <c r="C21" s="1338"/>
      <c r="D21" s="1341"/>
      <c r="E21" s="1559"/>
      <c r="F21" s="707"/>
      <c r="G21" s="1559"/>
      <c r="H21" s="707"/>
      <c r="I21" s="1559"/>
      <c r="J21" s="707"/>
      <c r="K21" s="1559"/>
      <c r="L21" s="707"/>
      <c r="M21" s="1559"/>
      <c r="N21" s="707"/>
      <c r="O21" s="1559"/>
      <c r="P21" s="675"/>
      <c r="Q21" s="1615"/>
      <c r="R21" s="1831"/>
      <c r="S21" s="1615"/>
      <c r="T21" s="1817"/>
    </row>
    <row r="22" spans="1:20" ht="14.25" customHeight="1" x14ac:dyDescent="0.2">
      <c r="A22" s="1821" t="s">
        <v>1358</v>
      </c>
      <c r="B22" s="1822" t="s">
        <v>1388</v>
      </c>
      <c r="C22" s="1338"/>
      <c r="D22" s="1341"/>
      <c r="E22" s="1559"/>
      <c r="F22" s="707"/>
      <c r="G22" s="1559"/>
      <c r="H22" s="707"/>
      <c r="I22" s="1559"/>
      <c r="J22" s="707"/>
      <c r="K22" s="1559"/>
      <c r="L22" s="707"/>
      <c r="M22" s="1559"/>
      <c r="N22" s="707"/>
      <c r="O22" s="1559"/>
      <c r="P22" s="675"/>
      <c r="Q22" s="1615"/>
      <c r="R22" s="1831"/>
      <c r="S22" s="1615"/>
      <c r="T22" s="1817"/>
    </row>
    <row r="23" spans="1:20" ht="14.25" customHeight="1" x14ac:dyDescent="0.2">
      <c r="A23" s="1821" t="s">
        <v>1360</v>
      </c>
      <c r="B23" s="1822" t="s">
        <v>1389</v>
      </c>
      <c r="C23" s="1338">
        <v>7290</v>
      </c>
      <c r="D23" s="1341">
        <v>4290</v>
      </c>
      <c r="E23" s="1559"/>
      <c r="F23" s="707"/>
      <c r="G23" s="1559"/>
      <c r="H23" s="707"/>
      <c r="I23" s="1559"/>
      <c r="J23" s="707"/>
      <c r="K23" s="1559"/>
      <c r="L23" s="707"/>
      <c r="M23" s="1559"/>
      <c r="N23" s="707"/>
      <c r="O23" s="1559"/>
      <c r="P23" s="675"/>
      <c r="Q23" s="1615">
        <f t="shared" si="0"/>
        <v>7290</v>
      </c>
      <c r="R23" s="1831">
        <f t="shared" si="1"/>
        <v>4290</v>
      </c>
      <c r="S23" s="1615">
        <f t="shared" si="2"/>
        <v>-3000</v>
      </c>
      <c r="T23" s="1817">
        <f t="shared" si="3"/>
        <v>0.58847736625514402</v>
      </c>
    </row>
    <row r="24" spans="1:20" ht="14.25" customHeight="1" x14ac:dyDescent="0.2">
      <c r="A24" s="1821" t="s">
        <v>1362</v>
      </c>
      <c r="B24" s="1822" t="s">
        <v>1390</v>
      </c>
      <c r="C24" s="1338"/>
      <c r="D24" s="1341"/>
      <c r="E24" s="1559"/>
      <c r="F24" s="707"/>
      <c r="G24" s="1559"/>
      <c r="H24" s="707"/>
      <c r="I24" s="1559"/>
      <c r="J24" s="707"/>
      <c r="K24" s="1559"/>
      <c r="L24" s="707"/>
      <c r="M24" s="1559"/>
      <c r="N24" s="707"/>
      <c r="O24" s="1559"/>
      <c r="P24" s="675"/>
      <c r="Q24" s="1615"/>
      <c r="R24" s="1831"/>
      <c r="S24" s="1615"/>
      <c r="T24" s="1817"/>
    </row>
    <row r="25" spans="1:20" ht="14.25" customHeight="1" x14ac:dyDescent="0.2">
      <c r="A25" s="1821" t="s">
        <v>1364</v>
      </c>
      <c r="B25" s="1822" t="s">
        <v>1391</v>
      </c>
      <c r="C25" s="1338"/>
      <c r="D25" s="1341"/>
      <c r="E25" s="1559"/>
      <c r="F25" s="707"/>
      <c r="G25" s="1559"/>
      <c r="H25" s="707"/>
      <c r="I25" s="1559"/>
      <c r="J25" s="707"/>
      <c r="K25" s="1559"/>
      <c r="L25" s="707"/>
      <c r="M25" s="1559"/>
      <c r="N25" s="707"/>
      <c r="O25" s="1559"/>
      <c r="P25" s="675"/>
      <c r="Q25" s="1615"/>
      <c r="R25" s="1831"/>
      <c r="S25" s="1615"/>
      <c r="T25" s="1817"/>
    </row>
    <row r="26" spans="1:20" ht="14.25" customHeight="1" x14ac:dyDescent="0.2">
      <c r="A26" s="1821" t="s">
        <v>1366</v>
      </c>
      <c r="B26" s="1822" t="s">
        <v>1392</v>
      </c>
      <c r="C26" s="1338"/>
      <c r="D26" s="1341"/>
      <c r="E26" s="1559"/>
      <c r="F26" s="707"/>
      <c r="G26" s="1559"/>
      <c r="H26" s="707"/>
      <c r="I26" s="1559"/>
      <c r="J26" s="707"/>
      <c r="K26" s="1559"/>
      <c r="L26" s="707"/>
      <c r="M26" s="1559"/>
      <c r="N26" s="707"/>
      <c r="O26" s="1559"/>
      <c r="P26" s="675"/>
      <c r="Q26" s="1615"/>
      <c r="R26" s="1831"/>
      <c r="S26" s="1615"/>
      <c r="T26" s="1817"/>
    </row>
    <row r="27" spans="1:20" ht="14.25" customHeight="1" x14ac:dyDescent="0.2">
      <c r="A27" s="1821" t="s">
        <v>1393</v>
      </c>
      <c r="B27" s="1822" t="s">
        <v>1394</v>
      </c>
      <c r="C27" s="1338">
        <v>787438</v>
      </c>
      <c r="D27" s="1341">
        <v>0</v>
      </c>
      <c r="E27" s="1559"/>
      <c r="F27" s="707"/>
      <c r="G27" s="1559"/>
      <c r="H27" s="707"/>
      <c r="I27" s="1559"/>
      <c r="J27" s="707"/>
      <c r="K27" s="1559"/>
      <c r="L27" s="707"/>
      <c r="M27" s="1559"/>
      <c r="N27" s="707"/>
      <c r="O27" s="1559"/>
      <c r="P27" s="675"/>
      <c r="Q27" s="1615">
        <f t="shared" si="0"/>
        <v>787438</v>
      </c>
      <c r="R27" s="1831">
        <f t="shared" si="1"/>
        <v>0</v>
      </c>
      <c r="S27" s="1615">
        <f t="shared" si="2"/>
        <v>-787438</v>
      </c>
      <c r="T27" s="1817">
        <f t="shared" si="3"/>
        <v>0</v>
      </c>
    </row>
    <row r="28" spans="1:20" s="1591" customFormat="1" ht="14.25" customHeight="1" x14ac:dyDescent="0.2">
      <c r="A28" s="1823" t="s">
        <v>1395</v>
      </c>
      <c r="B28" s="1824" t="s">
        <v>1396</v>
      </c>
      <c r="C28" s="1429">
        <f>C18+C27</f>
        <v>1620235</v>
      </c>
      <c r="D28" s="1428">
        <f>D18+D27</f>
        <v>9447</v>
      </c>
      <c r="E28" s="1429">
        <f t="shared" ref="E28:N28" si="8">E18+E27</f>
        <v>0</v>
      </c>
      <c r="F28" s="1428">
        <f t="shared" si="8"/>
        <v>0</v>
      </c>
      <c r="G28" s="1429">
        <f t="shared" si="8"/>
        <v>0</v>
      </c>
      <c r="H28" s="1428">
        <f t="shared" si="8"/>
        <v>0</v>
      </c>
      <c r="I28" s="1429">
        <f t="shared" si="8"/>
        <v>0</v>
      </c>
      <c r="J28" s="1428">
        <f t="shared" si="8"/>
        <v>0</v>
      </c>
      <c r="K28" s="1429">
        <f t="shared" si="8"/>
        <v>0</v>
      </c>
      <c r="L28" s="1428">
        <f t="shared" si="8"/>
        <v>0</v>
      </c>
      <c r="M28" s="1429">
        <f t="shared" si="8"/>
        <v>0</v>
      </c>
      <c r="N28" s="1428">
        <f t="shared" si="8"/>
        <v>0</v>
      </c>
      <c r="O28" s="1592">
        <f t="shared" si="5"/>
        <v>0</v>
      </c>
      <c r="P28" s="1593">
        <f t="shared" si="6"/>
        <v>0</v>
      </c>
      <c r="Q28" s="1834">
        <f t="shared" si="0"/>
        <v>1620235</v>
      </c>
      <c r="R28" s="1835">
        <f t="shared" si="1"/>
        <v>9447</v>
      </c>
      <c r="S28" s="1834">
        <f t="shared" si="2"/>
        <v>-1610788</v>
      </c>
      <c r="T28" s="1836">
        <f t="shared" si="3"/>
        <v>5.8306356793921873E-3</v>
      </c>
    </row>
    <row r="29" spans="1:20" ht="24" customHeight="1" x14ac:dyDescent="0.2">
      <c r="A29" s="1821" t="s">
        <v>1397</v>
      </c>
      <c r="B29" s="1822" t="s">
        <v>1398</v>
      </c>
      <c r="C29" s="1338"/>
      <c r="D29" s="1341"/>
      <c r="E29" s="1559"/>
      <c r="F29" s="707"/>
      <c r="G29" s="1559"/>
      <c r="H29" s="707"/>
      <c r="I29" s="1559"/>
      <c r="J29" s="707"/>
      <c r="K29" s="1559"/>
      <c r="L29" s="707"/>
      <c r="M29" s="1559"/>
      <c r="N29" s="707"/>
      <c r="O29" s="1559"/>
      <c r="P29" s="675"/>
      <c r="Q29" s="1615"/>
      <c r="R29" s="1831"/>
      <c r="S29" s="1615"/>
      <c r="T29" s="1817"/>
    </row>
    <row r="30" spans="1:20" ht="14.25" customHeight="1" x14ac:dyDescent="0.2">
      <c r="A30" s="1821" t="s">
        <v>1399</v>
      </c>
      <c r="B30" s="1822" t="s">
        <v>1400</v>
      </c>
      <c r="C30" s="1338"/>
      <c r="D30" s="1341"/>
      <c r="E30" s="1559"/>
      <c r="F30" s="707"/>
      <c r="G30" s="1559"/>
      <c r="H30" s="707"/>
      <c r="I30" s="1559"/>
      <c r="J30" s="707"/>
      <c r="K30" s="1559"/>
      <c r="L30" s="707"/>
      <c r="M30" s="1559"/>
      <c r="N30" s="707"/>
      <c r="O30" s="1559"/>
      <c r="P30" s="675"/>
      <c r="Q30" s="1615"/>
      <c r="R30" s="1831"/>
      <c r="S30" s="1615"/>
      <c r="T30" s="1817"/>
    </row>
    <row r="31" spans="1:20" ht="14.25" customHeight="1" x14ac:dyDescent="0.2">
      <c r="A31" s="1821" t="s">
        <v>1401</v>
      </c>
      <c r="B31" s="1822" t="s">
        <v>1402</v>
      </c>
      <c r="C31" s="1338"/>
      <c r="D31" s="1341"/>
      <c r="E31" s="1559"/>
      <c r="F31" s="707"/>
      <c r="G31" s="1559"/>
      <c r="H31" s="707"/>
      <c r="I31" s="1559"/>
      <c r="J31" s="707"/>
      <c r="K31" s="1559"/>
      <c r="L31" s="707"/>
      <c r="M31" s="1559"/>
      <c r="N31" s="707"/>
      <c r="O31" s="1559"/>
      <c r="P31" s="675"/>
      <c r="Q31" s="1615"/>
      <c r="R31" s="1831"/>
      <c r="S31" s="1615"/>
      <c r="T31" s="1817"/>
    </row>
    <row r="32" spans="1:20" ht="23.25" customHeight="1" x14ac:dyDescent="0.2">
      <c r="A32" s="1821" t="s">
        <v>1403</v>
      </c>
      <c r="B32" s="1822" t="s">
        <v>1404</v>
      </c>
      <c r="C32" s="1338"/>
      <c r="D32" s="1341"/>
      <c r="E32" s="1559"/>
      <c r="F32" s="707"/>
      <c r="G32" s="1559"/>
      <c r="H32" s="707"/>
      <c r="I32" s="1559"/>
      <c r="J32" s="707"/>
      <c r="K32" s="1559"/>
      <c r="L32" s="707"/>
      <c r="M32" s="1559"/>
      <c r="N32" s="707"/>
      <c r="O32" s="1559"/>
      <c r="P32" s="675"/>
      <c r="Q32" s="1615"/>
      <c r="R32" s="1831"/>
      <c r="S32" s="1615"/>
      <c r="T32" s="1817"/>
    </row>
    <row r="33" spans="1:20" ht="14.25" customHeight="1" x14ac:dyDescent="0.2">
      <c r="A33" s="1821" t="s">
        <v>1405</v>
      </c>
      <c r="B33" s="1822" t="s">
        <v>1406</v>
      </c>
      <c r="C33" s="1338"/>
      <c r="D33" s="1341"/>
      <c r="E33" s="1559"/>
      <c r="F33" s="707"/>
      <c r="G33" s="1559"/>
      <c r="H33" s="707"/>
      <c r="I33" s="1559"/>
      <c r="J33" s="707"/>
      <c r="K33" s="1559"/>
      <c r="L33" s="707"/>
      <c r="M33" s="1559"/>
      <c r="N33" s="707"/>
      <c r="O33" s="1559"/>
      <c r="P33" s="675"/>
      <c r="Q33" s="1615"/>
      <c r="R33" s="1831"/>
      <c r="S33" s="1615"/>
      <c r="T33" s="1817"/>
    </row>
    <row r="34" spans="1:20" s="1591" customFormat="1" ht="14.25" customHeight="1" x14ac:dyDescent="0.2">
      <c r="A34" s="1823" t="s">
        <v>1407</v>
      </c>
      <c r="B34" s="1824" t="s">
        <v>1408</v>
      </c>
      <c r="C34" s="1429"/>
      <c r="D34" s="1428"/>
      <c r="E34" s="1592"/>
      <c r="F34" s="1837"/>
      <c r="G34" s="1592"/>
      <c r="H34" s="1837"/>
      <c r="I34" s="1592"/>
      <c r="J34" s="1837"/>
      <c r="K34" s="1592"/>
      <c r="L34" s="1837"/>
      <c r="M34" s="1592"/>
      <c r="N34" s="1837"/>
      <c r="O34" s="1592"/>
      <c r="P34" s="1593"/>
      <c r="Q34" s="1834"/>
      <c r="R34" s="1835"/>
      <c r="S34" s="1834"/>
      <c r="T34" s="1836"/>
    </row>
    <row r="35" spans="1:20" s="1591" customFormat="1" ht="22.5" customHeight="1" x14ac:dyDescent="0.2">
      <c r="A35" s="1823" t="s">
        <v>1409</v>
      </c>
      <c r="B35" s="1824" t="s">
        <v>1410</v>
      </c>
      <c r="C35" s="1429">
        <f>C11+C17+C28+C34</f>
        <v>19120663</v>
      </c>
      <c r="D35" s="1428">
        <f>D11+D17+D28+D34</f>
        <v>17690456</v>
      </c>
      <c r="E35" s="1429">
        <f t="shared" ref="E35:N35" si="9">E11+E17+E28+E34</f>
        <v>2333</v>
      </c>
      <c r="F35" s="1428">
        <f t="shared" si="9"/>
        <v>1630</v>
      </c>
      <c r="G35" s="1429">
        <f t="shared" si="9"/>
        <v>43280</v>
      </c>
      <c r="H35" s="1428">
        <f t="shared" si="9"/>
        <v>48904</v>
      </c>
      <c r="I35" s="1429">
        <f t="shared" si="9"/>
        <v>2736</v>
      </c>
      <c r="J35" s="1428">
        <f t="shared" si="9"/>
        <v>3148</v>
      </c>
      <c r="K35" s="1429">
        <f t="shared" si="9"/>
        <v>10858</v>
      </c>
      <c r="L35" s="1428">
        <f t="shared" si="9"/>
        <v>8062</v>
      </c>
      <c r="M35" s="1429">
        <f t="shared" si="9"/>
        <v>9366</v>
      </c>
      <c r="N35" s="1428">
        <f t="shared" si="9"/>
        <v>6259</v>
      </c>
      <c r="O35" s="1592">
        <f t="shared" si="5"/>
        <v>66240</v>
      </c>
      <c r="P35" s="1593">
        <f t="shared" si="6"/>
        <v>66373</v>
      </c>
      <c r="Q35" s="1834">
        <f t="shared" si="0"/>
        <v>19189236</v>
      </c>
      <c r="R35" s="1835">
        <f t="shared" si="1"/>
        <v>17758459</v>
      </c>
      <c r="S35" s="1834">
        <f t="shared" si="2"/>
        <v>-1430777</v>
      </c>
      <c r="T35" s="1836">
        <f t="shared" si="3"/>
        <v>0.92543856357803922</v>
      </c>
    </row>
    <row r="36" spans="1:20" ht="14.25" customHeight="1" x14ac:dyDescent="0.2">
      <c r="A36" s="1821" t="s">
        <v>1411</v>
      </c>
      <c r="B36" s="1822" t="s">
        <v>1412</v>
      </c>
      <c r="C36" s="1338">
        <v>654</v>
      </c>
      <c r="D36" s="1341">
        <v>577</v>
      </c>
      <c r="E36" s="1559"/>
      <c r="F36" s="707"/>
      <c r="G36" s="1559">
        <v>2350</v>
      </c>
      <c r="H36" s="707">
        <v>2746</v>
      </c>
      <c r="I36" s="1559"/>
      <c r="J36" s="707"/>
      <c r="K36" s="1559">
        <v>3217</v>
      </c>
      <c r="L36" s="707">
        <v>2345</v>
      </c>
      <c r="M36" s="1559"/>
      <c r="N36" s="707"/>
      <c r="O36" s="1559">
        <f t="shared" si="5"/>
        <v>5567</v>
      </c>
      <c r="P36" s="675">
        <f t="shared" si="6"/>
        <v>5091</v>
      </c>
      <c r="Q36" s="1615">
        <f t="shared" si="0"/>
        <v>6221</v>
      </c>
      <c r="R36" s="1831">
        <f t="shared" si="1"/>
        <v>5668</v>
      </c>
      <c r="S36" s="1615">
        <f t="shared" si="2"/>
        <v>-553</v>
      </c>
      <c r="T36" s="1817">
        <f t="shared" si="3"/>
        <v>0.91110753898087127</v>
      </c>
    </row>
    <row r="37" spans="1:20" ht="14.25" customHeight="1" x14ac:dyDescent="0.2">
      <c r="A37" s="1821" t="s">
        <v>1413</v>
      </c>
      <c r="B37" s="1822" t="s">
        <v>1414</v>
      </c>
      <c r="C37" s="1338"/>
      <c r="D37" s="1341"/>
      <c r="E37" s="1559"/>
      <c r="F37" s="707"/>
      <c r="G37" s="1559"/>
      <c r="H37" s="707"/>
      <c r="I37" s="1559"/>
      <c r="J37" s="707"/>
      <c r="K37" s="1559"/>
      <c r="L37" s="707"/>
      <c r="M37" s="1559"/>
      <c r="N37" s="707"/>
      <c r="O37" s="1559"/>
      <c r="P37" s="675"/>
      <c r="Q37" s="1615"/>
      <c r="R37" s="1831"/>
      <c r="S37" s="1615"/>
      <c r="T37" s="1817"/>
    </row>
    <row r="38" spans="1:20" ht="14.25" customHeight="1" x14ac:dyDescent="0.2">
      <c r="A38" s="1821" t="s">
        <v>1415</v>
      </c>
      <c r="B38" s="1822" t="s">
        <v>1416</v>
      </c>
      <c r="C38" s="1338"/>
      <c r="D38" s="1341"/>
      <c r="E38" s="1559"/>
      <c r="F38" s="707"/>
      <c r="G38" s="1559"/>
      <c r="H38" s="707"/>
      <c r="I38" s="1559"/>
      <c r="J38" s="707"/>
      <c r="K38" s="1559"/>
      <c r="L38" s="707"/>
      <c r="M38" s="1559"/>
      <c r="N38" s="707"/>
      <c r="O38" s="1559"/>
      <c r="P38" s="675"/>
      <c r="Q38" s="1615"/>
      <c r="R38" s="1831"/>
      <c r="S38" s="1615"/>
      <c r="T38" s="1817"/>
    </row>
    <row r="39" spans="1:20" ht="14.25" customHeight="1" x14ac:dyDescent="0.2">
      <c r="A39" s="1821" t="s">
        <v>1417</v>
      </c>
      <c r="B39" s="1822" t="s">
        <v>1418</v>
      </c>
      <c r="C39" s="1338"/>
      <c r="D39" s="1341"/>
      <c r="E39" s="1559"/>
      <c r="F39" s="707"/>
      <c r="G39" s="1559"/>
      <c r="H39" s="707"/>
      <c r="I39" s="1559"/>
      <c r="J39" s="707"/>
      <c r="K39" s="1559"/>
      <c r="L39" s="707"/>
      <c r="M39" s="1559"/>
      <c r="N39" s="707"/>
      <c r="O39" s="1559"/>
      <c r="P39" s="675"/>
      <c r="Q39" s="1615"/>
      <c r="R39" s="1831"/>
      <c r="S39" s="1615"/>
      <c r="T39" s="1817"/>
    </row>
    <row r="40" spans="1:20" ht="14.25" customHeight="1" x14ac:dyDescent="0.2">
      <c r="A40" s="1821" t="s">
        <v>1419</v>
      </c>
      <c r="B40" s="1822" t="s">
        <v>1420</v>
      </c>
      <c r="C40" s="1338"/>
      <c r="D40" s="1341"/>
      <c r="E40" s="1559"/>
      <c r="F40" s="707"/>
      <c r="G40" s="1559"/>
      <c r="H40" s="707"/>
      <c r="I40" s="1559"/>
      <c r="J40" s="707"/>
      <c r="K40" s="1559"/>
      <c r="L40" s="707"/>
      <c r="M40" s="1559"/>
      <c r="N40" s="707"/>
      <c r="O40" s="1559"/>
      <c r="P40" s="675"/>
      <c r="Q40" s="1615"/>
      <c r="R40" s="1831"/>
      <c r="S40" s="1615"/>
      <c r="T40" s="1817"/>
    </row>
    <row r="41" spans="1:20" s="1591" customFormat="1" ht="14.25" customHeight="1" x14ac:dyDescent="0.2">
      <c r="A41" s="1823" t="s">
        <v>1421</v>
      </c>
      <c r="B41" s="1824" t="s">
        <v>1422</v>
      </c>
      <c r="C41" s="1429">
        <f>SUM(C36:C40)</f>
        <v>654</v>
      </c>
      <c r="D41" s="1428">
        <f>SUM(D36:D40)</f>
        <v>577</v>
      </c>
      <c r="E41" s="1429">
        <f t="shared" ref="E41:N41" si="10">SUM(E36:E40)</f>
        <v>0</v>
      </c>
      <c r="F41" s="1428">
        <f t="shared" si="10"/>
        <v>0</v>
      </c>
      <c r="G41" s="1429">
        <f t="shared" si="10"/>
        <v>2350</v>
      </c>
      <c r="H41" s="1428">
        <f t="shared" si="10"/>
        <v>2746</v>
      </c>
      <c r="I41" s="1429">
        <f t="shared" si="10"/>
        <v>0</v>
      </c>
      <c r="J41" s="1428">
        <f t="shared" si="10"/>
        <v>0</v>
      </c>
      <c r="K41" s="1429">
        <f t="shared" si="10"/>
        <v>3217</v>
      </c>
      <c r="L41" s="1428">
        <f t="shared" si="10"/>
        <v>2345</v>
      </c>
      <c r="M41" s="1429">
        <f t="shared" si="10"/>
        <v>0</v>
      </c>
      <c r="N41" s="1428">
        <f t="shared" si="10"/>
        <v>0</v>
      </c>
      <c r="O41" s="1592">
        <f t="shared" si="5"/>
        <v>5567</v>
      </c>
      <c r="P41" s="1593">
        <f t="shared" si="6"/>
        <v>5091</v>
      </c>
      <c r="Q41" s="1834">
        <f t="shared" si="0"/>
        <v>6221</v>
      </c>
      <c r="R41" s="1835">
        <f t="shared" si="1"/>
        <v>5668</v>
      </c>
      <c r="S41" s="1834">
        <f t="shared" si="2"/>
        <v>-553</v>
      </c>
      <c r="T41" s="1836">
        <f t="shared" si="3"/>
        <v>0.91110753898087127</v>
      </c>
    </row>
    <row r="42" spans="1:20" ht="14.25" customHeight="1" x14ac:dyDescent="0.2">
      <c r="A42" s="1821" t="s">
        <v>1423</v>
      </c>
      <c r="B42" s="1822" t="s">
        <v>1424</v>
      </c>
      <c r="C42" s="1338"/>
      <c r="D42" s="1341"/>
      <c r="E42" s="1559"/>
      <c r="F42" s="707"/>
      <c r="G42" s="1559"/>
      <c r="H42" s="707"/>
      <c r="I42" s="1559"/>
      <c r="J42" s="707"/>
      <c r="K42" s="1559"/>
      <c r="L42" s="707"/>
      <c r="M42" s="1559"/>
      <c r="N42" s="707"/>
      <c r="O42" s="1559"/>
      <c r="P42" s="675"/>
      <c r="Q42" s="1615"/>
      <c r="R42" s="1831"/>
      <c r="S42" s="1615"/>
      <c r="T42" s="1817"/>
    </row>
    <row r="43" spans="1:20" ht="20.25" customHeight="1" x14ac:dyDescent="0.2">
      <c r="A43" s="1821" t="s">
        <v>1425</v>
      </c>
      <c r="B43" s="1822" t="s">
        <v>1426</v>
      </c>
      <c r="C43" s="1338"/>
      <c r="D43" s="1341"/>
      <c r="E43" s="1559"/>
      <c r="F43" s="707"/>
      <c r="G43" s="1559"/>
      <c r="H43" s="707"/>
      <c r="I43" s="1559"/>
      <c r="J43" s="707"/>
      <c r="K43" s="1559"/>
      <c r="L43" s="707"/>
      <c r="M43" s="1559"/>
      <c r="N43" s="707"/>
      <c r="O43" s="1559"/>
      <c r="P43" s="675"/>
      <c r="Q43" s="1615"/>
      <c r="R43" s="1831"/>
      <c r="S43" s="1615"/>
      <c r="T43" s="1817"/>
    </row>
    <row r="44" spans="1:20" ht="14.25" customHeight="1" x14ac:dyDescent="0.2">
      <c r="A44" s="1821" t="s">
        <v>1427</v>
      </c>
      <c r="B44" s="1822" t="s">
        <v>1428</v>
      </c>
      <c r="C44" s="1338"/>
      <c r="D44" s="1341"/>
      <c r="E44" s="1559"/>
      <c r="F44" s="707"/>
      <c r="G44" s="1559"/>
      <c r="H44" s="707"/>
      <c r="I44" s="1559"/>
      <c r="J44" s="707"/>
      <c r="K44" s="1559"/>
      <c r="L44" s="707"/>
      <c r="M44" s="1559"/>
      <c r="N44" s="707"/>
      <c r="O44" s="1559"/>
      <c r="P44" s="675"/>
      <c r="Q44" s="1615"/>
      <c r="R44" s="1831"/>
      <c r="S44" s="1615"/>
      <c r="T44" s="1817"/>
    </row>
    <row r="45" spans="1:20" ht="14.25" customHeight="1" x14ac:dyDescent="0.2">
      <c r="A45" s="1821" t="s">
        <v>1429</v>
      </c>
      <c r="B45" s="1822" t="s">
        <v>1430</v>
      </c>
      <c r="C45" s="1338"/>
      <c r="D45" s="1341"/>
      <c r="E45" s="1559"/>
      <c r="F45" s="707"/>
      <c r="G45" s="1559"/>
      <c r="H45" s="707"/>
      <c r="I45" s="1559"/>
      <c r="J45" s="707"/>
      <c r="K45" s="1559"/>
      <c r="L45" s="707"/>
      <c r="M45" s="1559"/>
      <c r="N45" s="707"/>
      <c r="O45" s="1559"/>
      <c r="P45" s="675"/>
      <c r="Q45" s="1615"/>
      <c r="R45" s="1831"/>
      <c r="S45" s="1615"/>
      <c r="T45" s="1817"/>
    </row>
    <row r="46" spans="1:20" ht="14.25" customHeight="1" x14ac:dyDescent="0.2">
      <c r="A46" s="1821" t="s">
        <v>1431</v>
      </c>
      <c r="B46" s="1822" t="s">
        <v>1432</v>
      </c>
      <c r="C46" s="1338"/>
      <c r="D46" s="1341"/>
      <c r="E46" s="1559"/>
      <c r="F46" s="707"/>
      <c r="G46" s="1559"/>
      <c r="H46" s="707"/>
      <c r="I46" s="1559"/>
      <c r="J46" s="707"/>
      <c r="K46" s="1559"/>
      <c r="L46" s="707"/>
      <c r="M46" s="1559"/>
      <c r="N46" s="707"/>
      <c r="O46" s="1559"/>
      <c r="P46" s="675"/>
      <c r="Q46" s="1615"/>
      <c r="R46" s="1831"/>
      <c r="S46" s="1615"/>
      <c r="T46" s="1817"/>
    </row>
    <row r="47" spans="1:20" ht="14.25" customHeight="1" x14ac:dyDescent="0.2">
      <c r="A47" s="1821" t="s">
        <v>1433</v>
      </c>
      <c r="B47" s="1822" t="s">
        <v>1434</v>
      </c>
      <c r="C47" s="1338"/>
      <c r="D47" s="1341"/>
      <c r="E47" s="1559"/>
      <c r="F47" s="707"/>
      <c r="G47" s="1559"/>
      <c r="H47" s="707"/>
      <c r="I47" s="1559"/>
      <c r="J47" s="707"/>
      <c r="K47" s="1559"/>
      <c r="L47" s="707"/>
      <c r="M47" s="1559"/>
      <c r="N47" s="707"/>
      <c r="O47" s="1559"/>
      <c r="P47" s="675"/>
      <c r="Q47" s="1615"/>
      <c r="R47" s="1831"/>
      <c r="S47" s="1615"/>
      <c r="T47" s="1817"/>
    </row>
    <row r="48" spans="1:20" ht="14.25" customHeight="1" x14ac:dyDescent="0.2">
      <c r="A48" s="1821" t="s">
        <v>1435</v>
      </c>
      <c r="B48" s="1822" t="s">
        <v>1436</v>
      </c>
      <c r="C48" s="1338"/>
      <c r="D48" s="1341"/>
      <c r="E48" s="1559"/>
      <c r="F48" s="707"/>
      <c r="G48" s="1559"/>
      <c r="H48" s="707"/>
      <c r="I48" s="1559"/>
      <c r="J48" s="707"/>
      <c r="K48" s="1559"/>
      <c r="L48" s="707"/>
      <c r="M48" s="1559"/>
      <c r="N48" s="707"/>
      <c r="O48" s="1559"/>
      <c r="P48" s="675"/>
      <c r="Q48" s="1615"/>
      <c r="R48" s="1831"/>
      <c r="S48" s="1615"/>
      <c r="T48" s="1817"/>
    </row>
    <row r="49" spans="1:20" s="1591" customFormat="1" ht="14.25" customHeight="1" x14ac:dyDescent="0.2">
      <c r="A49" s="1823" t="s">
        <v>1437</v>
      </c>
      <c r="B49" s="1824" t="s">
        <v>1438</v>
      </c>
      <c r="C49" s="1429"/>
      <c r="D49" s="1428"/>
      <c r="E49" s="1592"/>
      <c r="F49" s="1837"/>
      <c r="G49" s="1592"/>
      <c r="H49" s="1837"/>
      <c r="I49" s="1592"/>
      <c r="J49" s="1837"/>
      <c r="K49" s="1592"/>
      <c r="L49" s="1837"/>
      <c r="M49" s="1592"/>
      <c r="N49" s="1837"/>
      <c r="O49" s="1592"/>
      <c r="P49" s="1593"/>
      <c r="Q49" s="1834"/>
      <c r="R49" s="1835"/>
      <c r="S49" s="1834"/>
      <c r="T49" s="1836"/>
    </row>
    <row r="50" spans="1:20" s="1591" customFormat="1" ht="14.25" customHeight="1" x14ac:dyDescent="0.2">
      <c r="A50" s="1823" t="s">
        <v>1439</v>
      </c>
      <c r="B50" s="1824" t="s">
        <v>1440</v>
      </c>
      <c r="C50" s="1429">
        <f>C41+C49</f>
        <v>654</v>
      </c>
      <c r="D50" s="1428">
        <f>D41+D49</f>
        <v>577</v>
      </c>
      <c r="E50" s="1429">
        <f t="shared" ref="E50:N50" si="11">E41+E49</f>
        <v>0</v>
      </c>
      <c r="F50" s="1428">
        <f t="shared" si="11"/>
        <v>0</v>
      </c>
      <c r="G50" s="1429">
        <f t="shared" si="11"/>
        <v>2350</v>
      </c>
      <c r="H50" s="1428">
        <f t="shared" si="11"/>
        <v>2746</v>
      </c>
      <c r="I50" s="1429">
        <f t="shared" si="11"/>
        <v>0</v>
      </c>
      <c r="J50" s="1428">
        <f t="shared" si="11"/>
        <v>0</v>
      </c>
      <c r="K50" s="1429">
        <f t="shared" si="11"/>
        <v>3217</v>
      </c>
      <c r="L50" s="1428">
        <f t="shared" si="11"/>
        <v>2345</v>
      </c>
      <c r="M50" s="1429">
        <f t="shared" si="11"/>
        <v>0</v>
      </c>
      <c r="N50" s="1428">
        <f t="shared" si="11"/>
        <v>0</v>
      </c>
      <c r="O50" s="1592">
        <f t="shared" si="5"/>
        <v>5567</v>
      </c>
      <c r="P50" s="1593">
        <f t="shared" si="6"/>
        <v>5091</v>
      </c>
      <c r="Q50" s="1834">
        <f t="shared" si="0"/>
        <v>6221</v>
      </c>
      <c r="R50" s="1835">
        <f t="shared" si="1"/>
        <v>5668</v>
      </c>
      <c r="S50" s="1834">
        <f t="shared" si="2"/>
        <v>-553</v>
      </c>
      <c r="T50" s="1836">
        <f t="shared" si="3"/>
        <v>0.91110753898087127</v>
      </c>
    </row>
    <row r="51" spans="1:20" ht="14.25" customHeight="1" x14ac:dyDescent="0.2">
      <c r="A51" s="1821" t="s">
        <v>1441</v>
      </c>
      <c r="B51" s="1822" t="s">
        <v>1442</v>
      </c>
      <c r="C51" s="1338"/>
      <c r="D51" s="1341"/>
      <c r="E51" s="1559"/>
      <c r="F51" s="707"/>
      <c r="G51" s="1559"/>
      <c r="H51" s="707"/>
      <c r="I51" s="1559"/>
      <c r="J51" s="707"/>
      <c r="K51" s="1559"/>
      <c r="L51" s="707"/>
      <c r="M51" s="1559"/>
      <c r="N51" s="707"/>
      <c r="O51" s="1559"/>
      <c r="P51" s="675"/>
      <c r="Q51" s="1615"/>
      <c r="R51" s="1831"/>
      <c r="S51" s="1615"/>
      <c r="T51" s="1817"/>
    </row>
    <row r="52" spans="1:20" ht="14.25" customHeight="1" x14ac:dyDescent="0.2">
      <c r="A52" s="1821" t="s">
        <v>1443</v>
      </c>
      <c r="B52" s="1822" t="s">
        <v>1444</v>
      </c>
      <c r="C52" s="1338"/>
      <c r="D52" s="1341"/>
      <c r="E52" s="1559"/>
      <c r="F52" s="707"/>
      <c r="G52" s="1559"/>
      <c r="H52" s="707"/>
      <c r="I52" s="1559"/>
      <c r="J52" s="707"/>
      <c r="K52" s="1559"/>
      <c r="L52" s="707"/>
      <c r="M52" s="1559"/>
      <c r="N52" s="707"/>
      <c r="O52" s="1559"/>
      <c r="P52" s="675"/>
      <c r="Q52" s="1615"/>
      <c r="R52" s="1831"/>
      <c r="S52" s="1615"/>
      <c r="T52" s="1817"/>
    </row>
    <row r="53" spans="1:20" s="1591" customFormat="1" ht="14.25" customHeight="1" x14ac:dyDescent="0.2">
      <c r="A53" s="1823" t="s">
        <v>1445</v>
      </c>
      <c r="B53" s="1824" t="s">
        <v>1446</v>
      </c>
      <c r="C53" s="1429"/>
      <c r="D53" s="1428"/>
      <c r="E53" s="1592"/>
      <c r="F53" s="1837"/>
      <c r="G53" s="1592"/>
      <c r="H53" s="1837"/>
      <c r="I53" s="1592"/>
      <c r="J53" s="1837"/>
      <c r="K53" s="1592"/>
      <c r="L53" s="1837"/>
      <c r="M53" s="1592"/>
      <c r="N53" s="1837"/>
      <c r="O53" s="1592"/>
      <c r="P53" s="1593"/>
      <c r="Q53" s="1834"/>
      <c r="R53" s="1835"/>
      <c r="S53" s="1834"/>
      <c r="T53" s="1836"/>
    </row>
    <row r="54" spans="1:20" ht="14.25" customHeight="1" x14ac:dyDescent="0.2">
      <c r="A54" s="1821" t="s">
        <v>1447</v>
      </c>
      <c r="B54" s="1822" t="s">
        <v>1448</v>
      </c>
      <c r="C54" s="1338">
        <v>541</v>
      </c>
      <c r="D54" s="1341">
        <v>553</v>
      </c>
      <c r="E54" s="1559">
        <v>215</v>
      </c>
      <c r="F54" s="707">
        <v>320</v>
      </c>
      <c r="G54" s="1559">
        <v>347</v>
      </c>
      <c r="H54" s="707">
        <v>263</v>
      </c>
      <c r="I54" s="1559">
        <v>94</v>
      </c>
      <c r="J54" s="707">
        <v>107</v>
      </c>
      <c r="K54" s="1559">
        <v>828</v>
      </c>
      <c r="L54" s="707">
        <v>480</v>
      </c>
      <c r="M54" s="1559">
        <v>167</v>
      </c>
      <c r="N54" s="707">
        <v>383</v>
      </c>
      <c r="O54" s="1559">
        <f t="shared" si="5"/>
        <v>1436</v>
      </c>
      <c r="P54" s="675">
        <f t="shared" si="6"/>
        <v>1233</v>
      </c>
      <c r="Q54" s="1615">
        <f t="shared" si="0"/>
        <v>2192</v>
      </c>
      <c r="R54" s="1831">
        <f t="shared" si="1"/>
        <v>2106</v>
      </c>
      <c r="S54" s="1615">
        <f t="shared" si="2"/>
        <v>-86</v>
      </c>
      <c r="T54" s="1817">
        <f t="shared" si="3"/>
        <v>0.96076642335766427</v>
      </c>
    </row>
    <row r="55" spans="1:20" ht="14.25" customHeight="1" x14ac:dyDescent="0.2">
      <c r="A55" s="1821" t="s">
        <v>1449</v>
      </c>
      <c r="B55" s="1822" t="s">
        <v>1450</v>
      </c>
      <c r="C55" s="1338"/>
      <c r="D55" s="1341"/>
      <c r="E55" s="1559"/>
      <c r="F55" s="707"/>
      <c r="G55" s="1559"/>
      <c r="H55" s="707"/>
      <c r="I55" s="1559"/>
      <c r="J55" s="707"/>
      <c r="K55" s="1559"/>
      <c r="L55" s="707"/>
      <c r="M55" s="1559"/>
      <c r="N55" s="707"/>
      <c r="O55" s="1559"/>
      <c r="P55" s="675"/>
      <c r="Q55" s="1615"/>
      <c r="R55" s="1831"/>
      <c r="S55" s="1615"/>
      <c r="T55" s="1817"/>
    </row>
    <row r="56" spans="1:20" ht="14.25" customHeight="1" x14ac:dyDescent="0.2">
      <c r="A56" s="1821" t="s">
        <v>1451</v>
      </c>
      <c r="B56" s="1822" t="s">
        <v>1452</v>
      </c>
      <c r="C56" s="1338"/>
      <c r="D56" s="1341"/>
      <c r="E56" s="1559"/>
      <c r="F56" s="707"/>
      <c r="G56" s="1559"/>
      <c r="H56" s="707"/>
      <c r="I56" s="1559"/>
      <c r="J56" s="707"/>
      <c r="K56" s="1559"/>
      <c r="L56" s="707"/>
      <c r="M56" s="1559"/>
      <c r="N56" s="707"/>
      <c r="O56" s="1559"/>
      <c r="P56" s="675"/>
      <c r="Q56" s="1615"/>
      <c r="R56" s="1831"/>
      <c r="S56" s="1615"/>
      <c r="T56" s="1817"/>
    </row>
    <row r="57" spans="1:20" s="1591" customFormat="1" ht="14.25" customHeight="1" x14ac:dyDescent="0.2">
      <c r="A57" s="1823" t="s">
        <v>1453</v>
      </c>
      <c r="B57" s="1824" t="s">
        <v>1454</v>
      </c>
      <c r="C57" s="1429">
        <f>SUM(C54:C56)</f>
        <v>541</v>
      </c>
      <c r="D57" s="1428">
        <f>SUM(D54:D56)</f>
        <v>553</v>
      </c>
      <c r="E57" s="1429">
        <f t="shared" ref="E57:N57" si="12">SUM(E54:E56)</f>
        <v>215</v>
      </c>
      <c r="F57" s="1428">
        <f t="shared" si="12"/>
        <v>320</v>
      </c>
      <c r="G57" s="1429">
        <f t="shared" si="12"/>
        <v>347</v>
      </c>
      <c r="H57" s="1428">
        <f t="shared" si="12"/>
        <v>263</v>
      </c>
      <c r="I57" s="1429">
        <f t="shared" si="12"/>
        <v>94</v>
      </c>
      <c r="J57" s="1428">
        <f t="shared" si="12"/>
        <v>107</v>
      </c>
      <c r="K57" s="1429">
        <f t="shared" si="12"/>
        <v>828</v>
      </c>
      <c r="L57" s="1428">
        <f t="shared" si="12"/>
        <v>480</v>
      </c>
      <c r="M57" s="1429">
        <f t="shared" si="12"/>
        <v>167</v>
      </c>
      <c r="N57" s="1428">
        <f t="shared" si="12"/>
        <v>383</v>
      </c>
      <c r="O57" s="1592">
        <f t="shared" si="5"/>
        <v>1436</v>
      </c>
      <c r="P57" s="1593">
        <f t="shared" si="6"/>
        <v>1233</v>
      </c>
      <c r="Q57" s="1834">
        <f t="shared" si="0"/>
        <v>2192</v>
      </c>
      <c r="R57" s="1835">
        <f t="shared" si="1"/>
        <v>2106</v>
      </c>
      <c r="S57" s="1834">
        <f t="shared" si="2"/>
        <v>-86</v>
      </c>
      <c r="T57" s="1836">
        <f t="shared" si="3"/>
        <v>0.96076642335766427</v>
      </c>
    </row>
    <row r="58" spans="1:20" ht="14.25" customHeight="1" x14ac:dyDescent="0.2">
      <c r="A58" s="1821" t="s">
        <v>1455</v>
      </c>
      <c r="B58" s="1822" t="s">
        <v>1456</v>
      </c>
      <c r="C58" s="1338">
        <v>1276919</v>
      </c>
      <c r="D58" s="1341">
        <v>1075553</v>
      </c>
      <c r="E58" s="1559">
        <v>17146</v>
      </c>
      <c r="F58" s="707">
        <v>19944</v>
      </c>
      <c r="G58" s="1559">
        <v>215</v>
      </c>
      <c r="H58" s="707">
        <v>2455</v>
      </c>
      <c r="I58" s="1559">
        <v>2</v>
      </c>
      <c r="J58" s="707">
        <v>796</v>
      </c>
      <c r="K58" s="1559">
        <v>4640</v>
      </c>
      <c r="L58" s="707">
        <v>13763</v>
      </c>
      <c r="M58" s="1559">
        <v>12386</v>
      </c>
      <c r="N58" s="707">
        <v>23466</v>
      </c>
      <c r="O58" s="1559">
        <f t="shared" si="5"/>
        <v>17243</v>
      </c>
      <c r="P58" s="675">
        <f t="shared" si="6"/>
        <v>40480</v>
      </c>
      <c r="Q58" s="1615">
        <f t="shared" si="0"/>
        <v>1311308</v>
      </c>
      <c r="R58" s="1831">
        <f t="shared" si="1"/>
        <v>1135977</v>
      </c>
      <c r="S58" s="1615">
        <f t="shared" si="2"/>
        <v>-175331</v>
      </c>
      <c r="T58" s="1817">
        <f t="shared" si="3"/>
        <v>0.86629304480716962</v>
      </c>
    </row>
    <row r="59" spans="1:20" ht="14.25" customHeight="1" x14ac:dyDescent="0.2">
      <c r="A59" s="1821" t="s">
        <v>1457</v>
      </c>
      <c r="B59" s="1822" t="s">
        <v>1458</v>
      </c>
      <c r="C59" s="1338">
        <v>717202</v>
      </c>
      <c r="D59" s="1341">
        <v>2023303</v>
      </c>
      <c r="E59" s="1559"/>
      <c r="F59" s="707"/>
      <c r="G59" s="1559"/>
      <c r="H59" s="707"/>
      <c r="I59" s="1559"/>
      <c r="J59" s="707"/>
      <c r="K59" s="1559"/>
      <c r="L59" s="707"/>
      <c r="M59" s="1559"/>
      <c r="N59" s="707"/>
      <c r="O59" s="1559"/>
      <c r="P59" s="675"/>
      <c r="Q59" s="1615">
        <f t="shared" si="0"/>
        <v>717202</v>
      </c>
      <c r="R59" s="1831">
        <f t="shared" si="1"/>
        <v>2023303</v>
      </c>
      <c r="S59" s="1615">
        <f t="shared" si="2"/>
        <v>1306101</v>
      </c>
      <c r="T59" s="1817">
        <f t="shared" si="3"/>
        <v>2.8211061876570338</v>
      </c>
    </row>
    <row r="60" spans="1:20" s="1591" customFormat="1" ht="14.25" customHeight="1" x14ac:dyDescent="0.2">
      <c r="A60" s="1823" t="s">
        <v>1459</v>
      </c>
      <c r="B60" s="1824" t="s">
        <v>1460</v>
      </c>
      <c r="C60" s="1429">
        <f>SUM(C58:C59)</f>
        <v>1994121</v>
      </c>
      <c r="D60" s="1428">
        <f>SUM(D58:D59)</f>
        <v>3098856</v>
      </c>
      <c r="E60" s="1429">
        <f t="shared" ref="E60:N60" si="13">SUM(E58:E59)</f>
        <v>17146</v>
      </c>
      <c r="F60" s="1428">
        <f t="shared" si="13"/>
        <v>19944</v>
      </c>
      <c r="G60" s="1429">
        <f t="shared" si="13"/>
        <v>215</v>
      </c>
      <c r="H60" s="1428">
        <f t="shared" si="13"/>
        <v>2455</v>
      </c>
      <c r="I60" s="1429">
        <f t="shared" si="13"/>
        <v>2</v>
      </c>
      <c r="J60" s="1428">
        <f t="shared" si="13"/>
        <v>796</v>
      </c>
      <c r="K60" s="1429">
        <f t="shared" si="13"/>
        <v>4640</v>
      </c>
      <c r="L60" s="1428">
        <f t="shared" si="13"/>
        <v>13763</v>
      </c>
      <c r="M60" s="1429">
        <f t="shared" si="13"/>
        <v>12386</v>
      </c>
      <c r="N60" s="1428">
        <f t="shared" si="13"/>
        <v>23466</v>
      </c>
      <c r="O60" s="1592">
        <f t="shared" si="5"/>
        <v>17243</v>
      </c>
      <c r="P60" s="1593">
        <f t="shared" si="6"/>
        <v>40480</v>
      </c>
      <c r="Q60" s="1834">
        <f t="shared" si="0"/>
        <v>2028510</v>
      </c>
      <c r="R60" s="1835">
        <f t="shared" si="1"/>
        <v>3159280</v>
      </c>
      <c r="S60" s="1834">
        <f t="shared" si="2"/>
        <v>1130770</v>
      </c>
      <c r="T60" s="1836">
        <f t="shared" si="3"/>
        <v>1.5574387111722396</v>
      </c>
    </row>
    <row r="61" spans="1:20" ht="14.25" customHeight="1" x14ac:dyDescent="0.2">
      <c r="A61" s="1821" t="s">
        <v>1461</v>
      </c>
      <c r="B61" s="1822" t="s">
        <v>1462</v>
      </c>
      <c r="C61" s="1338">
        <v>2635</v>
      </c>
      <c r="D61" s="1341">
        <v>11175</v>
      </c>
      <c r="E61" s="1559"/>
      <c r="F61" s="707"/>
      <c r="G61" s="1559"/>
      <c r="H61" s="707"/>
      <c r="I61" s="1559"/>
      <c r="J61" s="707"/>
      <c r="K61" s="1559"/>
      <c r="L61" s="707"/>
      <c r="M61" s="1559"/>
      <c r="N61" s="707"/>
      <c r="O61" s="1559"/>
      <c r="P61" s="675"/>
      <c r="Q61" s="1615">
        <f t="shared" si="0"/>
        <v>2635</v>
      </c>
      <c r="R61" s="1831">
        <f t="shared" si="1"/>
        <v>11175</v>
      </c>
      <c r="S61" s="1615">
        <f t="shared" si="2"/>
        <v>8540</v>
      </c>
      <c r="T61" s="1817">
        <f t="shared" si="3"/>
        <v>4.2409867172675524</v>
      </c>
    </row>
    <row r="62" spans="1:20" ht="14.25" customHeight="1" x14ac:dyDescent="0.2">
      <c r="A62" s="1821" t="s">
        <v>1463</v>
      </c>
      <c r="B62" s="1822" t="s">
        <v>1464</v>
      </c>
      <c r="C62" s="1338"/>
      <c r="D62" s="1341"/>
      <c r="E62" s="1559"/>
      <c r="F62" s="707"/>
      <c r="G62" s="1559"/>
      <c r="H62" s="707"/>
      <c r="I62" s="1559"/>
      <c r="J62" s="707"/>
      <c r="K62" s="1559"/>
      <c r="L62" s="707"/>
      <c r="M62" s="1559"/>
      <c r="N62" s="707"/>
      <c r="O62" s="1559"/>
      <c r="P62" s="675"/>
      <c r="Q62" s="1615"/>
      <c r="R62" s="1831"/>
      <c r="S62" s="1615"/>
      <c r="T62" s="1817"/>
    </row>
    <row r="63" spans="1:20" s="1591" customFormat="1" ht="14.25" customHeight="1" x14ac:dyDescent="0.2">
      <c r="A63" s="1823" t="s">
        <v>1465</v>
      </c>
      <c r="B63" s="1824" t="s">
        <v>1466</v>
      </c>
      <c r="C63" s="1429">
        <f>SUM(C61:C62)</f>
        <v>2635</v>
      </c>
      <c r="D63" s="1428">
        <f>SUM(D61:D62)</f>
        <v>11175</v>
      </c>
      <c r="E63" s="1429">
        <f t="shared" ref="E63:N63" si="14">SUM(E61:E62)</f>
        <v>0</v>
      </c>
      <c r="F63" s="1428">
        <f t="shared" si="14"/>
        <v>0</v>
      </c>
      <c r="G63" s="1429">
        <f t="shared" si="14"/>
        <v>0</v>
      </c>
      <c r="H63" s="1428">
        <f t="shared" si="14"/>
        <v>0</v>
      </c>
      <c r="I63" s="1429">
        <f t="shared" si="14"/>
        <v>0</v>
      </c>
      <c r="J63" s="1428">
        <f t="shared" si="14"/>
        <v>0</v>
      </c>
      <c r="K63" s="1429">
        <f t="shared" si="14"/>
        <v>0</v>
      </c>
      <c r="L63" s="1428">
        <f t="shared" si="14"/>
        <v>0</v>
      </c>
      <c r="M63" s="1429">
        <f t="shared" si="14"/>
        <v>0</v>
      </c>
      <c r="N63" s="1428">
        <f t="shared" si="14"/>
        <v>0</v>
      </c>
      <c r="O63" s="1592">
        <f t="shared" si="5"/>
        <v>0</v>
      </c>
      <c r="P63" s="1593">
        <f t="shared" si="6"/>
        <v>0</v>
      </c>
      <c r="Q63" s="1834">
        <f t="shared" si="0"/>
        <v>2635</v>
      </c>
      <c r="R63" s="1835">
        <f t="shared" si="1"/>
        <v>11175</v>
      </c>
      <c r="S63" s="1834">
        <f t="shared" si="2"/>
        <v>8540</v>
      </c>
      <c r="T63" s="1836">
        <f t="shared" si="3"/>
        <v>4.2409867172675524</v>
      </c>
    </row>
    <row r="64" spans="1:20" s="1591" customFormat="1" ht="14.25" customHeight="1" x14ac:dyDescent="0.2">
      <c r="A64" s="1823" t="s">
        <v>1467</v>
      </c>
      <c r="B64" s="1824" t="s">
        <v>1468</v>
      </c>
      <c r="C64" s="1429">
        <f>C57+C60+C63</f>
        <v>1997297</v>
      </c>
      <c r="D64" s="1428">
        <f>D57+D60+D63</f>
        <v>3110584</v>
      </c>
      <c r="E64" s="1429">
        <f t="shared" ref="E64:N64" si="15">E57+E60+E63</f>
        <v>17361</v>
      </c>
      <c r="F64" s="1428">
        <f t="shared" si="15"/>
        <v>20264</v>
      </c>
      <c r="G64" s="1429">
        <f t="shared" si="15"/>
        <v>562</v>
      </c>
      <c r="H64" s="1428">
        <f t="shared" si="15"/>
        <v>2718</v>
      </c>
      <c r="I64" s="1429">
        <f t="shared" si="15"/>
        <v>96</v>
      </c>
      <c r="J64" s="1428">
        <f t="shared" si="15"/>
        <v>903</v>
      </c>
      <c r="K64" s="1429">
        <f t="shared" si="15"/>
        <v>5468</v>
      </c>
      <c r="L64" s="1428">
        <f t="shared" si="15"/>
        <v>14243</v>
      </c>
      <c r="M64" s="1429">
        <f t="shared" si="15"/>
        <v>12553</v>
      </c>
      <c r="N64" s="1428">
        <f t="shared" si="15"/>
        <v>23849</v>
      </c>
      <c r="O64" s="1592">
        <f t="shared" si="5"/>
        <v>18679</v>
      </c>
      <c r="P64" s="1593">
        <f t="shared" si="6"/>
        <v>41713</v>
      </c>
      <c r="Q64" s="1834">
        <f t="shared" si="0"/>
        <v>2033337</v>
      </c>
      <c r="R64" s="1835">
        <f t="shared" si="1"/>
        <v>3172561</v>
      </c>
      <c r="S64" s="1834">
        <f t="shared" si="2"/>
        <v>1139224</v>
      </c>
      <c r="T64" s="1836">
        <f t="shared" si="3"/>
        <v>1.5602730880321363</v>
      </c>
    </row>
    <row r="65" spans="1:20" ht="21" customHeight="1" x14ac:dyDescent="0.2">
      <c r="A65" s="1821" t="s">
        <v>1469</v>
      </c>
      <c r="B65" s="1822" t="s">
        <v>1470</v>
      </c>
      <c r="C65" s="1338">
        <v>1281</v>
      </c>
      <c r="D65" s="1341">
        <v>0</v>
      </c>
      <c r="E65" s="1559"/>
      <c r="F65" s="707"/>
      <c r="G65" s="1559"/>
      <c r="H65" s="707"/>
      <c r="I65" s="1559"/>
      <c r="J65" s="707"/>
      <c r="K65" s="1559"/>
      <c r="L65" s="707"/>
      <c r="M65" s="1559"/>
      <c r="N65" s="707"/>
      <c r="O65" s="1559"/>
      <c r="P65" s="675"/>
      <c r="Q65" s="1615">
        <f t="shared" si="0"/>
        <v>1281</v>
      </c>
      <c r="R65" s="1831">
        <f t="shared" si="1"/>
        <v>0</v>
      </c>
      <c r="S65" s="1615">
        <f t="shared" si="2"/>
        <v>-1281</v>
      </c>
      <c r="T65" s="1817">
        <f t="shared" si="3"/>
        <v>0</v>
      </c>
    </row>
    <row r="66" spans="1:20" ht="21" customHeight="1" x14ac:dyDescent="0.2">
      <c r="A66" s="1821" t="s">
        <v>1471</v>
      </c>
      <c r="B66" s="1822" t="s">
        <v>1472</v>
      </c>
      <c r="C66" s="1338"/>
      <c r="D66" s="1341"/>
      <c r="E66" s="1559"/>
      <c r="F66" s="707"/>
      <c r="G66" s="1559"/>
      <c r="H66" s="707"/>
      <c r="I66" s="1559"/>
      <c r="J66" s="707"/>
      <c r="K66" s="1559"/>
      <c r="L66" s="707"/>
      <c r="M66" s="1559"/>
      <c r="N66" s="707"/>
      <c r="O66" s="1559"/>
      <c r="P66" s="675"/>
      <c r="Q66" s="1615"/>
      <c r="R66" s="1831"/>
      <c r="S66" s="1615"/>
      <c r="T66" s="1817"/>
    </row>
    <row r="67" spans="1:20" ht="21" customHeight="1" x14ac:dyDescent="0.2">
      <c r="A67" s="1821" t="s">
        <v>1473</v>
      </c>
      <c r="B67" s="1822" t="s">
        <v>1474</v>
      </c>
      <c r="C67" s="1338"/>
      <c r="D67" s="1341"/>
      <c r="E67" s="1559"/>
      <c r="F67" s="707"/>
      <c r="G67" s="1559"/>
      <c r="H67" s="707"/>
      <c r="I67" s="1559"/>
      <c r="J67" s="707"/>
      <c r="K67" s="1559"/>
      <c r="L67" s="707"/>
      <c r="M67" s="1559"/>
      <c r="N67" s="707"/>
      <c r="O67" s="1559"/>
      <c r="P67" s="675"/>
      <c r="Q67" s="1615"/>
      <c r="R67" s="1831"/>
      <c r="S67" s="1615"/>
      <c r="T67" s="1817"/>
    </row>
    <row r="68" spans="1:20" ht="21" customHeight="1" x14ac:dyDescent="0.2">
      <c r="A68" s="1821" t="s">
        <v>1475</v>
      </c>
      <c r="B68" s="1822" t="s">
        <v>1476</v>
      </c>
      <c r="C68" s="1338"/>
      <c r="D68" s="1341"/>
      <c r="E68" s="1559"/>
      <c r="F68" s="707"/>
      <c r="G68" s="1559"/>
      <c r="H68" s="707"/>
      <c r="I68" s="1559"/>
      <c r="J68" s="707"/>
      <c r="K68" s="1559"/>
      <c r="L68" s="707"/>
      <c r="M68" s="1559"/>
      <c r="N68" s="707"/>
      <c r="O68" s="1559"/>
      <c r="P68" s="675"/>
      <c r="Q68" s="1615"/>
      <c r="R68" s="1831"/>
      <c r="S68" s="1615"/>
      <c r="T68" s="1817"/>
    </row>
    <row r="69" spans="1:20" ht="21" customHeight="1" x14ac:dyDescent="0.2">
      <c r="A69" s="1821" t="s">
        <v>1477</v>
      </c>
      <c r="B69" s="1822" t="s">
        <v>1478</v>
      </c>
      <c r="C69" s="1338">
        <f>C70+C71+C72+C73+C74+C75</f>
        <v>298240</v>
      </c>
      <c r="D69" s="1341">
        <f>D70+D71+D72+D73+D74+D75</f>
        <v>310487</v>
      </c>
      <c r="E69" s="1338">
        <f t="shared" ref="E69:N69" si="16">E70+E71+E72+E73+E74+E75</f>
        <v>0</v>
      </c>
      <c r="F69" s="1341">
        <f t="shared" si="16"/>
        <v>0</v>
      </c>
      <c r="G69" s="1338">
        <f t="shared" si="16"/>
        <v>0</v>
      </c>
      <c r="H69" s="1341">
        <f t="shared" si="16"/>
        <v>0</v>
      </c>
      <c r="I69" s="1338">
        <f t="shared" si="16"/>
        <v>0</v>
      </c>
      <c r="J69" s="1341">
        <f t="shared" si="16"/>
        <v>0</v>
      </c>
      <c r="K69" s="1338">
        <f t="shared" si="16"/>
        <v>0</v>
      </c>
      <c r="L69" s="1341">
        <f t="shared" si="16"/>
        <v>0</v>
      </c>
      <c r="M69" s="1338">
        <f t="shared" si="16"/>
        <v>0</v>
      </c>
      <c r="N69" s="1341">
        <f t="shared" si="16"/>
        <v>0</v>
      </c>
      <c r="O69" s="1559">
        <f t="shared" si="5"/>
        <v>0</v>
      </c>
      <c r="P69" s="675">
        <f t="shared" si="6"/>
        <v>0</v>
      </c>
      <c r="Q69" s="1615">
        <f t="shared" si="0"/>
        <v>298240</v>
      </c>
      <c r="R69" s="1831">
        <f t="shared" si="1"/>
        <v>310487</v>
      </c>
      <c r="S69" s="1615">
        <f t="shared" si="2"/>
        <v>12247</v>
      </c>
      <c r="T69" s="1817">
        <f t="shared" si="3"/>
        <v>1.0410642435622317</v>
      </c>
    </row>
    <row r="70" spans="1:20" ht="21" customHeight="1" x14ac:dyDescent="0.2">
      <c r="A70" s="1821" t="s">
        <v>1479</v>
      </c>
      <c r="B70" s="1822" t="s">
        <v>1480</v>
      </c>
      <c r="C70" s="1338"/>
      <c r="D70" s="1341"/>
      <c r="E70" s="1559"/>
      <c r="F70" s="707"/>
      <c r="G70" s="1559"/>
      <c r="H70" s="707"/>
      <c r="I70" s="1559"/>
      <c r="J70" s="707"/>
      <c r="K70" s="1559"/>
      <c r="L70" s="707"/>
      <c r="M70" s="1559"/>
      <c r="N70" s="707"/>
      <c r="O70" s="1559"/>
      <c r="P70" s="675"/>
      <c r="Q70" s="1615"/>
      <c r="R70" s="1831"/>
      <c r="S70" s="1615"/>
      <c r="T70" s="1817"/>
    </row>
    <row r="71" spans="1:20" ht="21" customHeight="1" x14ac:dyDescent="0.2">
      <c r="A71" s="1821" t="s">
        <v>1481</v>
      </c>
      <c r="B71" s="1822" t="s">
        <v>1482</v>
      </c>
      <c r="C71" s="1338"/>
      <c r="D71" s="1341"/>
      <c r="E71" s="1559"/>
      <c r="F71" s="707"/>
      <c r="G71" s="1559"/>
      <c r="H71" s="707"/>
      <c r="I71" s="1559"/>
      <c r="J71" s="707"/>
      <c r="K71" s="1559"/>
      <c r="L71" s="707"/>
      <c r="M71" s="1559"/>
      <c r="N71" s="707"/>
      <c r="O71" s="1559"/>
      <c r="P71" s="675"/>
      <c r="Q71" s="1615"/>
      <c r="R71" s="1831"/>
      <c r="S71" s="1615"/>
      <c r="T71" s="1817"/>
    </row>
    <row r="72" spans="1:20" ht="21" customHeight="1" x14ac:dyDescent="0.2">
      <c r="A72" s="1821" t="s">
        <v>1483</v>
      </c>
      <c r="B72" s="1822" t="s">
        <v>1484</v>
      </c>
      <c r="C72" s="1338"/>
      <c r="D72" s="1341"/>
      <c r="E72" s="1559"/>
      <c r="F72" s="707"/>
      <c r="G72" s="1559"/>
      <c r="H72" s="707"/>
      <c r="I72" s="1559"/>
      <c r="J72" s="707"/>
      <c r="K72" s="1559"/>
      <c r="L72" s="707"/>
      <c r="M72" s="1559"/>
      <c r="N72" s="707"/>
      <c r="O72" s="1559"/>
      <c r="P72" s="675"/>
      <c r="Q72" s="1615"/>
      <c r="R72" s="1831"/>
      <c r="S72" s="1615"/>
      <c r="T72" s="1817"/>
    </row>
    <row r="73" spans="1:20" ht="21" customHeight="1" x14ac:dyDescent="0.2">
      <c r="A73" s="1821" t="s">
        <v>1485</v>
      </c>
      <c r="B73" s="1822" t="s">
        <v>1486</v>
      </c>
      <c r="C73" s="1338">
        <v>12603</v>
      </c>
      <c r="D73" s="1341">
        <v>14582</v>
      </c>
      <c r="E73" s="1559"/>
      <c r="F73" s="707"/>
      <c r="G73" s="1559"/>
      <c r="H73" s="707"/>
      <c r="I73" s="1559"/>
      <c r="J73" s="707"/>
      <c r="K73" s="1559"/>
      <c r="L73" s="707"/>
      <c r="M73" s="1559"/>
      <c r="N73" s="707"/>
      <c r="O73" s="1559"/>
      <c r="P73" s="675"/>
      <c r="Q73" s="1615">
        <f t="shared" ref="Q73:Q108" si="17">C73+E73+O73</f>
        <v>12603</v>
      </c>
      <c r="R73" s="1831">
        <f t="shared" ref="R73:R108" si="18">D73+F73+P73</f>
        <v>14582</v>
      </c>
      <c r="S73" s="1615">
        <f t="shared" ref="S73:S108" si="19">R73-Q73</f>
        <v>1979</v>
      </c>
      <c r="T73" s="1817">
        <f t="shared" ref="T73:T108" si="20">R73/Q73</f>
        <v>1.1570261048956598</v>
      </c>
    </row>
    <row r="74" spans="1:20" ht="21" customHeight="1" x14ac:dyDescent="0.2">
      <c r="A74" s="1821" t="s">
        <v>1487</v>
      </c>
      <c r="B74" s="1822" t="s">
        <v>1488</v>
      </c>
      <c r="C74" s="1338">
        <v>283097</v>
      </c>
      <c r="D74" s="1341">
        <v>293438</v>
      </c>
      <c r="E74" s="1559"/>
      <c r="F74" s="707"/>
      <c r="G74" s="1559"/>
      <c r="H74" s="707"/>
      <c r="I74" s="1559"/>
      <c r="J74" s="707"/>
      <c r="K74" s="1559"/>
      <c r="L74" s="707"/>
      <c r="M74" s="1559"/>
      <c r="N74" s="707"/>
      <c r="O74" s="1559"/>
      <c r="P74" s="675"/>
      <c r="Q74" s="1615">
        <f t="shared" si="17"/>
        <v>283097</v>
      </c>
      <c r="R74" s="1831">
        <f t="shared" si="18"/>
        <v>293438</v>
      </c>
      <c r="S74" s="1615">
        <f t="shared" si="19"/>
        <v>10341</v>
      </c>
      <c r="T74" s="1817">
        <f t="shared" si="20"/>
        <v>1.0365281158048301</v>
      </c>
    </row>
    <row r="75" spans="1:20" ht="21" customHeight="1" x14ac:dyDescent="0.2">
      <c r="A75" s="1821" t="s">
        <v>1489</v>
      </c>
      <c r="B75" s="1822" t="s">
        <v>1490</v>
      </c>
      <c r="C75" s="1338">
        <v>2540</v>
      </c>
      <c r="D75" s="1341">
        <v>2467</v>
      </c>
      <c r="E75" s="1559"/>
      <c r="F75" s="707"/>
      <c r="G75" s="1559"/>
      <c r="H75" s="707"/>
      <c r="I75" s="1559"/>
      <c r="J75" s="707"/>
      <c r="K75" s="1559"/>
      <c r="L75" s="707"/>
      <c r="M75" s="1559"/>
      <c r="N75" s="707"/>
      <c r="O75" s="1559"/>
      <c r="P75" s="675"/>
      <c r="Q75" s="1615">
        <f t="shared" si="17"/>
        <v>2540</v>
      </c>
      <c r="R75" s="1831">
        <f t="shared" si="18"/>
        <v>2467</v>
      </c>
      <c r="S75" s="1615">
        <f t="shared" si="19"/>
        <v>-73</v>
      </c>
      <c r="T75" s="1817">
        <f t="shared" si="20"/>
        <v>0.971259842519685</v>
      </c>
    </row>
    <row r="76" spans="1:20" ht="21" customHeight="1" x14ac:dyDescent="0.2">
      <c r="A76" s="1821" t="s">
        <v>1491</v>
      </c>
      <c r="B76" s="1822" t="s">
        <v>1492</v>
      </c>
      <c r="C76" s="1338">
        <f>C77+C78+C79+C80+C81+C82+C83+C84+C85</f>
        <v>1153</v>
      </c>
      <c r="D76" s="1341">
        <f>D77+D78+D79+D80+D81+D82+D83+D84+D85</f>
        <v>1000</v>
      </c>
      <c r="E76" s="1338">
        <f t="shared" ref="E76:N76" si="21">E77+E78+E79+E80+E81+E82+E83+E84+E85</f>
        <v>0</v>
      </c>
      <c r="F76" s="1341">
        <f t="shared" si="21"/>
        <v>0</v>
      </c>
      <c r="G76" s="1338">
        <f t="shared" si="21"/>
        <v>3295</v>
      </c>
      <c r="H76" s="1341">
        <f t="shared" si="21"/>
        <v>3251</v>
      </c>
      <c r="I76" s="1338">
        <f t="shared" si="21"/>
        <v>0</v>
      </c>
      <c r="J76" s="1341">
        <f t="shared" si="21"/>
        <v>0</v>
      </c>
      <c r="K76" s="1338">
        <f t="shared" si="21"/>
        <v>140</v>
      </c>
      <c r="L76" s="1341">
        <f t="shared" si="21"/>
        <v>0</v>
      </c>
      <c r="M76" s="1338">
        <f t="shared" si="21"/>
        <v>249</v>
      </c>
      <c r="N76" s="1341">
        <f t="shared" si="21"/>
        <v>109</v>
      </c>
      <c r="O76" s="1559">
        <f t="shared" ref="O76:P108" si="22">G76+I76+K76+M76</f>
        <v>3684</v>
      </c>
      <c r="P76" s="675">
        <f t="shared" si="22"/>
        <v>3360</v>
      </c>
      <c r="Q76" s="1615">
        <f t="shared" si="17"/>
        <v>4837</v>
      </c>
      <c r="R76" s="1831">
        <f t="shared" si="18"/>
        <v>4360</v>
      </c>
      <c r="S76" s="1615">
        <f t="shared" si="19"/>
        <v>-477</v>
      </c>
      <c r="T76" s="1817">
        <f t="shared" si="20"/>
        <v>0.90138515608848457</v>
      </c>
    </row>
    <row r="77" spans="1:20" ht="21" customHeight="1" x14ac:dyDescent="0.2">
      <c r="A77" s="1821" t="s">
        <v>1493</v>
      </c>
      <c r="B77" s="1822" t="s">
        <v>1494</v>
      </c>
      <c r="C77" s="1338">
        <v>12</v>
      </c>
      <c r="D77" s="1341">
        <v>119</v>
      </c>
      <c r="E77" s="1559"/>
      <c r="F77" s="707"/>
      <c r="G77" s="1559">
        <v>3284</v>
      </c>
      <c r="H77" s="707">
        <v>3235</v>
      </c>
      <c r="I77" s="1559"/>
      <c r="J77" s="707"/>
      <c r="K77" s="1559">
        <v>136</v>
      </c>
      <c r="L77" s="707"/>
      <c r="M77" s="1559">
        <v>113</v>
      </c>
      <c r="N77" s="707">
        <v>86</v>
      </c>
      <c r="O77" s="1559">
        <f t="shared" si="22"/>
        <v>3533</v>
      </c>
      <c r="P77" s="675">
        <f t="shared" si="22"/>
        <v>3321</v>
      </c>
      <c r="Q77" s="1615">
        <f t="shared" si="17"/>
        <v>3545</v>
      </c>
      <c r="R77" s="1831">
        <f t="shared" si="18"/>
        <v>3440</v>
      </c>
      <c r="S77" s="1615">
        <f t="shared" si="19"/>
        <v>-105</v>
      </c>
      <c r="T77" s="1817">
        <f t="shared" si="20"/>
        <v>0.97038081805359666</v>
      </c>
    </row>
    <row r="78" spans="1:20" ht="21" customHeight="1" x14ac:dyDescent="0.2">
      <c r="A78" s="1821" t="s">
        <v>1495</v>
      </c>
      <c r="B78" s="1822" t="s">
        <v>1496</v>
      </c>
      <c r="C78" s="1338"/>
      <c r="D78" s="1341"/>
      <c r="E78" s="1559"/>
      <c r="F78" s="707"/>
      <c r="G78" s="1559"/>
      <c r="H78" s="707"/>
      <c r="I78" s="1559"/>
      <c r="J78" s="707"/>
      <c r="K78" s="1559"/>
      <c r="L78" s="707"/>
      <c r="M78" s="1559"/>
      <c r="N78" s="707"/>
      <c r="O78" s="1559"/>
      <c r="P78" s="675"/>
      <c r="Q78" s="1615"/>
      <c r="R78" s="1831"/>
      <c r="S78" s="1615"/>
      <c r="T78" s="1817"/>
    </row>
    <row r="79" spans="1:20" ht="21" customHeight="1" x14ac:dyDescent="0.2">
      <c r="A79" s="1821" t="s">
        <v>1497</v>
      </c>
      <c r="B79" s="1822" t="s">
        <v>1498</v>
      </c>
      <c r="C79" s="1338"/>
      <c r="D79" s="1341"/>
      <c r="E79" s="1559"/>
      <c r="F79" s="707"/>
      <c r="G79" s="1559"/>
      <c r="H79" s="707"/>
      <c r="I79" s="1559"/>
      <c r="J79" s="707"/>
      <c r="K79" s="1559"/>
      <c r="L79" s="707"/>
      <c r="M79" s="1559">
        <v>105</v>
      </c>
      <c r="N79" s="707"/>
      <c r="O79" s="1559">
        <f t="shared" si="22"/>
        <v>105</v>
      </c>
      <c r="P79" s="675">
        <f t="shared" si="22"/>
        <v>0</v>
      </c>
      <c r="Q79" s="1615">
        <f t="shared" si="17"/>
        <v>105</v>
      </c>
      <c r="R79" s="1831">
        <f t="shared" si="18"/>
        <v>0</v>
      </c>
      <c r="S79" s="1615">
        <f t="shared" si="19"/>
        <v>-105</v>
      </c>
      <c r="T79" s="1817">
        <f t="shared" si="20"/>
        <v>0</v>
      </c>
    </row>
    <row r="80" spans="1:20" ht="21" customHeight="1" x14ac:dyDescent="0.2">
      <c r="A80" s="1821" t="s">
        <v>1499</v>
      </c>
      <c r="B80" s="1822" t="s">
        <v>1500</v>
      </c>
      <c r="C80" s="1338">
        <v>1041</v>
      </c>
      <c r="D80" s="1341">
        <v>781</v>
      </c>
      <c r="E80" s="1559"/>
      <c r="F80" s="707"/>
      <c r="G80" s="1559">
        <v>11</v>
      </c>
      <c r="H80" s="707">
        <v>16</v>
      </c>
      <c r="I80" s="1559"/>
      <c r="J80" s="707"/>
      <c r="K80" s="1559">
        <v>4</v>
      </c>
      <c r="L80" s="707"/>
      <c r="M80" s="1559">
        <v>31</v>
      </c>
      <c r="N80" s="707">
        <v>23</v>
      </c>
      <c r="O80" s="1559">
        <f t="shared" si="22"/>
        <v>46</v>
      </c>
      <c r="P80" s="675">
        <f t="shared" si="22"/>
        <v>39</v>
      </c>
      <c r="Q80" s="1615">
        <f t="shared" si="17"/>
        <v>1087</v>
      </c>
      <c r="R80" s="1831">
        <f t="shared" si="18"/>
        <v>820</v>
      </c>
      <c r="S80" s="1615">
        <f t="shared" si="19"/>
        <v>-267</v>
      </c>
      <c r="T80" s="1817">
        <f t="shared" si="20"/>
        <v>0.7543698252069917</v>
      </c>
    </row>
    <row r="81" spans="1:20" ht="21" customHeight="1" x14ac:dyDescent="0.2">
      <c r="A81" s="1821" t="s">
        <v>1501</v>
      </c>
      <c r="B81" s="1822" t="s">
        <v>1502</v>
      </c>
      <c r="C81" s="1338"/>
      <c r="D81" s="1341"/>
      <c r="E81" s="1559"/>
      <c r="F81" s="707"/>
      <c r="G81" s="1559"/>
      <c r="H81" s="707"/>
      <c r="I81" s="1559"/>
      <c r="J81" s="707"/>
      <c r="K81" s="1559"/>
      <c r="L81" s="707"/>
      <c r="M81" s="1559"/>
      <c r="N81" s="707"/>
      <c r="O81" s="1559"/>
      <c r="P81" s="675"/>
      <c r="Q81" s="1615"/>
      <c r="R81" s="1831"/>
      <c r="S81" s="1615"/>
      <c r="T81" s="1817"/>
    </row>
    <row r="82" spans="1:20" ht="21" customHeight="1" x14ac:dyDescent="0.2">
      <c r="A82" s="1821" t="s">
        <v>1503</v>
      </c>
      <c r="B82" s="1822" t="s">
        <v>1504</v>
      </c>
      <c r="C82" s="1338"/>
      <c r="D82" s="1341"/>
      <c r="E82" s="1559"/>
      <c r="F82" s="707"/>
      <c r="G82" s="1559"/>
      <c r="H82" s="707"/>
      <c r="I82" s="1559"/>
      <c r="J82" s="707"/>
      <c r="K82" s="1559"/>
      <c r="L82" s="707"/>
      <c r="M82" s="1559"/>
      <c r="N82" s="707"/>
      <c r="O82" s="1559"/>
      <c r="P82" s="675"/>
      <c r="Q82" s="1615"/>
      <c r="R82" s="1831"/>
      <c r="S82" s="1615"/>
      <c r="T82" s="1817"/>
    </row>
    <row r="83" spans="1:20" ht="21" customHeight="1" x14ac:dyDescent="0.2">
      <c r="A83" s="1821" t="s">
        <v>1505</v>
      </c>
      <c r="B83" s="1822" t="s">
        <v>1506</v>
      </c>
      <c r="C83" s="1338"/>
      <c r="D83" s="1341"/>
      <c r="E83" s="1559"/>
      <c r="F83" s="707"/>
      <c r="G83" s="1559"/>
      <c r="H83" s="707"/>
      <c r="I83" s="1559"/>
      <c r="J83" s="707"/>
      <c r="K83" s="1559"/>
      <c r="L83" s="707"/>
      <c r="M83" s="1559"/>
      <c r="N83" s="707"/>
      <c r="O83" s="1559"/>
      <c r="P83" s="675"/>
      <c r="Q83" s="1615"/>
      <c r="R83" s="1831"/>
      <c r="S83" s="1615"/>
      <c r="T83" s="1817"/>
    </row>
    <row r="84" spans="1:20" ht="21" customHeight="1" x14ac:dyDescent="0.2">
      <c r="A84" s="1821" t="s">
        <v>1507</v>
      </c>
      <c r="B84" s="1822" t="s">
        <v>1508</v>
      </c>
      <c r="C84" s="1338"/>
      <c r="D84" s="1341"/>
      <c r="E84" s="1559"/>
      <c r="F84" s="707"/>
      <c r="G84" s="1559"/>
      <c r="H84" s="707"/>
      <c r="I84" s="1559"/>
      <c r="J84" s="707"/>
      <c r="K84" s="1559"/>
      <c r="L84" s="707"/>
      <c r="M84" s="1559"/>
      <c r="N84" s="707"/>
      <c r="O84" s="1559"/>
      <c r="P84" s="675"/>
      <c r="Q84" s="1615"/>
      <c r="R84" s="1831"/>
      <c r="S84" s="1615"/>
      <c r="T84" s="1817"/>
    </row>
    <row r="85" spans="1:20" ht="21" customHeight="1" x14ac:dyDescent="0.2">
      <c r="A85" s="1821" t="s">
        <v>1509</v>
      </c>
      <c r="B85" s="1822" t="s">
        <v>1510</v>
      </c>
      <c r="C85" s="1338">
        <v>100</v>
      </c>
      <c r="D85" s="1341">
        <v>100</v>
      </c>
      <c r="E85" s="1559"/>
      <c r="F85" s="707"/>
      <c r="G85" s="1559"/>
      <c r="H85" s="707"/>
      <c r="I85" s="1559"/>
      <c r="J85" s="707"/>
      <c r="K85" s="1559"/>
      <c r="L85" s="707"/>
      <c r="M85" s="1559"/>
      <c r="N85" s="707"/>
      <c r="O85" s="1559"/>
      <c r="P85" s="675"/>
      <c r="Q85" s="1615">
        <f t="shared" si="17"/>
        <v>100</v>
      </c>
      <c r="R85" s="1831">
        <f t="shared" si="18"/>
        <v>100</v>
      </c>
      <c r="S85" s="1615">
        <f t="shared" si="19"/>
        <v>0</v>
      </c>
      <c r="T85" s="1817">
        <f t="shared" si="20"/>
        <v>1</v>
      </c>
    </row>
    <row r="86" spans="1:20" ht="21" customHeight="1" x14ac:dyDescent="0.2">
      <c r="A86" s="1821" t="s">
        <v>1511</v>
      </c>
      <c r="B86" s="1822" t="s">
        <v>1512</v>
      </c>
      <c r="C86" s="1338">
        <f>C87+C88+C89+C90+C91</f>
        <v>3842</v>
      </c>
      <c r="D86" s="1341">
        <f t="shared" ref="D86:N86" si="23">D87+D88+D89+D90+D91</f>
        <v>2772</v>
      </c>
      <c r="E86" s="1338">
        <f t="shared" si="23"/>
        <v>0</v>
      </c>
      <c r="F86" s="1341">
        <f t="shared" si="23"/>
        <v>0</v>
      </c>
      <c r="G86" s="1338">
        <f t="shared" si="23"/>
        <v>0</v>
      </c>
      <c r="H86" s="1341">
        <f t="shared" si="23"/>
        <v>0</v>
      </c>
      <c r="I86" s="1338">
        <f t="shared" si="23"/>
        <v>0</v>
      </c>
      <c r="J86" s="1341">
        <f t="shared" si="23"/>
        <v>0</v>
      </c>
      <c r="K86" s="1338">
        <f t="shared" si="23"/>
        <v>0</v>
      </c>
      <c r="L86" s="1341">
        <f t="shared" si="23"/>
        <v>0</v>
      </c>
      <c r="M86" s="1338">
        <f t="shared" si="23"/>
        <v>0</v>
      </c>
      <c r="N86" s="1341">
        <f t="shared" si="23"/>
        <v>0</v>
      </c>
      <c r="O86" s="1559">
        <f t="shared" si="22"/>
        <v>0</v>
      </c>
      <c r="P86" s="675">
        <f t="shared" si="22"/>
        <v>0</v>
      </c>
      <c r="Q86" s="1615">
        <f t="shared" si="17"/>
        <v>3842</v>
      </c>
      <c r="R86" s="1831">
        <f t="shared" si="18"/>
        <v>2772</v>
      </c>
      <c r="S86" s="1615">
        <f t="shared" si="19"/>
        <v>-1070</v>
      </c>
      <c r="T86" s="1817">
        <f t="shared" si="20"/>
        <v>0.72149921915668924</v>
      </c>
    </row>
    <row r="87" spans="1:20" ht="21" customHeight="1" x14ac:dyDescent="0.2">
      <c r="A87" s="1821" t="s">
        <v>1513</v>
      </c>
      <c r="B87" s="1822" t="s">
        <v>1514</v>
      </c>
      <c r="C87" s="1338"/>
      <c r="D87" s="1341"/>
      <c r="E87" s="1559"/>
      <c r="F87" s="707"/>
      <c r="G87" s="1559"/>
      <c r="H87" s="707"/>
      <c r="I87" s="1559"/>
      <c r="J87" s="707"/>
      <c r="K87" s="1559"/>
      <c r="L87" s="707"/>
      <c r="M87" s="1559"/>
      <c r="N87" s="707"/>
      <c r="O87" s="1559"/>
      <c r="P87" s="675"/>
      <c r="Q87" s="1615"/>
      <c r="R87" s="1831"/>
      <c r="S87" s="1615"/>
      <c r="T87" s="1817"/>
    </row>
    <row r="88" spans="1:20" ht="21" customHeight="1" x14ac:dyDescent="0.2">
      <c r="A88" s="1821" t="s">
        <v>1515</v>
      </c>
      <c r="B88" s="1822" t="s">
        <v>1516</v>
      </c>
      <c r="C88" s="1338">
        <v>3842</v>
      </c>
      <c r="D88" s="1341">
        <v>2772</v>
      </c>
      <c r="E88" s="1559"/>
      <c r="F88" s="707"/>
      <c r="G88" s="1559"/>
      <c r="H88" s="707"/>
      <c r="I88" s="1559"/>
      <c r="J88" s="707"/>
      <c r="K88" s="1559"/>
      <c r="L88" s="707"/>
      <c r="M88" s="1559"/>
      <c r="N88" s="707"/>
      <c r="O88" s="1559"/>
      <c r="P88" s="675"/>
      <c r="Q88" s="1615">
        <f t="shared" si="17"/>
        <v>3842</v>
      </c>
      <c r="R88" s="1831">
        <f t="shared" si="18"/>
        <v>2772</v>
      </c>
      <c r="S88" s="1615">
        <f t="shared" si="19"/>
        <v>-1070</v>
      </c>
      <c r="T88" s="1817">
        <f t="shared" si="20"/>
        <v>0.72149921915668924</v>
      </c>
    </row>
    <row r="89" spans="1:20" ht="21" customHeight="1" x14ac:dyDescent="0.2">
      <c r="A89" s="1821" t="s">
        <v>1517</v>
      </c>
      <c r="B89" s="1822" t="s">
        <v>1518</v>
      </c>
      <c r="C89" s="1338"/>
      <c r="D89" s="1341"/>
      <c r="E89" s="1559"/>
      <c r="F89" s="707"/>
      <c r="G89" s="1559"/>
      <c r="H89" s="707"/>
      <c r="I89" s="1559"/>
      <c r="J89" s="707"/>
      <c r="K89" s="1559"/>
      <c r="L89" s="707"/>
      <c r="M89" s="1559"/>
      <c r="N89" s="707"/>
      <c r="O89" s="1559"/>
      <c r="P89" s="675"/>
      <c r="Q89" s="1615"/>
      <c r="R89" s="1831"/>
      <c r="S89" s="1615"/>
      <c r="T89" s="1817"/>
    </row>
    <row r="90" spans="1:20" ht="21" customHeight="1" x14ac:dyDescent="0.2">
      <c r="A90" s="1821" t="s">
        <v>1519</v>
      </c>
      <c r="B90" s="1822" t="s">
        <v>1520</v>
      </c>
      <c r="C90" s="1338"/>
      <c r="D90" s="1341"/>
      <c r="E90" s="1559"/>
      <c r="F90" s="707"/>
      <c r="G90" s="1559"/>
      <c r="H90" s="707"/>
      <c r="I90" s="1559"/>
      <c r="J90" s="707"/>
      <c r="K90" s="1559"/>
      <c r="L90" s="707"/>
      <c r="M90" s="1559"/>
      <c r="N90" s="707"/>
      <c r="O90" s="1559"/>
      <c r="P90" s="675"/>
      <c r="Q90" s="1615"/>
      <c r="R90" s="1831"/>
      <c r="S90" s="1615"/>
      <c r="T90" s="1817"/>
    </row>
    <row r="91" spans="1:20" ht="21" customHeight="1" x14ac:dyDescent="0.2">
      <c r="A91" s="1821" t="s">
        <v>1521</v>
      </c>
      <c r="B91" s="1822" t="s">
        <v>1522</v>
      </c>
      <c r="C91" s="1338"/>
      <c r="D91" s="1341"/>
      <c r="E91" s="1559"/>
      <c r="F91" s="707"/>
      <c r="G91" s="1559"/>
      <c r="H91" s="707"/>
      <c r="I91" s="1559"/>
      <c r="J91" s="707"/>
      <c r="K91" s="1559"/>
      <c r="L91" s="707"/>
      <c r="M91" s="1559"/>
      <c r="N91" s="707"/>
      <c r="O91" s="1559"/>
      <c r="P91" s="675"/>
      <c r="Q91" s="1615"/>
      <c r="R91" s="1831"/>
      <c r="S91" s="1615"/>
      <c r="T91" s="1817"/>
    </row>
    <row r="92" spans="1:20" ht="21" customHeight="1" x14ac:dyDescent="0.2">
      <c r="A92" s="1821" t="s">
        <v>1523</v>
      </c>
      <c r="B92" s="1822" t="s">
        <v>1524</v>
      </c>
      <c r="C92" s="1338">
        <v>0</v>
      </c>
      <c r="D92" s="1341">
        <f>D93+D94+D95</f>
        <v>1000</v>
      </c>
      <c r="E92" s="1338">
        <f t="shared" ref="E92:N92" si="24">E93+E94+E95</f>
        <v>0</v>
      </c>
      <c r="F92" s="1341">
        <f t="shared" si="24"/>
        <v>0</v>
      </c>
      <c r="G92" s="1338">
        <f t="shared" si="24"/>
        <v>0</v>
      </c>
      <c r="H92" s="1341">
        <f t="shared" si="24"/>
        <v>0</v>
      </c>
      <c r="I92" s="1338">
        <f t="shared" si="24"/>
        <v>0</v>
      </c>
      <c r="J92" s="1341">
        <f t="shared" si="24"/>
        <v>0</v>
      </c>
      <c r="K92" s="1338">
        <f t="shared" si="24"/>
        <v>0</v>
      </c>
      <c r="L92" s="1341">
        <f t="shared" si="24"/>
        <v>0</v>
      </c>
      <c r="M92" s="1338">
        <f t="shared" si="24"/>
        <v>0</v>
      </c>
      <c r="N92" s="1341">
        <f t="shared" si="24"/>
        <v>0</v>
      </c>
      <c r="O92" s="1559">
        <f t="shared" si="22"/>
        <v>0</v>
      </c>
      <c r="P92" s="675">
        <f t="shared" si="22"/>
        <v>0</v>
      </c>
      <c r="Q92" s="1615">
        <f t="shared" si="17"/>
        <v>0</v>
      </c>
      <c r="R92" s="1831">
        <f t="shared" si="18"/>
        <v>1000</v>
      </c>
      <c r="S92" s="1615">
        <f t="shared" si="19"/>
        <v>1000</v>
      </c>
      <c r="T92" s="1817"/>
    </row>
    <row r="93" spans="1:20" ht="21" customHeight="1" x14ac:dyDescent="0.2">
      <c r="A93" s="1821" t="s">
        <v>1525</v>
      </c>
      <c r="B93" s="1822" t="s">
        <v>1526</v>
      </c>
      <c r="C93" s="1338"/>
      <c r="D93" s="1341"/>
      <c r="E93" s="1559"/>
      <c r="F93" s="707"/>
      <c r="G93" s="1559"/>
      <c r="H93" s="707"/>
      <c r="I93" s="1559"/>
      <c r="J93" s="707"/>
      <c r="K93" s="1559"/>
      <c r="L93" s="707"/>
      <c r="M93" s="1559"/>
      <c r="N93" s="707"/>
      <c r="O93" s="1559"/>
      <c r="P93" s="675"/>
      <c r="Q93" s="1615"/>
      <c r="R93" s="1831"/>
      <c r="S93" s="1615"/>
      <c r="T93" s="1817"/>
    </row>
    <row r="94" spans="1:20" ht="21" customHeight="1" x14ac:dyDescent="0.2">
      <c r="A94" s="1821" t="s">
        <v>1527</v>
      </c>
      <c r="B94" s="1822" t="s">
        <v>1528</v>
      </c>
      <c r="C94" s="1338"/>
      <c r="D94" s="1341"/>
      <c r="E94" s="1559"/>
      <c r="F94" s="707"/>
      <c r="G94" s="1559"/>
      <c r="H94" s="707"/>
      <c r="I94" s="1559"/>
      <c r="J94" s="707"/>
      <c r="K94" s="1559"/>
      <c r="L94" s="707"/>
      <c r="M94" s="1559"/>
      <c r="N94" s="707"/>
      <c r="O94" s="1559"/>
      <c r="P94" s="675"/>
      <c r="Q94" s="1615"/>
      <c r="R94" s="1831"/>
      <c r="S94" s="1615"/>
      <c r="T94" s="1817"/>
    </row>
    <row r="95" spans="1:20" ht="21" customHeight="1" x14ac:dyDescent="0.2">
      <c r="A95" s="1821" t="s">
        <v>1529</v>
      </c>
      <c r="B95" s="1822" t="s">
        <v>1530</v>
      </c>
      <c r="C95" s="1338">
        <v>0</v>
      </c>
      <c r="D95" s="1341">
        <v>1000</v>
      </c>
      <c r="E95" s="1559"/>
      <c r="F95" s="707"/>
      <c r="G95" s="1559"/>
      <c r="H95" s="707"/>
      <c r="I95" s="1559"/>
      <c r="J95" s="707"/>
      <c r="K95" s="1559"/>
      <c r="L95" s="707"/>
      <c r="M95" s="1559"/>
      <c r="N95" s="707"/>
      <c r="O95" s="1559"/>
      <c r="P95" s="675"/>
      <c r="Q95" s="1615">
        <f t="shared" si="17"/>
        <v>0</v>
      </c>
      <c r="R95" s="1831">
        <f t="shared" si="18"/>
        <v>1000</v>
      </c>
      <c r="S95" s="1615">
        <f t="shared" si="19"/>
        <v>1000</v>
      </c>
      <c r="T95" s="1817"/>
    </row>
    <row r="96" spans="1:20" ht="21" customHeight="1" x14ac:dyDescent="0.2">
      <c r="A96" s="1821" t="s">
        <v>1531</v>
      </c>
      <c r="B96" s="1822" t="s">
        <v>1532</v>
      </c>
      <c r="C96" s="1338">
        <f>C97+C98+C99</f>
        <v>16</v>
      </c>
      <c r="D96" s="1341">
        <f t="shared" ref="D96:N96" si="25">D97+D98+D99</f>
        <v>16</v>
      </c>
      <c r="E96" s="1338">
        <f t="shared" si="25"/>
        <v>0</v>
      </c>
      <c r="F96" s="1341">
        <f t="shared" si="25"/>
        <v>0</v>
      </c>
      <c r="G96" s="1338">
        <f t="shared" si="25"/>
        <v>0</v>
      </c>
      <c r="H96" s="1341">
        <f t="shared" si="25"/>
        <v>0</v>
      </c>
      <c r="I96" s="1338">
        <f t="shared" si="25"/>
        <v>0</v>
      </c>
      <c r="J96" s="1341">
        <f t="shared" si="25"/>
        <v>0</v>
      </c>
      <c r="K96" s="1338">
        <f t="shared" si="25"/>
        <v>0</v>
      </c>
      <c r="L96" s="1341">
        <f t="shared" si="25"/>
        <v>0</v>
      </c>
      <c r="M96" s="1338">
        <f t="shared" si="25"/>
        <v>0</v>
      </c>
      <c r="N96" s="1341">
        <f t="shared" si="25"/>
        <v>0</v>
      </c>
      <c r="O96" s="1559">
        <f t="shared" si="22"/>
        <v>0</v>
      </c>
      <c r="P96" s="675">
        <f t="shared" si="22"/>
        <v>0</v>
      </c>
      <c r="Q96" s="1615">
        <f t="shared" si="17"/>
        <v>16</v>
      </c>
      <c r="R96" s="1831">
        <f t="shared" si="18"/>
        <v>16</v>
      </c>
      <c r="S96" s="1615">
        <f t="shared" si="19"/>
        <v>0</v>
      </c>
      <c r="T96" s="1817">
        <f t="shared" si="20"/>
        <v>1</v>
      </c>
    </row>
    <row r="97" spans="1:20" ht="21" customHeight="1" x14ac:dyDescent="0.2">
      <c r="A97" s="1821" t="s">
        <v>1533</v>
      </c>
      <c r="B97" s="1822" t="s">
        <v>1534</v>
      </c>
      <c r="C97" s="1338"/>
      <c r="D97" s="1341"/>
      <c r="E97" s="1559"/>
      <c r="F97" s="707"/>
      <c r="G97" s="1559"/>
      <c r="H97" s="707"/>
      <c r="I97" s="1559"/>
      <c r="J97" s="707"/>
      <c r="K97" s="1559"/>
      <c r="L97" s="707"/>
      <c r="M97" s="1559"/>
      <c r="N97" s="707"/>
      <c r="O97" s="1559"/>
      <c r="P97" s="675"/>
      <c r="Q97" s="1615"/>
      <c r="R97" s="1831"/>
      <c r="S97" s="1615"/>
      <c r="T97" s="1817"/>
    </row>
    <row r="98" spans="1:20" ht="21" customHeight="1" x14ac:dyDescent="0.2">
      <c r="A98" s="1821" t="s">
        <v>1535</v>
      </c>
      <c r="B98" s="1822" t="s">
        <v>1536</v>
      </c>
      <c r="C98" s="1338"/>
      <c r="D98" s="1341"/>
      <c r="E98" s="1559"/>
      <c r="F98" s="707"/>
      <c r="G98" s="1559"/>
      <c r="H98" s="707"/>
      <c r="I98" s="1559"/>
      <c r="J98" s="707"/>
      <c r="K98" s="1559"/>
      <c r="L98" s="707"/>
      <c r="M98" s="1559"/>
      <c r="N98" s="707"/>
      <c r="O98" s="1559"/>
      <c r="P98" s="675"/>
      <c r="Q98" s="1615"/>
      <c r="R98" s="1831"/>
      <c r="S98" s="1615"/>
      <c r="T98" s="1817"/>
    </row>
    <row r="99" spans="1:20" ht="21" customHeight="1" x14ac:dyDescent="0.2">
      <c r="A99" s="1821" t="s">
        <v>1537</v>
      </c>
      <c r="B99" s="1822" t="s">
        <v>1538</v>
      </c>
      <c r="C99" s="1338">
        <v>16</v>
      </c>
      <c r="D99" s="1341">
        <v>16</v>
      </c>
      <c r="E99" s="1559"/>
      <c r="F99" s="707"/>
      <c r="G99" s="1559"/>
      <c r="H99" s="707"/>
      <c r="I99" s="1559"/>
      <c r="J99" s="707"/>
      <c r="K99" s="1559"/>
      <c r="L99" s="707"/>
      <c r="M99" s="1559"/>
      <c r="N99" s="707"/>
      <c r="O99" s="1559"/>
      <c r="P99" s="675"/>
      <c r="Q99" s="1615">
        <f t="shared" si="17"/>
        <v>16</v>
      </c>
      <c r="R99" s="1831">
        <f t="shared" si="18"/>
        <v>16</v>
      </c>
      <c r="S99" s="1615">
        <f t="shared" si="19"/>
        <v>0</v>
      </c>
      <c r="T99" s="1817">
        <f t="shared" si="20"/>
        <v>1</v>
      </c>
    </row>
    <row r="100" spans="1:20" ht="21" customHeight="1" x14ac:dyDescent="0.2">
      <c r="A100" s="1821" t="s">
        <v>1539</v>
      </c>
      <c r="B100" s="1822" t="s">
        <v>1540</v>
      </c>
      <c r="C100" s="1338"/>
      <c r="D100" s="1341"/>
      <c r="E100" s="1559"/>
      <c r="F100" s="707"/>
      <c r="G100" s="1559"/>
      <c r="H100" s="707"/>
      <c r="I100" s="1559"/>
      <c r="J100" s="707"/>
      <c r="K100" s="1559"/>
      <c r="L100" s="707"/>
      <c r="M100" s="1559"/>
      <c r="N100" s="707"/>
      <c r="O100" s="1559"/>
      <c r="P100" s="675"/>
      <c r="Q100" s="1615"/>
      <c r="R100" s="1831"/>
      <c r="S100" s="1615"/>
      <c r="T100" s="1817"/>
    </row>
    <row r="101" spans="1:20" ht="21" customHeight="1" x14ac:dyDescent="0.2">
      <c r="A101" s="1821" t="s">
        <v>1541</v>
      </c>
      <c r="B101" s="1822" t="s">
        <v>1542</v>
      </c>
      <c r="C101" s="1338"/>
      <c r="D101" s="1341"/>
      <c r="E101" s="1559"/>
      <c r="F101" s="707"/>
      <c r="G101" s="1559"/>
      <c r="H101" s="707"/>
      <c r="I101" s="1559"/>
      <c r="J101" s="707"/>
      <c r="K101" s="1559"/>
      <c r="L101" s="707"/>
      <c r="M101" s="1559"/>
      <c r="N101" s="707"/>
      <c r="O101" s="1559"/>
      <c r="P101" s="675"/>
      <c r="Q101" s="1615"/>
      <c r="R101" s="1831"/>
      <c r="S101" s="1615"/>
      <c r="T101" s="1817"/>
    </row>
    <row r="102" spans="1:20" ht="21" customHeight="1" x14ac:dyDescent="0.2">
      <c r="A102" s="1821" t="s">
        <v>1543</v>
      </c>
      <c r="B102" s="1822" t="s">
        <v>1544</v>
      </c>
      <c r="C102" s="1338"/>
      <c r="D102" s="1341"/>
      <c r="E102" s="1559"/>
      <c r="F102" s="707"/>
      <c r="G102" s="1559"/>
      <c r="H102" s="707"/>
      <c r="I102" s="1559"/>
      <c r="J102" s="707"/>
      <c r="K102" s="1559"/>
      <c r="L102" s="707"/>
      <c r="M102" s="1559"/>
      <c r="N102" s="707"/>
      <c r="O102" s="1559"/>
      <c r="P102" s="675"/>
      <c r="Q102" s="1615"/>
      <c r="R102" s="1831"/>
      <c r="S102" s="1615"/>
      <c r="T102" s="1817"/>
    </row>
    <row r="103" spans="1:20" ht="21" customHeight="1" x14ac:dyDescent="0.2">
      <c r="A103" s="1821" t="s">
        <v>1545</v>
      </c>
      <c r="B103" s="1822" t="s">
        <v>1546</v>
      </c>
      <c r="C103" s="1338"/>
      <c r="D103" s="1341"/>
      <c r="E103" s="1559"/>
      <c r="F103" s="707"/>
      <c r="G103" s="1559"/>
      <c r="H103" s="707"/>
      <c r="I103" s="1559"/>
      <c r="J103" s="707"/>
      <c r="K103" s="1559"/>
      <c r="L103" s="707"/>
      <c r="M103" s="1559"/>
      <c r="N103" s="707"/>
      <c r="O103" s="1559"/>
      <c r="P103" s="675"/>
      <c r="Q103" s="1615"/>
      <c r="R103" s="1831"/>
      <c r="S103" s="1615"/>
      <c r="T103" s="1817"/>
    </row>
    <row r="104" spans="1:20" ht="21" customHeight="1" x14ac:dyDescent="0.2">
      <c r="A104" s="1821" t="s">
        <v>1547</v>
      </c>
      <c r="B104" s="1822" t="s">
        <v>1548</v>
      </c>
      <c r="C104" s="1338"/>
      <c r="D104" s="1341"/>
      <c r="E104" s="1559"/>
      <c r="F104" s="707"/>
      <c r="G104" s="1559"/>
      <c r="H104" s="707"/>
      <c r="I104" s="1559"/>
      <c r="J104" s="707"/>
      <c r="K104" s="1559"/>
      <c r="L104" s="707"/>
      <c r="M104" s="1559"/>
      <c r="N104" s="707"/>
      <c r="O104" s="1559"/>
      <c r="P104" s="675"/>
      <c r="Q104" s="1615"/>
      <c r="R104" s="1831"/>
      <c r="S104" s="1615"/>
      <c r="T104" s="1817"/>
    </row>
    <row r="105" spans="1:20" ht="21" customHeight="1" x14ac:dyDescent="0.2">
      <c r="A105" s="1821" t="s">
        <v>1549</v>
      </c>
      <c r="B105" s="1822" t="s">
        <v>1550</v>
      </c>
      <c r="C105" s="1338"/>
      <c r="D105" s="1341"/>
      <c r="E105" s="1559"/>
      <c r="F105" s="707"/>
      <c r="G105" s="1559"/>
      <c r="H105" s="707"/>
      <c r="I105" s="1559"/>
      <c r="J105" s="707"/>
      <c r="K105" s="1559"/>
      <c r="L105" s="707"/>
      <c r="M105" s="1559"/>
      <c r="N105" s="707"/>
      <c r="O105" s="1559"/>
      <c r="P105" s="675"/>
      <c r="Q105" s="1615"/>
      <c r="R105" s="1831"/>
      <c r="S105" s="1615"/>
      <c r="T105" s="1817"/>
    </row>
    <row r="106" spans="1:20" ht="21" customHeight="1" x14ac:dyDescent="0.2">
      <c r="A106" s="1821" t="s">
        <v>1551</v>
      </c>
      <c r="B106" s="1822" t="s">
        <v>1552</v>
      </c>
      <c r="C106" s="1338"/>
      <c r="D106" s="1341"/>
      <c r="E106" s="1559"/>
      <c r="F106" s="707"/>
      <c r="G106" s="1559"/>
      <c r="H106" s="707"/>
      <c r="I106" s="1559"/>
      <c r="J106" s="707"/>
      <c r="K106" s="1559"/>
      <c r="L106" s="707"/>
      <c r="M106" s="1559"/>
      <c r="N106" s="707"/>
      <c r="O106" s="1559"/>
      <c r="P106" s="675"/>
      <c r="Q106" s="1615"/>
      <c r="R106" s="1831"/>
      <c r="S106" s="1615"/>
      <c r="T106" s="1817"/>
    </row>
    <row r="107" spans="1:20" ht="21" customHeight="1" x14ac:dyDescent="0.2">
      <c r="A107" s="1821" t="s">
        <v>1553</v>
      </c>
      <c r="B107" s="1822" t="s">
        <v>1554</v>
      </c>
      <c r="C107" s="1338"/>
      <c r="D107" s="1341"/>
      <c r="E107" s="1559"/>
      <c r="F107" s="707"/>
      <c r="G107" s="1559"/>
      <c r="H107" s="707"/>
      <c r="I107" s="1559"/>
      <c r="J107" s="707"/>
      <c r="K107" s="1559"/>
      <c r="L107" s="707"/>
      <c r="M107" s="1559"/>
      <c r="N107" s="707"/>
      <c r="O107" s="1559"/>
      <c r="P107" s="675"/>
      <c r="Q107" s="1615"/>
      <c r="R107" s="1831"/>
      <c r="S107" s="1615"/>
      <c r="T107" s="1817"/>
    </row>
    <row r="108" spans="1:20" s="1591" customFormat="1" ht="14.25" customHeight="1" x14ac:dyDescent="0.2">
      <c r="A108" s="1823" t="s">
        <v>1555</v>
      </c>
      <c r="B108" s="1824" t="s">
        <v>1556</v>
      </c>
      <c r="C108" s="1429">
        <f>C65+C67+C69+C76+C86+C92+C96+C100</f>
        <v>304532</v>
      </c>
      <c r="D108" s="1428">
        <f t="shared" ref="D108:N108" si="26">D65+D67+D69+D76+D86+D92+D96+D100</f>
        <v>315275</v>
      </c>
      <c r="E108" s="1429">
        <f t="shared" si="26"/>
        <v>0</v>
      </c>
      <c r="F108" s="1428">
        <f t="shared" si="26"/>
        <v>0</v>
      </c>
      <c r="G108" s="1429">
        <f t="shared" si="26"/>
        <v>3295</v>
      </c>
      <c r="H108" s="1428">
        <f t="shared" si="26"/>
        <v>3251</v>
      </c>
      <c r="I108" s="1429">
        <f t="shared" si="26"/>
        <v>0</v>
      </c>
      <c r="J108" s="1428">
        <f t="shared" si="26"/>
        <v>0</v>
      </c>
      <c r="K108" s="1429">
        <f t="shared" si="26"/>
        <v>140</v>
      </c>
      <c r="L108" s="1428">
        <f t="shared" si="26"/>
        <v>0</v>
      </c>
      <c r="M108" s="1429">
        <f t="shared" si="26"/>
        <v>249</v>
      </c>
      <c r="N108" s="1428">
        <f t="shared" si="26"/>
        <v>109</v>
      </c>
      <c r="O108" s="1592">
        <f t="shared" si="22"/>
        <v>3684</v>
      </c>
      <c r="P108" s="1593">
        <f t="shared" si="22"/>
        <v>3360</v>
      </c>
      <c r="Q108" s="1834">
        <f t="shared" si="17"/>
        <v>308216</v>
      </c>
      <c r="R108" s="1835">
        <f t="shared" si="18"/>
        <v>318635</v>
      </c>
      <c r="S108" s="1834">
        <f t="shared" si="19"/>
        <v>10419</v>
      </c>
      <c r="T108" s="1836">
        <f t="shared" si="20"/>
        <v>1.0338042152256859</v>
      </c>
    </row>
    <row r="109" spans="1:20" ht="21.75" customHeight="1" x14ac:dyDescent="0.2">
      <c r="A109" s="1821" t="s">
        <v>1557</v>
      </c>
      <c r="B109" s="1822" t="s">
        <v>1558</v>
      </c>
      <c r="C109" s="1338"/>
      <c r="D109" s="1341"/>
      <c r="E109" s="1559"/>
      <c r="F109" s="707"/>
      <c r="G109" s="1559"/>
      <c r="H109" s="707"/>
      <c r="I109" s="1559"/>
      <c r="J109" s="707"/>
      <c r="K109" s="1559"/>
      <c r="L109" s="707"/>
      <c r="M109" s="1559"/>
      <c r="N109" s="707"/>
      <c r="O109" s="1559"/>
      <c r="P109" s="675"/>
      <c r="Q109" s="1615"/>
      <c r="R109" s="1831"/>
      <c r="S109" s="1615"/>
      <c r="T109" s="1817"/>
    </row>
    <row r="110" spans="1:20" ht="21.75" customHeight="1" x14ac:dyDescent="0.2">
      <c r="A110" s="1821" t="s">
        <v>1559</v>
      </c>
      <c r="B110" s="1822" t="s">
        <v>1560</v>
      </c>
      <c r="C110" s="1338"/>
      <c r="D110" s="1341"/>
      <c r="E110" s="1559"/>
      <c r="F110" s="707"/>
      <c r="G110" s="1559"/>
      <c r="H110" s="707"/>
      <c r="I110" s="1559"/>
      <c r="J110" s="707"/>
      <c r="K110" s="1559"/>
      <c r="L110" s="707"/>
      <c r="M110" s="1559"/>
      <c r="N110" s="707"/>
      <c r="O110" s="1559"/>
      <c r="P110" s="675"/>
      <c r="Q110" s="1615"/>
      <c r="R110" s="1831"/>
      <c r="S110" s="1615"/>
      <c r="T110" s="1817"/>
    </row>
    <row r="111" spans="1:20" ht="21.75" customHeight="1" x14ac:dyDescent="0.2">
      <c r="A111" s="1821" t="s">
        <v>1561</v>
      </c>
      <c r="B111" s="1822" t="s">
        <v>1562</v>
      </c>
      <c r="C111" s="1338"/>
      <c r="D111" s="1341"/>
      <c r="E111" s="1559"/>
      <c r="F111" s="707"/>
      <c r="G111" s="1559"/>
      <c r="H111" s="707"/>
      <c r="I111" s="1559"/>
      <c r="J111" s="707"/>
      <c r="K111" s="1559"/>
      <c r="L111" s="707"/>
      <c r="M111" s="1559"/>
      <c r="N111" s="707"/>
      <c r="O111" s="1559"/>
      <c r="P111" s="675"/>
      <c r="Q111" s="1615"/>
      <c r="R111" s="1831"/>
      <c r="S111" s="1615"/>
      <c r="T111" s="1817"/>
    </row>
    <row r="112" spans="1:20" ht="21.75" customHeight="1" x14ac:dyDescent="0.2">
      <c r="A112" s="1821" t="s">
        <v>1563</v>
      </c>
      <c r="B112" s="1822" t="s">
        <v>1564</v>
      </c>
      <c r="C112" s="1338"/>
      <c r="D112" s="1341"/>
      <c r="E112" s="1559"/>
      <c r="F112" s="707"/>
      <c r="G112" s="1559"/>
      <c r="H112" s="707"/>
      <c r="I112" s="1559"/>
      <c r="J112" s="707"/>
      <c r="K112" s="1559"/>
      <c r="L112" s="707"/>
      <c r="M112" s="1559"/>
      <c r="N112" s="707"/>
      <c r="O112" s="1559"/>
      <c r="P112" s="675"/>
      <c r="Q112" s="1615"/>
      <c r="R112" s="1831"/>
      <c r="S112" s="1615"/>
      <c r="T112" s="1817"/>
    </row>
    <row r="113" spans="1:20" ht="21.75" customHeight="1" x14ac:dyDescent="0.2">
      <c r="A113" s="1821" t="s">
        <v>1565</v>
      </c>
      <c r="B113" s="1822" t="s">
        <v>1566</v>
      </c>
      <c r="C113" s="1338"/>
      <c r="D113" s="1341"/>
      <c r="E113" s="1559"/>
      <c r="F113" s="707"/>
      <c r="G113" s="1559"/>
      <c r="H113" s="707"/>
      <c r="I113" s="1559"/>
      <c r="J113" s="707"/>
      <c r="K113" s="1559"/>
      <c r="L113" s="707"/>
      <c r="M113" s="1559"/>
      <c r="N113" s="707"/>
      <c r="O113" s="1559"/>
      <c r="P113" s="675"/>
      <c r="Q113" s="1615"/>
      <c r="R113" s="1831"/>
      <c r="S113" s="1615"/>
      <c r="T113" s="1817"/>
    </row>
    <row r="114" spans="1:20" ht="21.75" customHeight="1" x14ac:dyDescent="0.2">
      <c r="A114" s="1821" t="s">
        <v>1567</v>
      </c>
      <c r="B114" s="1822" t="s">
        <v>1568</v>
      </c>
      <c r="C114" s="1338"/>
      <c r="D114" s="1341"/>
      <c r="E114" s="1559"/>
      <c r="F114" s="707"/>
      <c r="G114" s="1559"/>
      <c r="H114" s="707"/>
      <c r="I114" s="1559"/>
      <c r="J114" s="707"/>
      <c r="K114" s="1559"/>
      <c r="L114" s="707"/>
      <c r="M114" s="1559"/>
      <c r="N114" s="707"/>
      <c r="O114" s="1559"/>
      <c r="P114" s="675"/>
      <c r="Q114" s="1615"/>
      <c r="R114" s="1831"/>
      <c r="S114" s="1615"/>
      <c r="T114" s="1817"/>
    </row>
    <row r="115" spans="1:20" ht="21.75" customHeight="1" x14ac:dyDescent="0.2">
      <c r="A115" s="1821" t="s">
        <v>1569</v>
      </c>
      <c r="B115" s="1822" t="s">
        <v>1570</v>
      </c>
      <c r="C115" s="1338"/>
      <c r="D115" s="1341"/>
      <c r="E115" s="1559"/>
      <c r="F115" s="707"/>
      <c r="G115" s="1559"/>
      <c r="H115" s="707"/>
      <c r="I115" s="1559"/>
      <c r="J115" s="707"/>
      <c r="K115" s="1559"/>
      <c r="L115" s="707"/>
      <c r="M115" s="1559"/>
      <c r="N115" s="707"/>
      <c r="O115" s="1559"/>
      <c r="P115" s="675"/>
      <c r="Q115" s="1615"/>
      <c r="R115" s="1831"/>
      <c r="S115" s="1615"/>
      <c r="T115" s="1817"/>
    </row>
    <row r="116" spans="1:20" ht="21.75" customHeight="1" x14ac:dyDescent="0.2">
      <c r="A116" s="1821" t="s">
        <v>1571</v>
      </c>
      <c r="B116" s="1822" t="s">
        <v>1572</v>
      </c>
      <c r="C116" s="1338"/>
      <c r="D116" s="1341"/>
      <c r="E116" s="1559"/>
      <c r="F116" s="707"/>
      <c r="G116" s="1559"/>
      <c r="H116" s="707"/>
      <c r="I116" s="1559"/>
      <c r="J116" s="707"/>
      <c r="K116" s="1559"/>
      <c r="L116" s="707"/>
      <c r="M116" s="1559"/>
      <c r="N116" s="707"/>
      <c r="O116" s="1559"/>
      <c r="P116" s="675"/>
      <c r="Q116" s="1615"/>
      <c r="R116" s="1831"/>
      <c r="S116" s="1615"/>
      <c r="T116" s="1817"/>
    </row>
    <row r="117" spans="1:20" ht="21.75" customHeight="1" x14ac:dyDescent="0.2">
      <c r="A117" s="1821" t="s">
        <v>1573</v>
      </c>
      <c r="B117" s="1822" t="s">
        <v>1574</v>
      </c>
      <c r="C117" s="1338"/>
      <c r="D117" s="1341"/>
      <c r="E117" s="1559"/>
      <c r="F117" s="707"/>
      <c r="G117" s="1559"/>
      <c r="H117" s="707"/>
      <c r="I117" s="1559"/>
      <c r="J117" s="707"/>
      <c r="K117" s="1559"/>
      <c r="L117" s="707"/>
      <c r="M117" s="1559"/>
      <c r="N117" s="707"/>
      <c r="O117" s="1559"/>
      <c r="P117" s="675"/>
      <c r="Q117" s="1615"/>
      <c r="R117" s="1831"/>
      <c r="S117" s="1615"/>
      <c r="T117" s="1817"/>
    </row>
    <row r="118" spans="1:20" ht="21.75" customHeight="1" x14ac:dyDescent="0.2">
      <c r="A118" s="1821" t="s">
        <v>1575</v>
      </c>
      <c r="B118" s="1822" t="s">
        <v>1576</v>
      </c>
      <c r="C118" s="1338"/>
      <c r="D118" s="1341"/>
      <c r="E118" s="1559"/>
      <c r="F118" s="707"/>
      <c r="G118" s="1559"/>
      <c r="H118" s="707"/>
      <c r="I118" s="1559"/>
      <c r="J118" s="707"/>
      <c r="K118" s="1559"/>
      <c r="L118" s="707"/>
      <c r="M118" s="1559"/>
      <c r="N118" s="707"/>
      <c r="O118" s="1559"/>
      <c r="P118" s="675"/>
      <c r="Q118" s="1615"/>
      <c r="R118" s="1831"/>
      <c r="S118" s="1615"/>
      <c r="T118" s="1817"/>
    </row>
    <row r="119" spans="1:20" ht="21.75" customHeight="1" x14ac:dyDescent="0.2">
      <c r="A119" s="1821" t="s">
        <v>1577</v>
      </c>
      <c r="B119" s="1822" t="s">
        <v>1578</v>
      </c>
      <c r="C119" s="1338"/>
      <c r="D119" s="1341"/>
      <c r="E119" s="1559"/>
      <c r="F119" s="707"/>
      <c r="G119" s="1559"/>
      <c r="H119" s="707"/>
      <c r="I119" s="1559"/>
      <c r="J119" s="707"/>
      <c r="K119" s="1559"/>
      <c r="L119" s="707"/>
      <c r="M119" s="1559"/>
      <c r="N119" s="707"/>
      <c r="O119" s="1559"/>
      <c r="P119" s="675"/>
      <c r="Q119" s="1615"/>
      <c r="R119" s="1831"/>
      <c r="S119" s="1615"/>
      <c r="T119" s="1817"/>
    </row>
    <row r="120" spans="1:20" ht="21.75" customHeight="1" x14ac:dyDescent="0.2">
      <c r="A120" s="1821" t="s">
        <v>1579</v>
      </c>
      <c r="B120" s="1822" t="s">
        <v>1580</v>
      </c>
      <c r="C120" s="1338"/>
      <c r="D120" s="1341"/>
      <c r="E120" s="1559"/>
      <c r="F120" s="707"/>
      <c r="G120" s="1559"/>
      <c r="H120" s="707"/>
      <c r="I120" s="1559"/>
      <c r="J120" s="707"/>
      <c r="K120" s="1559"/>
      <c r="L120" s="707"/>
      <c r="M120" s="1559"/>
      <c r="N120" s="707"/>
      <c r="O120" s="1559"/>
      <c r="P120" s="675"/>
      <c r="Q120" s="1615"/>
      <c r="R120" s="1831"/>
      <c r="S120" s="1615"/>
      <c r="T120" s="1817"/>
    </row>
    <row r="121" spans="1:20" ht="21.75" customHeight="1" x14ac:dyDescent="0.2">
      <c r="A121" s="1821" t="s">
        <v>1581</v>
      </c>
      <c r="B121" s="1822" t="s">
        <v>1582</v>
      </c>
      <c r="C121" s="1338"/>
      <c r="D121" s="1341"/>
      <c r="E121" s="1559"/>
      <c r="F121" s="707"/>
      <c r="G121" s="1559"/>
      <c r="H121" s="707"/>
      <c r="I121" s="1559"/>
      <c r="J121" s="707"/>
      <c r="K121" s="1559"/>
      <c r="L121" s="707"/>
      <c r="M121" s="1559"/>
      <c r="N121" s="707"/>
      <c r="O121" s="1559"/>
      <c r="P121" s="675"/>
      <c r="Q121" s="1615"/>
      <c r="R121" s="1831"/>
      <c r="S121" s="1615"/>
      <c r="T121" s="1817"/>
    </row>
    <row r="122" spans="1:20" ht="21.75" customHeight="1" x14ac:dyDescent="0.2">
      <c r="A122" s="1821" t="s">
        <v>1583</v>
      </c>
      <c r="B122" s="1822" t="s">
        <v>1584</v>
      </c>
      <c r="C122" s="1338"/>
      <c r="D122" s="1341"/>
      <c r="E122" s="1559"/>
      <c r="F122" s="707"/>
      <c r="G122" s="1559"/>
      <c r="H122" s="707"/>
      <c r="I122" s="1559"/>
      <c r="J122" s="707"/>
      <c r="K122" s="1559"/>
      <c r="L122" s="707"/>
      <c r="M122" s="1559"/>
      <c r="N122" s="707"/>
      <c r="O122" s="1559"/>
      <c r="P122" s="675"/>
      <c r="Q122" s="1615"/>
      <c r="R122" s="1831"/>
      <c r="S122" s="1615"/>
      <c r="T122" s="1817"/>
    </row>
    <row r="123" spans="1:20" ht="21.75" customHeight="1" x14ac:dyDescent="0.2">
      <c r="A123" s="1821" t="s">
        <v>1585</v>
      </c>
      <c r="B123" s="1822" t="s">
        <v>1586</v>
      </c>
      <c r="C123" s="1338"/>
      <c r="D123" s="1341"/>
      <c r="E123" s="1559"/>
      <c r="F123" s="707"/>
      <c r="G123" s="1559"/>
      <c r="H123" s="707"/>
      <c r="I123" s="1559"/>
      <c r="J123" s="707"/>
      <c r="K123" s="1559"/>
      <c r="L123" s="707"/>
      <c r="M123" s="1559"/>
      <c r="N123" s="707"/>
      <c r="O123" s="1559"/>
      <c r="P123" s="675"/>
      <c r="Q123" s="1615"/>
      <c r="R123" s="1831"/>
      <c r="S123" s="1615"/>
      <c r="T123" s="1817"/>
    </row>
    <row r="124" spans="1:20" ht="21.75" customHeight="1" x14ac:dyDescent="0.2">
      <c r="A124" s="1821" t="s">
        <v>1587</v>
      </c>
      <c r="B124" s="1822" t="s">
        <v>1588</v>
      </c>
      <c r="C124" s="1338"/>
      <c r="D124" s="1341"/>
      <c r="E124" s="1559"/>
      <c r="F124" s="707"/>
      <c r="G124" s="1559"/>
      <c r="H124" s="707"/>
      <c r="I124" s="1559"/>
      <c r="J124" s="707"/>
      <c r="K124" s="1559"/>
      <c r="L124" s="707"/>
      <c r="M124" s="1559"/>
      <c r="N124" s="707"/>
      <c r="O124" s="1559"/>
      <c r="P124" s="675"/>
      <c r="Q124" s="1615"/>
      <c r="R124" s="1831"/>
      <c r="S124" s="1615"/>
      <c r="T124" s="1817"/>
    </row>
    <row r="125" spans="1:20" ht="21.75" customHeight="1" x14ac:dyDescent="0.2">
      <c r="A125" s="1821" t="s">
        <v>1589</v>
      </c>
      <c r="B125" s="1822" t="s">
        <v>1590</v>
      </c>
      <c r="C125" s="1338"/>
      <c r="D125" s="1341"/>
      <c r="E125" s="1559"/>
      <c r="F125" s="707"/>
      <c r="G125" s="1559"/>
      <c r="H125" s="707"/>
      <c r="I125" s="1559"/>
      <c r="J125" s="707"/>
      <c r="K125" s="1559"/>
      <c r="L125" s="707"/>
      <c r="M125" s="1559"/>
      <c r="N125" s="707"/>
      <c r="O125" s="1559"/>
      <c r="P125" s="675"/>
      <c r="Q125" s="1615"/>
      <c r="R125" s="1831"/>
      <c r="S125" s="1615"/>
      <c r="T125" s="1817"/>
    </row>
    <row r="126" spans="1:20" ht="21.75" customHeight="1" x14ac:dyDescent="0.2">
      <c r="A126" s="1821" t="s">
        <v>1591</v>
      </c>
      <c r="B126" s="1822" t="s">
        <v>1592</v>
      </c>
      <c r="C126" s="1338"/>
      <c r="D126" s="1341"/>
      <c r="E126" s="1559"/>
      <c r="F126" s="707"/>
      <c r="G126" s="1559"/>
      <c r="H126" s="707"/>
      <c r="I126" s="1559"/>
      <c r="J126" s="707"/>
      <c r="K126" s="1559"/>
      <c r="L126" s="707"/>
      <c r="M126" s="1559"/>
      <c r="N126" s="707"/>
      <c r="O126" s="1559"/>
      <c r="P126" s="675"/>
      <c r="Q126" s="1615"/>
      <c r="R126" s="1831"/>
      <c r="S126" s="1615"/>
      <c r="T126" s="1817"/>
    </row>
    <row r="127" spans="1:20" ht="21.75" customHeight="1" x14ac:dyDescent="0.2">
      <c r="A127" s="1821" t="s">
        <v>1593</v>
      </c>
      <c r="B127" s="1822" t="s">
        <v>1594</v>
      </c>
      <c r="C127" s="1338"/>
      <c r="D127" s="1341"/>
      <c r="E127" s="1559"/>
      <c r="F127" s="707"/>
      <c r="G127" s="1559"/>
      <c r="H127" s="707"/>
      <c r="I127" s="1559"/>
      <c r="J127" s="707"/>
      <c r="K127" s="1559"/>
      <c r="L127" s="707"/>
      <c r="M127" s="1559"/>
      <c r="N127" s="707"/>
      <c r="O127" s="1559"/>
      <c r="P127" s="675"/>
      <c r="Q127" s="1615"/>
      <c r="R127" s="1831"/>
      <c r="S127" s="1615"/>
      <c r="T127" s="1817"/>
    </row>
    <row r="128" spans="1:20" ht="21.75" customHeight="1" x14ac:dyDescent="0.2">
      <c r="A128" s="1821" t="s">
        <v>1595</v>
      </c>
      <c r="B128" s="1822" t="s">
        <v>1596</v>
      </c>
      <c r="C128" s="1338"/>
      <c r="D128" s="1341"/>
      <c r="E128" s="1559"/>
      <c r="F128" s="707"/>
      <c r="G128" s="1559"/>
      <c r="H128" s="707"/>
      <c r="I128" s="1559"/>
      <c r="J128" s="707"/>
      <c r="K128" s="1559"/>
      <c r="L128" s="707"/>
      <c r="M128" s="1559"/>
      <c r="N128" s="707"/>
      <c r="O128" s="1559"/>
      <c r="P128" s="675"/>
      <c r="Q128" s="1615"/>
      <c r="R128" s="1831"/>
      <c r="S128" s="1615"/>
      <c r="T128" s="1817"/>
    </row>
    <row r="129" spans="1:20" ht="21.75" customHeight="1" x14ac:dyDescent="0.2">
      <c r="A129" s="1821" t="s">
        <v>1597</v>
      </c>
      <c r="B129" s="1822" t="s">
        <v>1598</v>
      </c>
      <c r="C129" s="1338"/>
      <c r="D129" s="1341"/>
      <c r="E129" s="1559"/>
      <c r="F129" s="707"/>
      <c r="G129" s="1559"/>
      <c r="H129" s="707"/>
      <c r="I129" s="1559"/>
      <c r="J129" s="707"/>
      <c r="K129" s="1559"/>
      <c r="L129" s="707"/>
      <c r="M129" s="1559"/>
      <c r="N129" s="707"/>
      <c r="O129" s="1559"/>
      <c r="P129" s="675"/>
      <c r="Q129" s="1615"/>
      <c r="R129" s="1831"/>
      <c r="S129" s="1615"/>
      <c r="T129" s="1817"/>
    </row>
    <row r="130" spans="1:20" ht="21.75" customHeight="1" x14ac:dyDescent="0.2">
      <c r="A130" s="1821" t="s">
        <v>1599</v>
      </c>
      <c r="B130" s="1822" t="s">
        <v>1600</v>
      </c>
      <c r="C130" s="1338"/>
      <c r="D130" s="1341"/>
      <c r="E130" s="1559"/>
      <c r="F130" s="707"/>
      <c r="G130" s="1559"/>
      <c r="H130" s="707"/>
      <c r="I130" s="1559"/>
      <c r="J130" s="707"/>
      <c r="K130" s="1559"/>
      <c r="L130" s="707"/>
      <c r="M130" s="1559"/>
      <c r="N130" s="707"/>
      <c r="O130" s="1559"/>
      <c r="P130" s="675"/>
      <c r="Q130" s="1615"/>
      <c r="R130" s="1831"/>
      <c r="S130" s="1615"/>
      <c r="T130" s="1817"/>
    </row>
    <row r="131" spans="1:20" ht="21.75" customHeight="1" x14ac:dyDescent="0.2">
      <c r="A131" s="1821" t="s">
        <v>1601</v>
      </c>
      <c r="B131" s="1822" t="s">
        <v>1602</v>
      </c>
      <c r="C131" s="1338"/>
      <c r="D131" s="1341"/>
      <c r="E131" s="1559"/>
      <c r="F131" s="707"/>
      <c r="G131" s="1559"/>
      <c r="H131" s="707"/>
      <c r="I131" s="1559"/>
      <c r="J131" s="707"/>
      <c r="K131" s="1559"/>
      <c r="L131" s="707"/>
      <c r="M131" s="1559"/>
      <c r="N131" s="707"/>
      <c r="O131" s="1559"/>
      <c r="P131" s="675"/>
      <c r="Q131" s="1615"/>
      <c r="R131" s="1831"/>
      <c r="S131" s="1615"/>
      <c r="T131" s="1817"/>
    </row>
    <row r="132" spans="1:20" ht="21.75" customHeight="1" x14ac:dyDescent="0.2">
      <c r="A132" s="1821" t="s">
        <v>1603</v>
      </c>
      <c r="B132" s="1822" t="s">
        <v>1604</v>
      </c>
      <c r="C132" s="1338"/>
      <c r="D132" s="1341"/>
      <c r="E132" s="1559"/>
      <c r="F132" s="707"/>
      <c r="G132" s="1559"/>
      <c r="H132" s="707"/>
      <c r="I132" s="1559"/>
      <c r="J132" s="707"/>
      <c r="K132" s="1559"/>
      <c r="L132" s="707"/>
      <c r="M132" s="1559"/>
      <c r="N132" s="707"/>
      <c r="O132" s="1559"/>
      <c r="P132" s="675"/>
      <c r="Q132" s="1615"/>
      <c r="R132" s="1831"/>
      <c r="S132" s="1615"/>
      <c r="T132" s="1817"/>
    </row>
    <row r="133" spans="1:20" ht="21.75" customHeight="1" x14ac:dyDescent="0.2">
      <c r="A133" s="1821" t="s">
        <v>1605</v>
      </c>
      <c r="B133" s="1822" t="s">
        <v>1606</v>
      </c>
      <c r="C133" s="1338"/>
      <c r="D133" s="1341"/>
      <c r="E133" s="1559"/>
      <c r="F133" s="707"/>
      <c r="G133" s="1559"/>
      <c r="H133" s="707"/>
      <c r="I133" s="1559"/>
      <c r="J133" s="707"/>
      <c r="K133" s="1559"/>
      <c r="L133" s="707"/>
      <c r="M133" s="1559"/>
      <c r="N133" s="707"/>
      <c r="O133" s="1559"/>
      <c r="P133" s="675"/>
      <c r="Q133" s="1615"/>
      <c r="R133" s="1831"/>
      <c r="S133" s="1615"/>
      <c r="T133" s="1817"/>
    </row>
    <row r="134" spans="1:20" ht="21.75" customHeight="1" x14ac:dyDescent="0.2">
      <c r="A134" s="1821" t="s">
        <v>1607</v>
      </c>
      <c r="B134" s="1822" t="s">
        <v>1608</v>
      </c>
      <c r="C134" s="1338"/>
      <c r="D134" s="1341"/>
      <c r="E134" s="1559"/>
      <c r="F134" s="707"/>
      <c r="G134" s="1559"/>
      <c r="H134" s="707"/>
      <c r="I134" s="1559"/>
      <c r="J134" s="707"/>
      <c r="K134" s="1559"/>
      <c r="L134" s="707"/>
      <c r="M134" s="1559"/>
      <c r="N134" s="707"/>
      <c r="O134" s="1559"/>
      <c r="P134" s="675"/>
      <c r="Q134" s="1615"/>
      <c r="R134" s="1831"/>
      <c r="S134" s="1615"/>
      <c r="T134" s="1817"/>
    </row>
    <row r="135" spans="1:20" ht="21.75" customHeight="1" x14ac:dyDescent="0.2">
      <c r="A135" s="1821" t="s">
        <v>1609</v>
      </c>
      <c r="B135" s="1822" t="s">
        <v>1610</v>
      </c>
      <c r="C135" s="1338"/>
      <c r="D135" s="1341"/>
      <c r="E135" s="1559"/>
      <c r="F135" s="707"/>
      <c r="G135" s="1559"/>
      <c r="H135" s="707"/>
      <c r="I135" s="1559"/>
      <c r="J135" s="707"/>
      <c r="K135" s="1559"/>
      <c r="L135" s="707"/>
      <c r="M135" s="1559"/>
      <c r="N135" s="707"/>
      <c r="O135" s="1559"/>
      <c r="P135" s="675"/>
      <c r="Q135" s="1615"/>
      <c r="R135" s="1831"/>
      <c r="S135" s="1615"/>
      <c r="T135" s="1817"/>
    </row>
    <row r="136" spans="1:20" ht="21.75" customHeight="1" x14ac:dyDescent="0.2">
      <c r="A136" s="1821" t="s">
        <v>1611</v>
      </c>
      <c r="B136" s="1822" t="s">
        <v>1612</v>
      </c>
      <c r="C136" s="1338"/>
      <c r="D136" s="1341"/>
      <c r="E136" s="1559"/>
      <c r="F136" s="707"/>
      <c r="G136" s="1559"/>
      <c r="H136" s="707"/>
      <c r="I136" s="1559"/>
      <c r="J136" s="707"/>
      <c r="K136" s="1559"/>
      <c r="L136" s="707"/>
      <c r="M136" s="1559"/>
      <c r="N136" s="707"/>
      <c r="O136" s="1559"/>
      <c r="P136" s="675"/>
      <c r="Q136" s="1615"/>
      <c r="R136" s="1831"/>
      <c r="S136" s="1615"/>
      <c r="T136" s="1817"/>
    </row>
    <row r="137" spans="1:20" ht="21.75" customHeight="1" x14ac:dyDescent="0.2">
      <c r="A137" s="1821" t="s">
        <v>1613</v>
      </c>
      <c r="B137" s="1822" t="s">
        <v>1614</v>
      </c>
      <c r="C137" s="1338"/>
      <c r="D137" s="1341"/>
      <c r="E137" s="1559"/>
      <c r="F137" s="707"/>
      <c r="G137" s="1559"/>
      <c r="H137" s="707"/>
      <c r="I137" s="1559"/>
      <c r="J137" s="707"/>
      <c r="K137" s="1559"/>
      <c r="L137" s="707"/>
      <c r="M137" s="1559"/>
      <c r="N137" s="707"/>
      <c r="O137" s="1559"/>
      <c r="P137" s="675"/>
      <c r="Q137" s="1615"/>
      <c r="R137" s="1831"/>
      <c r="S137" s="1615"/>
      <c r="T137" s="1817"/>
    </row>
    <row r="138" spans="1:20" ht="21.75" customHeight="1" x14ac:dyDescent="0.2">
      <c r="A138" s="1821" t="s">
        <v>1615</v>
      </c>
      <c r="B138" s="1822" t="s">
        <v>1616</v>
      </c>
      <c r="C138" s="1338"/>
      <c r="D138" s="1341"/>
      <c r="E138" s="1559"/>
      <c r="F138" s="707"/>
      <c r="G138" s="1559"/>
      <c r="H138" s="707"/>
      <c r="I138" s="1559"/>
      <c r="J138" s="707"/>
      <c r="K138" s="1559"/>
      <c r="L138" s="707"/>
      <c r="M138" s="1559"/>
      <c r="N138" s="707"/>
      <c r="O138" s="1559"/>
      <c r="P138" s="675"/>
      <c r="Q138" s="1615"/>
      <c r="R138" s="1831"/>
      <c r="S138" s="1615"/>
      <c r="T138" s="1817"/>
    </row>
    <row r="139" spans="1:20" ht="21.75" customHeight="1" x14ac:dyDescent="0.2">
      <c r="A139" s="1821" t="s">
        <v>1617</v>
      </c>
      <c r="B139" s="1822" t="s">
        <v>1618</v>
      </c>
      <c r="C139" s="1338"/>
      <c r="D139" s="1341"/>
      <c r="E139" s="1559"/>
      <c r="F139" s="707"/>
      <c r="G139" s="1559"/>
      <c r="H139" s="707"/>
      <c r="I139" s="1559"/>
      <c r="J139" s="707"/>
      <c r="K139" s="1559"/>
      <c r="L139" s="707"/>
      <c r="M139" s="1559"/>
      <c r="N139" s="707"/>
      <c r="O139" s="1559"/>
      <c r="P139" s="675"/>
      <c r="Q139" s="1615"/>
      <c r="R139" s="1831"/>
      <c r="S139" s="1615"/>
      <c r="T139" s="1817"/>
    </row>
    <row r="140" spans="1:20" ht="21.75" customHeight="1" x14ac:dyDescent="0.2">
      <c r="A140" s="1821" t="s">
        <v>1619</v>
      </c>
      <c r="B140" s="1822" t="s">
        <v>1620</v>
      </c>
      <c r="C140" s="1338">
        <f>C141+C142+C143</f>
        <v>19014</v>
      </c>
      <c r="D140" s="1341">
        <f t="shared" ref="D140:N140" si="27">D141+D142+D143</f>
        <v>15670</v>
      </c>
      <c r="E140" s="1338">
        <f t="shared" si="27"/>
        <v>0</v>
      </c>
      <c r="F140" s="1341">
        <f t="shared" si="27"/>
        <v>0</v>
      </c>
      <c r="G140" s="1338">
        <f t="shared" si="27"/>
        <v>0</v>
      </c>
      <c r="H140" s="1341">
        <f t="shared" si="27"/>
        <v>0</v>
      </c>
      <c r="I140" s="1338">
        <f t="shared" si="27"/>
        <v>0</v>
      </c>
      <c r="J140" s="1341">
        <f t="shared" si="27"/>
        <v>0</v>
      </c>
      <c r="K140" s="1338">
        <f t="shared" si="27"/>
        <v>0</v>
      </c>
      <c r="L140" s="1341">
        <f t="shared" si="27"/>
        <v>0</v>
      </c>
      <c r="M140" s="1338">
        <f t="shared" si="27"/>
        <v>0</v>
      </c>
      <c r="N140" s="1341">
        <f t="shared" si="27"/>
        <v>0</v>
      </c>
      <c r="O140" s="1559">
        <f t="shared" ref="O140:P178" si="28">G140+I140+K140+M140</f>
        <v>0</v>
      </c>
      <c r="P140" s="675">
        <f t="shared" si="28"/>
        <v>0</v>
      </c>
      <c r="Q140" s="1615">
        <f t="shared" ref="Q140:Q178" si="29">C140+E140+O140</f>
        <v>19014</v>
      </c>
      <c r="R140" s="1831">
        <f t="shared" ref="R140:R178" si="30">D140+F140+P140</f>
        <v>15670</v>
      </c>
      <c r="S140" s="1615">
        <f t="shared" ref="S140:S178" si="31">R140-Q140</f>
        <v>-3344</v>
      </c>
      <c r="T140" s="1817">
        <f t="shared" ref="T140:T193" si="32">R140/Q140</f>
        <v>0.82412958872409803</v>
      </c>
    </row>
    <row r="141" spans="1:20" ht="21.75" customHeight="1" x14ac:dyDescent="0.2">
      <c r="A141" s="1821" t="s">
        <v>1621</v>
      </c>
      <c r="B141" s="1822" t="s">
        <v>1622</v>
      </c>
      <c r="C141" s="1338"/>
      <c r="D141" s="1341"/>
      <c r="E141" s="1559"/>
      <c r="F141" s="707"/>
      <c r="G141" s="1559"/>
      <c r="H141" s="707"/>
      <c r="I141" s="1559"/>
      <c r="J141" s="707"/>
      <c r="K141" s="1559"/>
      <c r="L141" s="707"/>
      <c r="M141" s="1559"/>
      <c r="N141" s="707"/>
      <c r="O141" s="1559"/>
      <c r="P141" s="675"/>
      <c r="Q141" s="1615"/>
      <c r="R141" s="1831"/>
      <c r="S141" s="1615"/>
      <c r="T141" s="1817"/>
    </row>
    <row r="142" spans="1:20" ht="21.75" customHeight="1" x14ac:dyDescent="0.2">
      <c r="A142" s="1821" t="s">
        <v>1623</v>
      </c>
      <c r="B142" s="1822" t="s">
        <v>1624</v>
      </c>
      <c r="C142" s="1338"/>
      <c r="D142" s="1341"/>
      <c r="E142" s="1559"/>
      <c r="F142" s="707"/>
      <c r="G142" s="1559"/>
      <c r="H142" s="707"/>
      <c r="I142" s="1559"/>
      <c r="J142" s="707"/>
      <c r="K142" s="1559"/>
      <c r="L142" s="707"/>
      <c r="M142" s="1559"/>
      <c r="N142" s="707"/>
      <c r="O142" s="1559"/>
      <c r="P142" s="675"/>
      <c r="Q142" s="1615"/>
      <c r="R142" s="1831"/>
      <c r="S142" s="1615"/>
      <c r="T142" s="1817"/>
    </row>
    <row r="143" spans="1:20" ht="21.75" customHeight="1" x14ac:dyDescent="0.2">
      <c r="A143" s="1821" t="s">
        <v>1625</v>
      </c>
      <c r="B143" s="1822" t="s">
        <v>1626</v>
      </c>
      <c r="C143" s="1338">
        <v>19014</v>
      </c>
      <c r="D143" s="1341">
        <v>15670</v>
      </c>
      <c r="E143" s="1559"/>
      <c r="F143" s="707"/>
      <c r="G143" s="1559"/>
      <c r="H143" s="707"/>
      <c r="I143" s="1559"/>
      <c r="J143" s="707"/>
      <c r="K143" s="1559"/>
      <c r="L143" s="707"/>
      <c r="M143" s="1559"/>
      <c r="N143" s="707"/>
      <c r="O143" s="1559"/>
      <c r="P143" s="675"/>
      <c r="Q143" s="1615">
        <f t="shared" si="29"/>
        <v>19014</v>
      </c>
      <c r="R143" s="1831">
        <f t="shared" si="30"/>
        <v>15670</v>
      </c>
      <c r="S143" s="1615">
        <f t="shared" si="31"/>
        <v>-3344</v>
      </c>
      <c r="T143" s="1817">
        <f t="shared" si="32"/>
        <v>0.82412958872409803</v>
      </c>
    </row>
    <row r="144" spans="1:20" ht="21.75" customHeight="1" x14ac:dyDescent="0.2">
      <c r="A144" s="1821" t="s">
        <v>1627</v>
      </c>
      <c r="B144" s="1822" t="s">
        <v>1628</v>
      </c>
      <c r="C144" s="1338"/>
      <c r="D144" s="1341"/>
      <c r="E144" s="1559"/>
      <c r="F144" s="707"/>
      <c r="G144" s="1559"/>
      <c r="H144" s="707"/>
      <c r="I144" s="1559"/>
      <c r="J144" s="707"/>
      <c r="K144" s="1559"/>
      <c r="L144" s="707"/>
      <c r="M144" s="1559"/>
      <c r="N144" s="707"/>
      <c r="O144" s="1559"/>
      <c r="P144" s="675"/>
      <c r="Q144" s="1615"/>
      <c r="R144" s="1831"/>
      <c r="S144" s="1615"/>
      <c r="T144" s="1817"/>
    </row>
    <row r="145" spans="1:20" ht="21.75" customHeight="1" x14ac:dyDescent="0.2">
      <c r="A145" s="1821" t="s">
        <v>1629</v>
      </c>
      <c r="B145" s="1822" t="s">
        <v>1630</v>
      </c>
      <c r="C145" s="1338"/>
      <c r="D145" s="1341"/>
      <c r="E145" s="1559"/>
      <c r="F145" s="707"/>
      <c r="G145" s="1559"/>
      <c r="H145" s="707"/>
      <c r="I145" s="1559"/>
      <c r="J145" s="707"/>
      <c r="K145" s="1559"/>
      <c r="L145" s="707"/>
      <c r="M145" s="1559"/>
      <c r="N145" s="707"/>
      <c r="O145" s="1559"/>
      <c r="P145" s="675"/>
      <c r="Q145" s="1615"/>
      <c r="R145" s="1831"/>
      <c r="S145" s="1615"/>
      <c r="T145" s="1817"/>
    </row>
    <row r="146" spans="1:20" ht="21.75" customHeight="1" x14ac:dyDescent="0.2">
      <c r="A146" s="1821" t="s">
        <v>1631</v>
      </c>
      <c r="B146" s="1822" t="s">
        <v>1632</v>
      </c>
      <c r="C146" s="1338"/>
      <c r="D146" s="1341"/>
      <c r="E146" s="1559"/>
      <c r="F146" s="707"/>
      <c r="G146" s="1559"/>
      <c r="H146" s="707"/>
      <c r="I146" s="1559"/>
      <c r="J146" s="707"/>
      <c r="K146" s="1559"/>
      <c r="L146" s="707"/>
      <c r="M146" s="1559"/>
      <c r="N146" s="707"/>
      <c r="O146" s="1559"/>
      <c r="P146" s="675"/>
      <c r="Q146" s="1615"/>
      <c r="R146" s="1831"/>
      <c r="S146" s="1615"/>
      <c r="T146" s="1817"/>
    </row>
    <row r="147" spans="1:20" ht="21.75" customHeight="1" x14ac:dyDescent="0.2">
      <c r="A147" s="1821" t="s">
        <v>1633</v>
      </c>
      <c r="B147" s="1822" t="s">
        <v>1634</v>
      </c>
      <c r="C147" s="1338"/>
      <c r="D147" s="1341"/>
      <c r="E147" s="1559"/>
      <c r="F147" s="707"/>
      <c r="G147" s="1559"/>
      <c r="H147" s="707"/>
      <c r="I147" s="1559"/>
      <c r="J147" s="707"/>
      <c r="K147" s="1559"/>
      <c r="L147" s="707"/>
      <c r="M147" s="1559"/>
      <c r="N147" s="707"/>
      <c r="O147" s="1559"/>
      <c r="P147" s="675"/>
      <c r="Q147" s="1615"/>
      <c r="R147" s="1831"/>
      <c r="S147" s="1615"/>
      <c r="T147" s="1817"/>
    </row>
    <row r="148" spans="1:20" ht="21.75" customHeight="1" x14ac:dyDescent="0.2">
      <c r="A148" s="1821" t="s">
        <v>1635</v>
      </c>
      <c r="B148" s="1822" t="s">
        <v>1636</v>
      </c>
      <c r="C148" s="1338"/>
      <c r="D148" s="1341"/>
      <c r="E148" s="1559"/>
      <c r="F148" s="707"/>
      <c r="G148" s="1559"/>
      <c r="H148" s="707"/>
      <c r="I148" s="1559"/>
      <c r="J148" s="707"/>
      <c r="K148" s="1559"/>
      <c r="L148" s="707"/>
      <c r="M148" s="1559"/>
      <c r="N148" s="707"/>
      <c r="O148" s="1559"/>
      <c r="P148" s="675"/>
      <c r="Q148" s="1615"/>
      <c r="R148" s="1831"/>
      <c r="S148" s="1615"/>
      <c r="T148" s="1817"/>
    </row>
    <row r="149" spans="1:20" s="1591" customFormat="1" ht="22.5" customHeight="1" x14ac:dyDescent="0.2">
      <c r="A149" s="1823" t="s">
        <v>1637</v>
      </c>
      <c r="B149" s="1824" t="s">
        <v>1638</v>
      </c>
      <c r="C149" s="1429">
        <f>C109+C111+C113+C120+C130+C136+C140+C144</f>
        <v>19014</v>
      </c>
      <c r="D149" s="1428">
        <f t="shared" ref="D149:N149" si="33">D109+D111+D113+D120+D130+D136+D140+D144</f>
        <v>15670</v>
      </c>
      <c r="E149" s="1429">
        <f t="shared" si="33"/>
        <v>0</v>
      </c>
      <c r="F149" s="1428">
        <f t="shared" si="33"/>
        <v>0</v>
      </c>
      <c r="G149" s="1429">
        <f t="shared" si="33"/>
        <v>0</v>
      </c>
      <c r="H149" s="1428">
        <f t="shared" si="33"/>
        <v>0</v>
      </c>
      <c r="I149" s="1429">
        <f t="shared" si="33"/>
        <v>0</v>
      </c>
      <c r="J149" s="1428">
        <f t="shared" si="33"/>
        <v>0</v>
      </c>
      <c r="K149" s="1429">
        <f t="shared" si="33"/>
        <v>0</v>
      </c>
      <c r="L149" s="1428">
        <f t="shared" si="33"/>
        <v>0</v>
      </c>
      <c r="M149" s="1429">
        <f t="shared" si="33"/>
        <v>0</v>
      </c>
      <c r="N149" s="1428">
        <f t="shared" si="33"/>
        <v>0</v>
      </c>
      <c r="O149" s="1592">
        <f t="shared" si="28"/>
        <v>0</v>
      </c>
      <c r="P149" s="1593">
        <f t="shared" si="28"/>
        <v>0</v>
      </c>
      <c r="Q149" s="1834">
        <f t="shared" si="29"/>
        <v>19014</v>
      </c>
      <c r="R149" s="1835">
        <f t="shared" si="30"/>
        <v>15670</v>
      </c>
      <c r="S149" s="1834">
        <f t="shared" si="31"/>
        <v>-3344</v>
      </c>
      <c r="T149" s="1836">
        <f t="shared" si="32"/>
        <v>0.82412958872409803</v>
      </c>
    </row>
    <row r="150" spans="1:20" ht="14.25" customHeight="1" x14ac:dyDescent="0.2">
      <c r="A150" s="1821" t="s">
        <v>1639</v>
      </c>
      <c r="B150" s="1822" t="s">
        <v>1640</v>
      </c>
      <c r="C150" s="1338">
        <f>C151+C152+C153+C154+C155+C156</f>
        <v>2480</v>
      </c>
      <c r="D150" s="1341">
        <f t="shared" ref="D150:N150" si="34">D151+D152+D153+D154+D155+D156</f>
        <v>30855</v>
      </c>
      <c r="E150" s="1338">
        <f t="shared" si="34"/>
        <v>170</v>
      </c>
      <c r="F150" s="1341">
        <f t="shared" si="34"/>
        <v>386</v>
      </c>
      <c r="G150" s="1338">
        <f t="shared" si="34"/>
        <v>0</v>
      </c>
      <c r="H150" s="1341">
        <f t="shared" si="34"/>
        <v>92</v>
      </c>
      <c r="I150" s="1338">
        <f t="shared" si="34"/>
        <v>0</v>
      </c>
      <c r="J150" s="1341">
        <f t="shared" si="34"/>
        <v>0</v>
      </c>
      <c r="K150" s="1338">
        <f t="shared" si="34"/>
        <v>826</v>
      </c>
      <c r="L150" s="1341">
        <f t="shared" si="34"/>
        <v>829</v>
      </c>
      <c r="M150" s="1338">
        <f t="shared" si="34"/>
        <v>0</v>
      </c>
      <c r="N150" s="1341">
        <f t="shared" si="34"/>
        <v>0</v>
      </c>
      <c r="O150" s="1559">
        <f t="shared" si="28"/>
        <v>826</v>
      </c>
      <c r="P150" s="675">
        <f t="shared" si="28"/>
        <v>921</v>
      </c>
      <c r="Q150" s="1615">
        <f t="shared" si="29"/>
        <v>3476</v>
      </c>
      <c r="R150" s="1831">
        <f t="shared" si="30"/>
        <v>32162</v>
      </c>
      <c r="S150" s="1615">
        <f t="shared" si="31"/>
        <v>28686</v>
      </c>
      <c r="T150" s="1817">
        <f t="shared" si="32"/>
        <v>9.2525891829689293</v>
      </c>
    </row>
    <row r="151" spans="1:20" ht="14.25" customHeight="1" x14ac:dyDescent="0.2">
      <c r="A151" s="1821" t="s">
        <v>1641</v>
      </c>
      <c r="B151" s="1822" t="s">
        <v>1642</v>
      </c>
      <c r="C151" s="1338"/>
      <c r="D151" s="1341"/>
      <c r="E151" s="1559"/>
      <c r="F151" s="707"/>
      <c r="G151" s="1559"/>
      <c r="H151" s="707"/>
      <c r="I151" s="1559"/>
      <c r="J151" s="707"/>
      <c r="K151" s="1559"/>
      <c r="L151" s="707"/>
      <c r="M151" s="1559"/>
      <c r="N151" s="707"/>
      <c r="O151" s="1559"/>
      <c r="P151" s="675"/>
      <c r="Q151" s="1615"/>
      <c r="R151" s="1831"/>
      <c r="S151" s="1615"/>
      <c r="T151" s="1817"/>
    </row>
    <row r="152" spans="1:20" ht="14.25" customHeight="1" x14ac:dyDescent="0.2">
      <c r="A152" s="1821" t="s">
        <v>1643</v>
      </c>
      <c r="B152" s="1822" t="s">
        <v>1644</v>
      </c>
      <c r="C152" s="1338">
        <v>1500</v>
      </c>
      <c r="D152" s="1341">
        <v>30005</v>
      </c>
      <c r="E152" s="1559"/>
      <c r="F152" s="707"/>
      <c r="G152" s="1559"/>
      <c r="H152" s="707"/>
      <c r="I152" s="1559"/>
      <c r="J152" s="707"/>
      <c r="K152" s="1559"/>
      <c r="L152" s="707"/>
      <c r="M152" s="1559"/>
      <c r="N152" s="707"/>
      <c r="O152" s="1559"/>
      <c r="P152" s="675"/>
      <c r="Q152" s="1615">
        <f t="shared" si="29"/>
        <v>1500</v>
      </c>
      <c r="R152" s="1831">
        <f t="shared" si="30"/>
        <v>30005</v>
      </c>
      <c r="S152" s="1615">
        <f t="shared" si="31"/>
        <v>28505</v>
      </c>
      <c r="T152" s="1817">
        <f t="shared" si="32"/>
        <v>20.003333333333334</v>
      </c>
    </row>
    <row r="153" spans="1:20" ht="14.25" customHeight="1" x14ac:dyDescent="0.2">
      <c r="A153" s="1821" t="s">
        <v>1645</v>
      </c>
      <c r="B153" s="1822" t="s">
        <v>1646</v>
      </c>
      <c r="C153" s="1338"/>
      <c r="D153" s="1341"/>
      <c r="E153" s="1559"/>
      <c r="F153" s="707"/>
      <c r="G153" s="1559"/>
      <c r="H153" s="707"/>
      <c r="I153" s="1559"/>
      <c r="J153" s="707"/>
      <c r="K153" s="1559"/>
      <c r="L153" s="707"/>
      <c r="M153" s="1559"/>
      <c r="N153" s="707"/>
      <c r="O153" s="1559"/>
      <c r="P153" s="675"/>
      <c r="Q153" s="1615"/>
      <c r="R153" s="1831"/>
      <c r="S153" s="1615"/>
      <c r="T153" s="1817"/>
    </row>
    <row r="154" spans="1:20" ht="14.25" customHeight="1" x14ac:dyDescent="0.2">
      <c r="A154" s="1821" t="s">
        <v>1647</v>
      </c>
      <c r="B154" s="1822" t="s">
        <v>1648</v>
      </c>
      <c r="C154" s="1338">
        <v>980</v>
      </c>
      <c r="D154" s="1341">
        <v>850</v>
      </c>
      <c r="E154" s="1559"/>
      <c r="F154" s="707"/>
      <c r="G154" s="1559"/>
      <c r="H154" s="707"/>
      <c r="I154" s="1559"/>
      <c r="J154" s="707"/>
      <c r="K154" s="1559">
        <v>330</v>
      </c>
      <c r="L154" s="707">
        <v>333</v>
      </c>
      <c r="M154" s="1559"/>
      <c r="N154" s="707"/>
      <c r="O154" s="1559">
        <f t="shared" si="28"/>
        <v>330</v>
      </c>
      <c r="P154" s="675">
        <f t="shared" si="28"/>
        <v>333</v>
      </c>
      <c r="Q154" s="1615">
        <f t="shared" si="29"/>
        <v>1310</v>
      </c>
      <c r="R154" s="1831">
        <f t="shared" si="30"/>
        <v>1183</v>
      </c>
      <c r="S154" s="1615">
        <f t="shared" si="31"/>
        <v>-127</v>
      </c>
      <c r="T154" s="1817">
        <f t="shared" si="32"/>
        <v>0.90305343511450387</v>
      </c>
    </row>
    <row r="155" spans="1:20" ht="14.25" customHeight="1" x14ac:dyDescent="0.2">
      <c r="A155" s="1821" t="s">
        <v>1649</v>
      </c>
      <c r="B155" s="1822" t="s">
        <v>1650</v>
      </c>
      <c r="C155" s="1338"/>
      <c r="D155" s="1341"/>
      <c r="E155" s="1559">
        <v>170</v>
      </c>
      <c r="F155" s="707">
        <v>386</v>
      </c>
      <c r="G155" s="1559"/>
      <c r="H155" s="707">
        <v>92</v>
      </c>
      <c r="I155" s="1559"/>
      <c r="J155" s="707"/>
      <c r="K155" s="1559">
        <v>496</v>
      </c>
      <c r="L155" s="707">
        <v>496</v>
      </c>
      <c r="M155" s="1559"/>
      <c r="N155" s="707"/>
      <c r="O155" s="1559">
        <f t="shared" si="28"/>
        <v>496</v>
      </c>
      <c r="P155" s="675">
        <f t="shared" si="28"/>
        <v>588</v>
      </c>
      <c r="Q155" s="1615">
        <f t="shared" si="29"/>
        <v>666</v>
      </c>
      <c r="R155" s="1831">
        <f t="shared" si="30"/>
        <v>974</v>
      </c>
      <c r="S155" s="1615">
        <f t="shared" si="31"/>
        <v>308</v>
      </c>
      <c r="T155" s="1817">
        <f t="shared" si="32"/>
        <v>1.4624624624624625</v>
      </c>
    </row>
    <row r="156" spans="1:20" ht="14.25" customHeight="1" x14ac:dyDescent="0.2">
      <c r="A156" s="1821" t="s">
        <v>1651</v>
      </c>
      <c r="B156" s="1822" t="s">
        <v>1652</v>
      </c>
      <c r="C156" s="1338"/>
      <c r="D156" s="1341"/>
      <c r="E156" s="1559"/>
      <c r="F156" s="707"/>
      <c r="G156" s="1559"/>
      <c r="H156" s="707"/>
      <c r="I156" s="1559"/>
      <c r="J156" s="707"/>
      <c r="K156" s="1559"/>
      <c r="L156" s="707"/>
      <c r="M156" s="1559"/>
      <c r="N156" s="707"/>
      <c r="O156" s="1559"/>
      <c r="P156" s="675"/>
      <c r="Q156" s="1615"/>
      <c r="R156" s="1831"/>
      <c r="S156" s="1615"/>
      <c r="T156" s="1817"/>
    </row>
    <row r="157" spans="1:20" ht="14.25" customHeight="1" x14ac:dyDescent="0.2">
      <c r="A157" s="1821" t="s">
        <v>1653</v>
      </c>
      <c r="B157" s="1822" t="s">
        <v>1654</v>
      </c>
      <c r="C157" s="1338"/>
      <c r="D157" s="1341"/>
      <c r="E157" s="1559"/>
      <c r="F157" s="707"/>
      <c r="G157" s="1559"/>
      <c r="H157" s="707"/>
      <c r="I157" s="1559"/>
      <c r="J157" s="707"/>
      <c r="K157" s="1559"/>
      <c r="L157" s="707"/>
      <c r="M157" s="1559"/>
      <c r="N157" s="707"/>
      <c r="O157" s="1559"/>
      <c r="P157" s="675"/>
      <c r="Q157" s="1615"/>
      <c r="R157" s="1831"/>
      <c r="S157" s="1615"/>
      <c r="T157" s="1817"/>
    </row>
    <row r="158" spans="1:20" ht="14.25" customHeight="1" x14ac:dyDescent="0.2">
      <c r="A158" s="1821" t="s">
        <v>1655</v>
      </c>
      <c r="B158" s="1822" t="s">
        <v>1656</v>
      </c>
      <c r="C158" s="1338"/>
      <c r="D158" s="1341"/>
      <c r="E158" s="1559"/>
      <c r="F158" s="707"/>
      <c r="G158" s="1559"/>
      <c r="H158" s="707"/>
      <c r="I158" s="1559"/>
      <c r="J158" s="707"/>
      <c r="K158" s="1559"/>
      <c r="L158" s="707"/>
      <c r="M158" s="1559"/>
      <c r="N158" s="707"/>
      <c r="O158" s="1559"/>
      <c r="P158" s="675"/>
      <c r="Q158" s="1615"/>
      <c r="R158" s="1831"/>
      <c r="S158" s="1615"/>
      <c r="T158" s="1817"/>
    </row>
    <row r="159" spans="1:20" ht="14.25" customHeight="1" x14ac:dyDescent="0.2">
      <c r="A159" s="1821" t="s">
        <v>1657</v>
      </c>
      <c r="B159" s="1822" t="s">
        <v>1658</v>
      </c>
      <c r="C159" s="1338">
        <v>1505</v>
      </c>
      <c r="D159" s="1341">
        <v>1605</v>
      </c>
      <c r="E159" s="1559"/>
      <c r="F159" s="707"/>
      <c r="G159" s="1559"/>
      <c r="H159" s="707"/>
      <c r="I159" s="1559"/>
      <c r="J159" s="707"/>
      <c r="K159" s="1559"/>
      <c r="L159" s="707"/>
      <c r="M159" s="1559"/>
      <c r="N159" s="707"/>
      <c r="O159" s="1559"/>
      <c r="P159" s="675"/>
      <c r="Q159" s="1615">
        <f t="shared" si="29"/>
        <v>1505</v>
      </c>
      <c r="R159" s="1831">
        <f t="shared" si="30"/>
        <v>1605</v>
      </c>
      <c r="S159" s="1615">
        <f t="shared" si="31"/>
        <v>100</v>
      </c>
      <c r="T159" s="1817">
        <f t="shared" si="32"/>
        <v>1.0664451827242525</v>
      </c>
    </row>
    <row r="160" spans="1:20" ht="21.75" customHeight="1" x14ac:dyDescent="0.2">
      <c r="A160" s="1821" t="s">
        <v>1659</v>
      </c>
      <c r="B160" s="1822" t="s">
        <v>1660</v>
      </c>
      <c r="C160" s="1338"/>
      <c r="D160" s="1341"/>
      <c r="E160" s="1559"/>
      <c r="F160" s="707"/>
      <c r="G160" s="1559"/>
      <c r="H160" s="707"/>
      <c r="I160" s="1559"/>
      <c r="J160" s="707"/>
      <c r="K160" s="1559"/>
      <c r="L160" s="707"/>
      <c r="M160" s="1559"/>
      <c r="N160" s="707"/>
      <c r="O160" s="1559"/>
      <c r="P160" s="675"/>
      <c r="Q160" s="1615"/>
      <c r="R160" s="1831"/>
      <c r="S160" s="1615"/>
      <c r="T160" s="1817"/>
    </row>
    <row r="161" spans="1:20" ht="21.75" customHeight="1" x14ac:dyDescent="0.2">
      <c r="A161" s="1821" t="s">
        <v>1661</v>
      </c>
      <c r="B161" s="1822" t="s">
        <v>1662</v>
      </c>
      <c r="C161" s="1338"/>
      <c r="D161" s="1341"/>
      <c r="E161" s="1559"/>
      <c r="F161" s="707"/>
      <c r="G161" s="1559"/>
      <c r="H161" s="707"/>
      <c r="I161" s="1559"/>
      <c r="J161" s="707"/>
      <c r="K161" s="1559"/>
      <c r="L161" s="707"/>
      <c r="M161" s="1559"/>
      <c r="N161" s="707"/>
      <c r="O161" s="1559"/>
      <c r="P161" s="675"/>
      <c r="Q161" s="1615"/>
      <c r="R161" s="1831"/>
      <c r="S161" s="1615"/>
      <c r="T161" s="1817"/>
    </row>
    <row r="162" spans="1:20" ht="21.75" customHeight="1" x14ac:dyDescent="0.2">
      <c r="A162" s="1821" t="s">
        <v>1663</v>
      </c>
      <c r="B162" s="1822" t="s">
        <v>1664</v>
      </c>
      <c r="C162" s="1338"/>
      <c r="D162" s="1341"/>
      <c r="E162" s="1559"/>
      <c r="F162" s="707"/>
      <c r="G162" s="1559">
        <v>183</v>
      </c>
      <c r="H162" s="707">
        <v>671</v>
      </c>
      <c r="I162" s="1559">
        <v>0</v>
      </c>
      <c r="J162" s="707">
        <v>406</v>
      </c>
      <c r="K162" s="1559"/>
      <c r="L162" s="707"/>
      <c r="M162" s="1559">
        <v>252</v>
      </c>
      <c r="N162" s="707">
        <v>589</v>
      </c>
      <c r="O162" s="1559">
        <f t="shared" si="28"/>
        <v>435</v>
      </c>
      <c r="P162" s="675">
        <f t="shared" si="28"/>
        <v>1666</v>
      </c>
      <c r="Q162" s="1615">
        <f t="shared" si="29"/>
        <v>435</v>
      </c>
      <c r="R162" s="1831">
        <f t="shared" si="30"/>
        <v>1666</v>
      </c>
      <c r="S162" s="1615">
        <f t="shared" si="31"/>
        <v>1231</v>
      </c>
      <c r="T162" s="1817">
        <f t="shared" si="32"/>
        <v>3.8298850574712642</v>
      </c>
    </row>
    <row r="163" spans="1:20" ht="12.75" customHeight="1" x14ac:dyDescent="0.2">
      <c r="A163" s="1821" t="s">
        <v>1665</v>
      </c>
      <c r="B163" s="1822" t="s">
        <v>1666</v>
      </c>
      <c r="C163" s="1338"/>
      <c r="D163" s="1341"/>
      <c r="E163" s="1559"/>
      <c r="F163" s="707"/>
      <c r="G163" s="1559"/>
      <c r="H163" s="707"/>
      <c r="I163" s="1559"/>
      <c r="J163" s="707"/>
      <c r="K163" s="1559"/>
      <c r="L163" s="707"/>
      <c r="M163" s="1559"/>
      <c r="N163" s="707"/>
      <c r="O163" s="1559"/>
      <c r="P163" s="675"/>
      <c r="Q163" s="1615"/>
      <c r="R163" s="1831"/>
      <c r="S163" s="1615"/>
      <c r="T163" s="1817"/>
    </row>
    <row r="164" spans="1:20" ht="21.75" customHeight="1" x14ac:dyDescent="0.2">
      <c r="A164" s="1821" t="s">
        <v>1667</v>
      </c>
      <c r="B164" s="1822" t="s">
        <v>1668</v>
      </c>
      <c r="C164" s="1338">
        <v>300</v>
      </c>
      <c r="D164" s="1341">
        <v>0</v>
      </c>
      <c r="E164" s="1559"/>
      <c r="F164" s="707"/>
      <c r="G164" s="1559">
        <v>200</v>
      </c>
      <c r="H164" s="707">
        <v>200</v>
      </c>
      <c r="I164" s="1559"/>
      <c r="J164" s="707"/>
      <c r="K164" s="1559"/>
      <c r="L164" s="707"/>
      <c r="M164" s="1559"/>
      <c r="N164" s="707"/>
      <c r="O164" s="1559">
        <f t="shared" si="28"/>
        <v>200</v>
      </c>
      <c r="P164" s="675">
        <f t="shared" si="28"/>
        <v>200</v>
      </c>
      <c r="Q164" s="1615">
        <f t="shared" si="29"/>
        <v>500</v>
      </c>
      <c r="R164" s="1831">
        <f t="shared" si="30"/>
        <v>200</v>
      </c>
      <c r="S164" s="1615">
        <f t="shared" si="31"/>
        <v>-300</v>
      </c>
      <c r="T164" s="1817">
        <f t="shared" si="32"/>
        <v>0.4</v>
      </c>
    </row>
    <row r="165" spans="1:20" s="1591" customFormat="1" ht="14.25" customHeight="1" x14ac:dyDescent="0.2">
      <c r="A165" s="1823" t="s">
        <v>1669</v>
      </c>
      <c r="B165" s="1824" t="s">
        <v>1670</v>
      </c>
      <c r="C165" s="1429">
        <f>C150+C157+C158+C159+C160+C161+C162+C163+C164</f>
        <v>4285</v>
      </c>
      <c r="D165" s="1428">
        <f t="shared" ref="D165:N165" si="35">D150+D157+D158+D159+D160+D161+D162+D163+D164</f>
        <v>32460</v>
      </c>
      <c r="E165" s="1429">
        <f t="shared" si="35"/>
        <v>170</v>
      </c>
      <c r="F165" s="1428">
        <f t="shared" si="35"/>
        <v>386</v>
      </c>
      <c r="G165" s="1429">
        <f t="shared" si="35"/>
        <v>383</v>
      </c>
      <c r="H165" s="1428">
        <f t="shared" si="35"/>
        <v>963</v>
      </c>
      <c r="I165" s="1429">
        <f t="shared" si="35"/>
        <v>0</v>
      </c>
      <c r="J165" s="1428">
        <f t="shared" si="35"/>
        <v>406</v>
      </c>
      <c r="K165" s="1429">
        <f t="shared" si="35"/>
        <v>826</v>
      </c>
      <c r="L165" s="1428">
        <f t="shared" si="35"/>
        <v>829</v>
      </c>
      <c r="M165" s="1429">
        <f t="shared" si="35"/>
        <v>252</v>
      </c>
      <c r="N165" s="1428">
        <f t="shared" si="35"/>
        <v>589</v>
      </c>
      <c r="O165" s="1592">
        <f t="shared" si="28"/>
        <v>1461</v>
      </c>
      <c r="P165" s="1593">
        <f t="shared" si="28"/>
        <v>2787</v>
      </c>
      <c r="Q165" s="1834">
        <f t="shared" si="29"/>
        <v>5916</v>
      </c>
      <c r="R165" s="1835">
        <f t="shared" si="30"/>
        <v>35633</v>
      </c>
      <c r="S165" s="1834">
        <f t="shared" si="31"/>
        <v>29717</v>
      </c>
      <c r="T165" s="1836">
        <f t="shared" si="32"/>
        <v>6.0231575388776202</v>
      </c>
    </row>
    <row r="166" spans="1:20" s="1591" customFormat="1" ht="14.25" customHeight="1" x14ac:dyDescent="0.2">
      <c r="A166" s="1823" t="s">
        <v>1671</v>
      </c>
      <c r="B166" s="1824" t="s">
        <v>1672</v>
      </c>
      <c r="C166" s="1429">
        <f>C108+C149+C165</f>
        <v>327831</v>
      </c>
      <c r="D166" s="1428">
        <f t="shared" ref="D166:N166" si="36">D108+D149+D165</f>
        <v>363405</v>
      </c>
      <c r="E166" s="1429">
        <f t="shared" si="36"/>
        <v>170</v>
      </c>
      <c r="F166" s="1428">
        <f t="shared" si="36"/>
        <v>386</v>
      </c>
      <c r="G166" s="1429">
        <f t="shared" si="36"/>
        <v>3678</v>
      </c>
      <c r="H166" s="1428">
        <f t="shared" si="36"/>
        <v>4214</v>
      </c>
      <c r="I166" s="1429">
        <f t="shared" si="36"/>
        <v>0</v>
      </c>
      <c r="J166" s="1428">
        <f t="shared" si="36"/>
        <v>406</v>
      </c>
      <c r="K166" s="1429">
        <f t="shared" si="36"/>
        <v>966</v>
      </c>
      <c r="L166" s="1428">
        <f t="shared" si="36"/>
        <v>829</v>
      </c>
      <c r="M166" s="1429">
        <f t="shared" si="36"/>
        <v>501</v>
      </c>
      <c r="N166" s="1428">
        <f t="shared" si="36"/>
        <v>698</v>
      </c>
      <c r="O166" s="1592">
        <f t="shared" si="28"/>
        <v>5145</v>
      </c>
      <c r="P166" s="1593">
        <f t="shared" si="28"/>
        <v>6147</v>
      </c>
      <c r="Q166" s="1834">
        <f t="shared" si="29"/>
        <v>333146</v>
      </c>
      <c r="R166" s="1835">
        <f t="shared" si="30"/>
        <v>369938</v>
      </c>
      <c r="S166" s="1834">
        <f t="shared" si="31"/>
        <v>36792</v>
      </c>
      <c r="T166" s="1836">
        <f t="shared" si="32"/>
        <v>1.1104380661932005</v>
      </c>
    </row>
    <row r="167" spans="1:20" ht="22.5" customHeight="1" x14ac:dyDescent="0.2">
      <c r="A167" s="1821" t="s">
        <v>1673</v>
      </c>
      <c r="B167" s="1822" t="s">
        <v>1674</v>
      </c>
      <c r="C167" s="1338"/>
      <c r="D167" s="1341"/>
      <c r="E167" s="1559"/>
      <c r="F167" s="707"/>
      <c r="G167" s="1559"/>
      <c r="H167" s="707"/>
      <c r="I167" s="1559"/>
      <c r="J167" s="707"/>
      <c r="K167" s="1559"/>
      <c r="L167" s="707"/>
      <c r="M167" s="1559"/>
      <c r="N167" s="707"/>
      <c r="O167" s="1559"/>
      <c r="P167" s="675"/>
      <c r="Q167" s="1615"/>
      <c r="R167" s="1831"/>
      <c r="S167" s="1615"/>
      <c r="T167" s="1817"/>
    </row>
    <row r="168" spans="1:20" ht="12" customHeight="1" x14ac:dyDescent="0.2">
      <c r="A168" s="1821" t="s">
        <v>1675</v>
      </c>
      <c r="B168" s="1822" t="s">
        <v>1676</v>
      </c>
      <c r="C168" s="1338">
        <v>228</v>
      </c>
      <c r="D168" s="1341">
        <v>871</v>
      </c>
      <c r="E168" s="1559">
        <v>7</v>
      </c>
      <c r="F168" s="707">
        <v>21</v>
      </c>
      <c r="G168" s="1559">
        <v>1142</v>
      </c>
      <c r="H168" s="707">
        <v>584</v>
      </c>
      <c r="I168" s="1559"/>
      <c r="J168" s="707"/>
      <c r="K168" s="1559"/>
      <c r="L168" s="707">
        <v>2189</v>
      </c>
      <c r="M168" s="1559">
        <v>1326</v>
      </c>
      <c r="N168" s="707">
        <v>325</v>
      </c>
      <c r="O168" s="1559">
        <f t="shared" si="28"/>
        <v>2468</v>
      </c>
      <c r="P168" s="675">
        <f t="shared" si="28"/>
        <v>3098</v>
      </c>
      <c r="Q168" s="1615">
        <f t="shared" si="29"/>
        <v>2703</v>
      </c>
      <c r="R168" s="1831">
        <f t="shared" si="30"/>
        <v>3990</v>
      </c>
      <c r="S168" s="1615">
        <f t="shared" si="31"/>
        <v>1287</v>
      </c>
      <c r="T168" s="1817">
        <f t="shared" si="32"/>
        <v>1.4761376248612652</v>
      </c>
    </row>
    <row r="169" spans="1:20" ht="22.5" customHeight="1" x14ac:dyDescent="0.2">
      <c r="A169" s="1821" t="s">
        <v>1677</v>
      </c>
      <c r="B169" s="1822" t="s">
        <v>1678</v>
      </c>
      <c r="C169" s="1338">
        <v>405</v>
      </c>
      <c r="D169" s="1341">
        <v>405</v>
      </c>
      <c r="E169" s="1559"/>
      <c r="F169" s="707"/>
      <c r="G169" s="1559"/>
      <c r="H169" s="707"/>
      <c r="I169" s="1559"/>
      <c r="J169" s="707"/>
      <c r="K169" s="1559"/>
      <c r="L169" s="707"/>
      <c r="M169" s="1559"/>
      <c r="N169" s="707"/>
      <c r="O169" s="1559"/>
      <c r="P169" s="675"/>
      <c r="Q169" s="1615">
        <f t="shared" si="29"/>
        <v>405</v>
      </c>
      <c r="R169" s="1831">
        <f t="shared" si="30"/>
        <v>405</v>
      </c>
      <c r="S169" s="1615">
        <f t="shared" si="31"/>
        <v>0</v>
      </c>
      <c r="T169" s="1817">
        <f t="shared" si="32"/>
        <v>1</v>
      </c>
    </row>
    <row r="170" spans="1:20" ht="12" customHeight="1" x14ac:dyDescent="0.2">
      <c r="A170" s="1821" t="s">
        <v>1679</v>
      </c>
      <c r="B170" s="1822" t="s">
        <v>1680</v>
      </c>
      <c r="C170" s="1338"/>
      <c r="D170" s="1341"/>
      <c r="E170" s="1559"/>
      <c r="F170" s="707"/>
      <c r="G170" s="1559"/>
      <c r="H170" s="707"/>
      <c r="I170" s="1559"/>
      <c r="J170" s="707"/>
      <c r="K170" s="1559"/>
      <c r="L170" s="707"/>
      <c r="M170" s="1559"/>
      <c r="N170" s="707"/>
      <c r="O170" s="1559"/>
      <c r="P170" s="675"/>
      <c r="Q170" s="1615"/>
      <c r="R170" s="1831"/>
      <c r="S170" s="1615"/>
      <c r="T170" s="1817"/>
    </row>
    <row r="171" spans="1:20" s="1591" customFormat="1" ht="22.5" customHeight="1" x14ac:dyDescent="0.2">
      <c r="A171" s="1823" t="s">
        <v>1681</v>
      </c>
      <c r="B171" s="1824" t="s">
        <v>1682</v>
      </c>
      <c r="C171" s="1429">
        <f>C167+C168+C169+C170</f>
        <v>633</v>
      </c>
      <c r="D171" s="1428">
        <f>D167+D168+D169+D170</f>
        <v>1276</v>
      </c>
      <c r="E171" s="1429">
        <f t="shared" ref="E171:N171" si="37">E167+E168+E169+E170</f>
        <v>7</v>
      </c>
      <c r="F171" s="1428">
        <f t="shared" si="37"/>
        <v>21</v>
      </c>
      <c r="G171" s="1429">
        <f t="shared" si="37"/>
        <v>1142</v>
      </c>
      <c r="H171" s="1428">
        <f t="shared" si="37"/>
        <v>584</v>
      </c>
      <c r="I171" s="1429">
        <f t="shared" si="37"/>
        <v>0</v>
      </c>
      <c r="J171" s="1428">
        <f t="shared" si="37"/>
        <v>0</v>
      </c>
      <c r="K171" s="1429">
        <f t="shared" si="37"/>
        <v>0</v>
      </c>
      <c r="L171" s="1428">
        <f t="shared" si="37"/>
        <v>2189</v>
      </c>
      <c r="M171" s="1429">
        <f t="shared" si="37"/>
        <v>1326</v>
      </c>
      <c r="N171" s="1428">
        <f t="shared" si="37"/>
        <v>325</v>
      </c>
      <c r="O171" s="1592">
        <f t="shared" si="28"/>
        <v>2468</v>
      </c>
      <c r="P171" s="1593">
        <f t="shared" si="28"/>
        <v>3098</v>
      </c>
      <c r="Q171" s="1834">
        <f t="shared" si="29"/>
        <v>3108</v>
      </c>
      <c r="R171" s="1835">
        <f t="shared" si="30"/>
        <v>4395</v>
      </c>
      <c r="S171" s="1834">
        <f t="shared" si="31"/>
        <v>1287</v>
      </c>
      <c r="T171" s="1836">
        <f t="shared" si="32"/>
        <v>1.4140926640926641</v>
      </c>
    </row>
    <row r="172" spans="1:20" ht="14.25" customHeight="1" x14ac:dyDescent="0.2">
      <c r="A172" s="1821" t="s">
        <v>1683</v>
      </c>
      <c r="B172" s="1822" t="s">
        <v>1684</v>
      </c>
      <c r="C172" s="1338"/>
      <c r="D172" s="1341"/>
      <c r="E172" s="1559"/>
      <c r="F172" s="707"/>
      <c r="G172" s="1559"/>
      <c r="H172" s="707"/>
      <c r="I172" s="1559"/>
      <c r="J172" s="707"/>
      <c r="K172" s="1559"/>
      <c r="L172" s="707"/>
      <c r="M172" s="1559"/>
      <c r="N172" s="707"/>
      <c r="O172" s="1559"/>
      <c r="P172" s="675"/>
      <c r="Q172" s="1615"/>
      <c r="R172" s="1831"/>
      <c r="S172" s="1615"/>
      <c r="T172" s="1817"/>
    </row>
    <row r="173" spans="1:20" ht="14.25" customHeight="1" x14ac:dyDescent="0.2">
      <c r="A173" s="1821" t="s">
        <v>1685</v>
      </c>
      <c r="B173" s="1822" t="s">
        <v>1686</v>
      </c>
      <c r="C173" s="1338">
        <v>-2398</v>
      </c>
      <c r="D173" s="1341">
        <v>-1093</v>
      </c>
      <c r="E173" s="1559">
        <v>-34</v>
      </c>
      <c r="F173" s="707">
        <v>-196</v>
      </c>
      <c r="G173" s="1559"/>
      <c r="H173" s="707"/>
      <c r="I173" s="1559"/>
      <c r="J173" s="707"/>
      <c r="K173" s="1559">
        <v>-1404</v>
      </c>
      <c r="L173" s="707"/>
      <c r="M173" s="1559"/>
      <c r="N173" s="707"/>
      <c r="O173" s="1559">
        <f t="shared" si="28"/>
        <v>-1404</v>
      </c>
      <c r="P173" s="675">
        <f t="shared" si="28"/>
        <v>0</v>
      </c>
      <c r="Q173" s="1615">
        <f t="shared" si="29"/>
        <v>-3836</v>
      </c>
      <c r="R173" s="1831">
        <f t="shared" si="30"/>
        <v>-1289</v>
      </c>
      <c r="S173" s="1615">
        <f t="shared" si="31"/>
        <v>2547</v>
      </c>
      <c r="T173" s="1817">
        <f t="shared" si="32"/>
        <v>0.33602711157455684</v>
      </c>
    </row>
    <row r="174" spans="1:20" ht="14.25" customHeight="1" x14ac:dyDescent="0.2">
      <c r="A174" s="1823" t="s">
        <v>1687</v>
      </c>
      <c r="B174" s="1824" t="s">
        <v>1688</v>
      </c>
      <c r="C174" s="1429">
        <f>C172+C173</f>
        <v>-2398</v>
      </c>
      <c r="D174" s="1428">
        <f t="shared" ref="D174:N174" si="38">D172+D173</f>
        <v>-1093</v>
      </c>
      <c r="E174" s="1429">
        <f t="shared" si="38"/>
        <v>-34</v>
      </c>
      <c r="F174" s="1428">
        <f t="shared" si="38"/>
        <v>-196</v>
      </c>
      <c r="G174" s="1429">
        <f t="shared" si="38"/>
        <v>0</v>
      </c>
      <c r="H174" s="1428">
        <f t="shared" si="38"/>
        <v>0</v>
      </c>
      <c r="I174" s="1429">
        <f t="shared" si="38"/>
        <v>0</v>
      </c>
      <c r="J174" s="1428">
        <f t="shared" si="38"/>
        <v>0</v>
      </c>
      <c r="K174" s="1429">
        <f t="shared" si="38"/>
        <v>-1404</v>
      </c>
      <c r="L174" s="1428">
        <f t="shared" si="38"/>
        <v>0</v>
      </c>
      <c r="M174" s="1429">
        <f t="shared" si="38"/>
        <v>0</v>
      </c>
      <c r="N174" s="1428">
        <f t="shared" si="38"/>
        <v>0</v>
      </c>
      <c r="O174" s="1559">
        <f t="shared" si="28"/>
        <v>-1404</v>
      </c>
      <c r="P174" s="675">
        <f t="shared" si="28"/>
        <v>0</v>
      </c>
      <c r="Q174" s="1615">
        <f t="shared" si="29"/>
        <v>-3836</v>
      </c>
      <c r="R174" s="1831">
        <f t="shared" si="30"/>
        <v>-1289</v>
      </c>
      <c r="S174" s="1615">
        <f t="shared" si="31"/>
        <v>2547</v>
      </c>
      <c r="T174" s="1817">
        <f t="shared" si="32"/>
        <v>0.33602711157455684</v>
      </c>
    </row>
    <row r="175" spans="1:20" ht="14.25" customHeight="1" x14ac:dyDescent="0.2">
      <c r="A175" s="1821" t="s">
        <v>1689</v>
      </c>
      <c r="B175" s="1822" t="s">
        <v>1690</v>
      </c>
      <c r="C175" s="1338"/>
      <c r="D175" s="1341"/>
      <c r="E175" s="1559"/>
      <c r="F175" s="707"/>
      <c r="G175" s="1559"/>
      <c r="H175" s="707"/>
      <c r="I175" s="1559"/>
      <c r="J175" s="707"/>
      <c r="K175" s="1559"/>
      <c r="L175" s="707"/>
      <c r="M175" s="1559"/>
      <c r="N175" s="707"/>
      <c r="O175" s="1559"/>
      <c r="P175" s="675"/>
      <c r="Q175" s="1615"/>
      <c r="R175" s="1831"/>
      <c r="S175" s="1615"/>
      <c r="T175" s="1817"/>
    </row>
    <row r="176" spans="1:20" ht="22.5" customHeight="1" x14ac:dyDescent="0.2">
      <c r="A176" s="1821" t="s">
        <v>1691</v>
      </c>
      <c r="B176" s="1822" t="s">
        <v>1692</v>
      </c>
      <c r="C176" s="1338"/>
      <c r="D176" s="1341"/>
      <c r="E176" s="1559"/>
      <c r="F176" s="707"/>
      <c r="G176" s="1559"/>
      <c r="H176" s="707"/>
      <c r="I176" s="1559"/>
      <c r="J176" s="707"/>
      <c r="K176" s="1559"/>
      <c r="L176" s="707"/>
      <c r="M176" s="1559"/>
      <c r="N176" s="707"/>
      <c r="O176" s="1559"/>
      <c r="P176" s="675"/>
      <c r="Q176" s="1615"/>
      <c r="R176" s="1831"/>
      <c r="S176" s="1615"/>
      <c r="T176" s="1817"/>
    </row>
    <row r="177" spans="1:20" s="1591" customFormat="1" ht="14.25" customHeight="1" x14ac:dyDescent="0.2">
      <c r="A177" s="1823" t="s">
        <v>1693</v>
      </c>
      <c r="B177" s="1824" t="s">
        <v>1694</v>
      </c>
      <c r="C177" s="1429"/>
      <c r="D177" s="1428"/>
      <c r="E177" s="1592"/>
      <c r="F177" s="1837"/>
      <c r="G177" s="1592"/>
      <c r="H177" s="1837"/>
      <c r="I177" s="1592"/>
      <c r="J177" s="1837"/>
      <c r="K177" s="1592"/>
      <c r="L177" s="1837"/>
      <c r="M177" s="1592"/>
      <c r="N177" s="1837"/>
      <c r="O177" s="1592"/>
      <c r="P177" s="1593"/>
      <c r="Q177" s="1834"/>
      <c r="R177" s="1835"/>
      <c r="S177" s="1834"/>
      <c r="T177" s="1836"/>
    </row>
    <row r="178" spans="1:20" s="1591" customFormat="1" ht="14.25" customHeight="1" x14ac:dyDescent="0.2">
      <c r="A178" s="1823" t="s">
        <v>1695</v>
      </c>
      <c r="B178" s="1824" t="s">
        <v>1696</v>
      </c>
      <c r="C178" s="1429">
        <f>C171+C174+C177</f>
        <v>-1765</v>
      </c>
      <c r="D178" s="1428">
        <f t="shared" ref="D178:N178" si="39">D171+D174+D177</f>
        <v>183</v>
      </c>
      <c r="E178" s="1429">
        <f t="shared" si="39"/>
        <v>-27</v>
      </c>
      <c r="F178" s="1428">
        <f t="shared" si="39"/>
        <v>-175</v>
      </c>
      <c r="G178" s="1429">
        <f t="shared" si="39"/>
        <v>1142</v>
      </c>
      <c r="H178" s="1428">
        <f t="shared" si="39"/>
        <v>584</v>
      </c>
      <c r="I178" s="1429">
        <f t="shared" si="39"/>
        <v>0</v>
      </c>
      <c r="J178" s="1428">
        <f t="shared" si="39"/>
        <v>0</v>
      </c>
      <c r="K178" s="1429">
        <f t="shared" si="39"/>
        <v>-1404</v>
      </c>
      <c r="L178" s="1428">
        <f t="shared" si="39"/>
        <v>2189</v>
      </c>
      <c r="M178" s="1429">
        <f t="shared" si="39"/>
        <v>1326</v>
      </c>
      <c r="N178" s="1428">
        <f t="shared" si="39"/>
        <v>325</v>
      </c>
      <c r="O178" s="1592">
        <f t="shared" si="28"/>
        <v>1064</v>
      </c>
      <c r="P178" s="1593">
        <f t="shared" si="28"/>
        <v>3098</v>
      </c>
      <c r="Q178" s="1834">
        <f t="shared" si="29"/>
        <v>-728</v>
      </c>
      <c r="R178" s="1835">
        <f t="shared" si="30"/>
        <v>3106</v>
      </c>
      <c r="S178" s="1834">
        <f t="shared" si="31"/>
        <v>3834</v>
      </c>
      <c r="T178" s="1836">
        <f t="shared" si="32"/>
        <v>-4.2664835164835164</v>
      </c>
    </row>
    <row r="179" spans="1:20" ht="14.25" customHeight="1" x14ac:dyDescent="0.2">
      <c r="A179" s="1821" t="s">
        <v>1697</v>
      </c>
      <c r="B179" s="1822" t="s">
        <v>1698</v>
      </c>
      <c r="C179" s="1338"/>
      <c r="D179" s="1341"/>
      <c r="E179" s="1559"/>
      <c r="F179" s="707"/>
      <c r="G179" s="1559"/>
      <c r="H179" s="707"/>
      <c r="I179" s="1559"/>
      <c r="J179" s="707"/>
      <c r="K179" s="1559"/>
      <c r="L179" s="707"/>
      <c r="M179" s="1559"/>
      <c r="N179" s="707"/>
      <c r="O179" s="1559"/>
      <c r="P179" s="675"/>
      <c r="Q179" s="1615"/>
      <c r="R179" s="1831"/>
      <c r="S179" s="1615"/>
      <c r="T179" s="1817"/>
    </row>
    <row r="180" spans="1:20" ht="14.25" customHeight="1" x14ac:dyDescent="0.2">
      <c r="A180" s="1821" t="s">
        <v>1699</v>
      </c>
      <c r="B180" s="1822" t="s">
        <v>1700</v>
      </c>
      <c r="C180" s="1338"/>
      <c r="D180" s="1341"/>
      <c r="E180" s="1559"/>
      <c r="F180" s="707"/>
      <c r="G180" s="1559"/>
      <c r="H180" s="707"/>
      <c r="I180" s="1559"/>
      <c r="J180" s="707"/>
      <c r="K180" s="1559"/>
      <c r="L180" s="707"/>
      <c r="M180" s="1559"/>
      <c r="N180" s="707"/>
      <c r="O180" s="1559"/>
      <c r="P180" s="675"/>
      <c r="Q180" s="1615"/>
      <c r="R180" s="1831"/>
      <c r="S180" s="1615"/>
      <c r="T180" s="1817"/>
    </row>
    <row r="181" spans="1:20" ht="14.25" customHeight="1" x14ac:dyDescent="0.2">
      <c r="A181" s="1821" t="s">
        <v>1701</v>
      </c>
      <c r="B181" s="1822" t="s">
        <v>1702</v>
      </c>
      <c r="C181" s="1338"/>
      <c r="D181" s="1341"/>
      <c r="E181" s="1559"/>
      <c r="F181" s="707"/>
      <c r="G181" s="1559"/>
      <c r="H181" s="707"/>
      <c r="I181" s="1559"/>
      <c r="J181" s="707"/>
      <c r="K181" s="1559"/>
      <c r="L181" s="707"/>
      <c r="M181" s="1559"/>
      <c r="N181" s="707"/>
      <c r="O181" s="1559"/>
      <c r="P181" s="675"/>
      <c r="Q181" s="1615"/>
      <c r="R181" s="1831"/>
      <c r="S181" s="1615"/>
      <c r="T181" s="1817"/>
    </row>
    <row r="182" spans="1:20" s="1591" customFormat="1" ht="14.25" customHeight="1" thickBot="1" x14ac:dyDescent="0.25">
      <c r="A182" s="1823" t="s">
        <v>1703</v>
      </c>
      <c r="B182" s="1824" t="s">
        <v>1704</v>
      </c>
      <c r="C182" s="1429"/>
      <c r="D182" s="1428"/>
      <c r="E182" s="1592"/>
      <c r="F182" s="1837"/>
      <c r="G182" s="1592"/>
      <c r="H182" s="1837"/>
      <c r="I182" s="1592"/>
      <c r="J182" s="1837"/>
      <c r="K182" s="1592"/>
      <c r="L182" s="1837"/>
      <c r="M182" s="1592"/>
      <c r="N182" s="1837"/>
      <c r="O182" s="1592"/>
      <c r="P182" s="1593"/>
      <c r="Q182" s="1834"/>
      <c r="R182" s="1835"/>
      <c r="S182" s="1834"/>
      <c r="T182" s="1836"/>
    </row>
    <row r="183" spans="1:20" ht="14.25" customHeight="1" thickBot="1" x14ac:dyDescent="0.25">
      <c r="A183" s="1825" t="s">
        <v>1705</v>
      </c>
      <c r="B183" s="1826" t="s">
        <v>1706</v>
      </c>
      <c r="C183" s="1827">
        <f>C35+C50+C64+C166+C178+C182</f>
        <v>21444680</v>
      </c>
      <c r="D183" s="1828">
        <f t="shared" ref="D183:S183" si="40">D35+D50+D64+D166+D178+D182</f>
        <v>21165205</v>
      </c>
      <c r="E183" s="1827">
        <f t="shared" si="40"/>
        <v>19837</v>
      </c>
      <c r="F183" s="1828">
        <f t="shared" si="40"/>
        <v>22105</v>
      </c>
      <c r="G183" s="1827">
        <f t="shared" si="40"/>
        <v>51012</v>
      </c>
      <c r="H183" s="1828">
        <f t="shared" si="40"/>
        <v>59166</v>
      </c>
      <c r="I183" s="1827">
        <f t="shared" si="40"/>
        <v>2832</v>
      </c>
      <c r="J183" s="1828">
        <f t="shared" si="40"/>
        <v>4457</v>
      </c>
      <c r="K183" s="1827">
        <f t="shared" si="40"/>
        <v>19105</v>
      </c>
      <c r="L183" s="1828">
        <f t="shared" si="40"/>
        <v>27668</v>
      </c>
      <c r="M183" s="1827">
        <f t="shared" si="40"/>
        <v>23746</v>
      </c>
      <c r="N183" s="1828">
        <f t="shared" si="40"/>
        <v>31131</v>
      </c>
      <c r="O183" s="1827">
        <f t="shared" si="40"/>
        <v>96695</v>
      </c>
      <c r="P183" s="1798">
        <f t="shared" si="40"/>
        <v>122422</v>
      </c>
      <c r="Q183" s="1832">
        <f t="shared" si="40"/>
        <v>21561212</v>
      </c>
      <c r="R183" s="1833">
        <f t="shared" si="40"/>
        <v>21309732</v>
      </c>
      <c r="S183" s="1832">
        <f t="shared" si="40"/>
        <v>-251480</v>
      </c>
      <c r="T183" s="1843">
        <f t="shared" si="32"/>
        <v>0.98833646271832953</v>
      </c>
    </row>
    <row r="184" spans="1:20" ht="14.25" customHeight="1" x14ac:dyDescent="0.2">
      <c r="A184" s="1821" t="s">
        <v>1707</v>
      </c>
      <c r="B184" s="1822" t="s">
        <v>1708</v>
      </c>
      <c r="C184" s="1338">
        <v>19473148</v>
      </c>
      <c r="D184" s="1341">
        <v>19473148</v>
      </c>
      <c r="E184" s="1559">
        <v>21458</v>
      </c>
      <c r="F184" s="707">
        <v>21458</v>
      </c>
      <c r="G184" s="1559">
        <v>161858</v>
      </c>
      <c r="H184" s="707">
        <v>161858</v>
      </c>
      <c r="I184" s="1559">
        <v>8054</v>
      </c>
      <c r="J184" s="707">
        <v>8054</v>
      </c>
      <c r="K184" s="1559">
        <v>49889</v>
      </c>
      <c r="L184" s="707">
        <v>49889</v>
      </c>
      <c r="M184" s="1559">
        <v>29937</v>
      </c>
      <c r="N184" s="707">
        <v>29937</v>
      </c>
      <c r="O184" s="1559">
        <f>G184+I184+K184+M184</f>
        <v>249738</v>
      </c>
      <c r="P184" s="675">
        <f>H184+J184+L184+N184</f>
        <v>249738</v>
      </c>
      <c r="Q184" s="1615">
        <f t="shared" ref="Q184:R188" si="41">C184+E184+O184</f>
        <v>19744344</v>
      </c>
      <c r="R184" s="1831">
        <f t="shared" si="41"/>
        <v>19744344</v>
      </c>
      <c r="S184" s="1615">
        <f>R184-Q184</f>
        <v>0</v>
      </c>
      <c r="T184" s="1817">
        <f t="shared" si="32"/>
        <v>1</v>
      </c>
    </row>
    <row r="185" spans="1:20" ht="14.25" customHeight="1" x14ac:dyDescent="0.2">
      <c r="A185" s="1821" t="s">
        <v>1709</v>
      </c>
      <c r="B185" s="1822" t="s">
        <v>1710</v>
      </c>
      <c r="C185" s="1338">
        <v>-222453</v>
      </c>
      <c r="D185" s="1341">
        <v>-222453</v>
      </c>
      <c r="E185" s="1559"/>
      <c r="F185" s="707"/>
      <c r="G185" s="1559"/>
      <c r="H185" s="707"/>
      <c r="I185" s="1559"/>
      <c r="J185" s="707"/>
      <c r="K185" s="1559"/>
      <c r="L185" s="707"/>
      <c r="M185" s="1559"/>
      <c r="N185" s="707"/>
      <c r="O185" s="1559"/>
      <c r="P185" s="675"/>
      <c r="Q185" s="1615">
        <f t="shared" si="41"/>
        <v>-222453</v>
      </c>
      <c r="R185" s="1831">
        <f t="shared" si="41"/>
        <v>-222453</v>
      </c>
      <c r="S185" s="1615">
        <f t="shared" ref="S185:S247" si="42">R185-Q185</f>
        <v>0</v>
      </c>
      <c r="T185" s="1817">
        <f t="shared" si="32"/>
        <v>1</v>
      </c>
    </row>
    <row r="186" spans="1:20" ht="14.25" customHeight="1" x14ac:dyDescent="0.2">
      <c r="A186" s="1821" t="s">
        <v>1711</v>
      </c>
      <c r="B186" s="1822" t="s">
        <v>1712</v>
      </c>
      <c r="C186" s="1338">
        <v>779393</v>
      </c>
      <c r="D186" s="1341">
        <v>779393</v>
      </c>
      <c r="E186" s="1559">
        <v>567</v>
      </c>
      <c r="F186" s="707">
        <v>567</v>
      </c>
      <c r="G186" s="1559">
        <v>318</v>
      </c>
      <c r="H186" s="707">
        <v>318</v>
      </c>
      <c r="I186" s="1559">
        <v>129</v>
      </c>
      <c r="J186" s="707">
        <v>129</v>
      </c>
      <c r="K186" s="1559">
        <v>468</v>
      </c>
      <c r="L186" s="707">
        <v>468</v>
      </c>
      <c r="M186" s="1559">
        <v>3559</v>
      </c>
      <c r="N186" s="707">
        <v>3559</v>
      </c>
      <c r="O186" s="1559">
        <f t="shared" ref="O186:O247" si="43">G186+I186+K186+M186</f>
        <v>4474</v>
      </c>
      <c r="P186" s="675">
        <f t="shared" ref="P186:P247" si="44">H186+J186+L186+N186</f>
        <v>4474</v>
      </c>
      <c r="Q186" s="1615">
        <f t="shared" si="41"/>
        <v>784434</v>
      </c>
      <c r="R186" s="1831">
        <f t="shared" si="41"/>
        <v>784434</v>
      </c>
      <c r="S186" s="1615">
        <f t="shared" si="42"/>
        <v>0</v>
      </c>
      <c r="T186" s="1817">
        <f t="shared" si="32"/>
        <v>1</v>
      </c>
    </row>
    <row r="187" spans="1:20" ht="14.25" customHeight="1" x14ac:dyDescent="0.2">
      <c r="A187" s="1821" t="s">
        <v>1713</v>
      </c>
      <c r="B187" s="1822" t="s">
        <v>1714</v>
      </c>
      <c r="C187" s="1338">
        <v>-1739283</v>
      </c>
      <c r="D187" s="1341">
        <v>-2054200</v>
      </c>
      <c r="E187" s="1559">
        <v>-17791</v>
      </c>
      <c r="F187" s="707">
        <v>-18337</v>
      </c>
      <c r="G187" s="1559">
        <v>-148394</v>
      </c>
      <c r="H187" s="707">
        <v>-135967</v>
      </c>
      <c r="I187" s="1559">
        <v>-14199</v>
      </c>
      <c r="J187" s="707">
        <v>-13173</v>
      </c>
      <c r="K187" s="1559">
        <v>-39262</v>
      </c>
      <c r="L187" s="707">
        <v>-38737</v>
      </c>
      <c r="M187" s="1559">
        <v>-27839</v>
      </c>
      <c r="N187" s="707">
        <v>-46681</v>
      </c>
      <c r="O187" s="1559">
        <f t="shared" si="43"/>
        <v>-229694</v>
      </c>
      <c r="P187" s="675">
        <f t="shared" si="44"/>
        <v>-234558</v>
      </c>
      <c r="Q187" s="1615">
        <f t="shared" si="41"/>
        <v>-1986768</v>
      </c>
      <c r="R187" s="1831">
        <f t="shared" si="41"/>
        <v>-2307095</v>
      </c>
      <c r="S187" s="1615">
        <f t="shared" si="42"/>
        <v>-320327</v>
      </c>
      <c r="T187" s="1817">
        <f t="shared" si="32"/>
        <v>1.1612301989965612</v>
      </c>
    </row>
    <row r="188" spans="1:20" ht="14.25" customHeight="1" x14ac:dyDescent="0.2">
      <c r="A188" s="1821" t="s">
        <v>1715</v>
      </c>
      <c r="B188" s="1822" t="s">
        <v>1716</v>
      </c>
      <c r="C188" s="1338">
        <v>787438</v>
      </c>
      <c r="D188" s="1341">
        <v>0</v>
      </c>
      <c r="E188" s="1559"/>
      <c r="F188" s="707"/>
      <c r="G188" s="1559"/>
      <c r="H188" s="707"/>
      <c r="I188" s="1559"/>
      <c r="J188" s="707"/>
      <c r="K188" s="1559"/>
      <c r="L188" s="707"/>
      <c r="M188" s="1559"/>
      <c r="N188" s="707"/>
      <c r="O188" s="1559"/>
      <c r="P188" s="675"/>
      <c r="Q188" s="1615">
        <f t="shared" si="41"/>
        <v>787438</v>
      </c>
      <c r="R188" s="1831">
        <f t="shared" si="41"/>
        <v>0</v>
      </c>
      <c r="S188" s="1615">
        <f t="shared" si="42"/>
        <v>-787438</v>
      </c>
      <c r="T188" s="1817">
        <f t="shared" si="32"/>
        <v>0</v>
      </c>
    </row>
    <row r="189" spans="1:20" ht="14.25" customHeight="1" x14ac:dyDescent="0.2">
      <c r="A189" s="1821" t="s">
        <v>1717</v>
      </c>
      <c r="B189" s="1822" t="s">
        <v>1718</v>
      </c>
      <c r="C189" s="1338">
        <v>-314917</v>
      </c>
      <c r="D189" s="1341">
        <v>-54276</v>
      </c>
      <c r="E189" s="1559">
        <v>-546</v>
      </c>
      <c r="F189" s="707">
        <v>1707</v>
      </c>
      <c r="G189" s="1559">
        <v>12427</v>
      </c>
      <c r="H189" s="707">
        <v>9900</v>
      </c>
      <c r="I189" s="1559">
        <v>1027</v>
      </c>
      <c r="J189" s="707">
        <v>1919</v>
      </c>
      <c r="K189" s="1559">
        <v>1037</v>
      </c>
      <c r="L189" s="707">
        <v>12109</v>
      </c>
      <c r="M189" s="1559">
        <v>-18773</v>
      </c>
      <c r="N189" s="707">
        <v>-2836</v>
      </c>
      <c r="O189" s="1559">
        <f t="shared" si="43"/>
        <v>-4282</v>
      </c>
      <c r="P189" s="675">
        <f t="shared" si="44"/>
        <v>21092</v>
      </c>
      <c r="Q189" s="1615">
        <f t="shared" ref="Q189:Q247" si="45">C189+E189+O189</f>
        <v>-319745</v>
      </c>
      <c r="R189" s="1831">
        <f t="shared" ref="R189:R247" si="46">D189+F189+P189</f>
        <v>-31477</v>
      </c>
      <c r="S189" s="1615">
        <f t="shared" si="42"/>
        <v>288268</v>
      </c>
      <c r="T189" s="1817">
        <f t="shared" si="32"/>
        <v>9.8444072620369361E-2</v>
      </c>
    </row>
    <row r="190" spans="1:20" s="1591" customFormat="1" ht="14.25" customHeight="1" x14ac:dyDescent="0.2">
      <c r="A190" s="1823" t="s">
        <v>1719</v>
      </c>
      <c r="B190" s="1824" t="s">
        <v>1720</v>
      </c>
      <c r="C190" s="1429">
        <f>C184+C185+C186+C187+C188+C189</f>
        <v>18763326</v>
      </c>
      <c r="D190" s="1428">
        <f t="shared" ref="D190:N190" si="47">D184+D185+D186+D187+D188+D189</f>
        <v>17921612</v>
      </c>
      <c r="E190" s="1429">
        <f>E184+E185+E186+E187+E188+E189</f>
        <v>3688</v>
      </c>
      <c r="F190" s="1428">
        <f>F184+F185+F186+F187+F188+F189</f>
        <v>5395</v>
      </c>
      <c r="G190" s="1429">
        <f t="shared" si="47"/>
        <v>26209</v>
      </c>
      <c r="H190" s="1428">
        <f t="shared" si="47"/>
        <v>36109</v>
      </c>
      <c r="I190" s="1429">
        <f t="shared" si="47"/>
        <v>-4989</v>
      </c>
      <c r="J190" s="1428">
        <f t="shared" si="47"/>
        <v>-3071</v>
      </c>
      <c r="K190" s="1429">
        <f t="shared" si="47"/>
        <v>12132</v>
      </c>
      <c r="L190" s="1428">
        <f t="shared" si="47"/>
        <v>23729</v>
      </c>
      <c r="M190" s="1429">
        <f t="shared" si="47"/>
        <v>-13116</v>
      </c>
      <c r="N190" s="1428">
        <f t="shared" si="47"/>
        <v>-16021</v>
      </c>
      <c r="O190" s="1592">
        <f t="shared" si="43"/>
        <v>20236</v>
      </c>
      <c r="P190" s="1593">
        <f t="shared" si="44"/>
        <v>40746</v>
      </c>
      <c r="Q190" s="1834">
        <f t="shared" si="45"/>
        <v>18787250</v>
      </c>
      <c r="R190" s="1835">
        <f t="shared" si="46"/>
        <v>17967753</v>
      </c>
      <c r="S190" s="1834">
        <f t="shared" si="42"/>
        <v>-819497</v>
      </c>
      <c r="T190" s="1836">
        <f t="shared" si="32"/>
        <v>0.95638015143248745</v>
      </c>
    </row>
    <row r="191" spans="1:20" ht="14.25" customHeight="1" x14ac:dyDescent="0.2">
      <c r="A191" s="1821" t="s">
        <v>1721</v>
      </c>
      <c r="B191" s="1822" t="s">
        <v>1722</v>
      </c>
      <c r="C191" s="1338">
        <v>405</v>
      </c>
      <c r="D191" s="1341">
        <v>0</v>
      </c>
      <c r="E191" s="1559"/>
      <c r="F191" s="707"/>
      <c r="G191" s="1559"/>
      <c r="H191" s="707"/>
      <c r="I191" s="1559"/>
      <c r="J191" s="707"/>
      <c r="K191" s="1559"/>
      <c r="L191" s="707"/>
      <c r="M191" s="1559"/>
      <c r="N191" s="707"/>
      <c r="O191" s="1559"/>
      <c r="P191" s="675"/>
      <c r="Q191" s="1615">
        <f t="shared" si="45"/>
        <v>405</v>
      </c>
      <c r="R191" s="1831">
        <f t="shared" si="46"/>
        <v>0</v>
      </c>
      <c r="S191" s="1615">
        <f t="shared" si="42"/>
        <v>-405</v>
      </c>
      <c r="T191" s="1817">
        <f t="shared" si="32"/>
        <v>0</v>
      </c>
    </row>
    <row r="192" spans="1:20" ht="21.75" customHeight="1" x14ac:dyDescent="0.2">
      <c r="A192" s="1821" t="s">
        <v>1723</v>
      </c>
      <c r="B192" s="1822" t="s">
        <v>1724</v>
      </c>
      <c r="C192" s="1338"/>
      <c r="D192" s="1341"/>
      <c r="E192" s="1559"/>
      <c r="F192" s="707"/>
      <c r="G192" s="1559"/>
      <c r="H192" s="707"/>
      <c r="I192" s="1559"/>
      <c r="J192" s="707"/>
      <c r="K192" s="1559"/>
      <c r="L192" s="707"/>
      <c r="M192" s="1559"/>
      <c r="N192" s="707"/>
      <c r="O192" s="1559"/>
      <c r="P192" s="675"/>
      <c r="Q192" s="1615"/>
      <c r="R192" s="1831"/>
      <c r="S192" s="1615"/>
      <c r="T192" s="1817"/>
    </row>
    <row r="193" spans="1:20" ht="21.75" customHeight="1" x14ac:dyDescent="0.2">
      <c r="A193" s="1821" t="s">
        <v>1725</v>
      </c>
      <c r="B193" s="1822" t="s">
        <v>1726</v>
      </c>
      <c r="C193" s="1338">
        <v>4389</v>
      </c>
      <c r="D193" s="1341">
        <v>2334</v>
      </c>
      <c r="E193" s="1559">
        <v>231</v>
      </c>
      <c r="F193" s="707">
        <v>196</v>
      </c>
      <c r="G193" s="1559"/>
      <c r="H193" s="707"/>
      <c r="I193" s="1559"/>
      <c r="J193" s="707"/>
      <c r="K193" s="1559"/>
      <c r="L193" s="707"/>
      <c r="M193" s="1559"/>
      <c r="N193" s="707">
        <v>89</v>
      </c>
      <c r="O193" s="1559">
        <f t="shared" si="43"/>
        <v>0</v>
      </c>
      <c r="P193" s="675">
        <f t="shared" si="44"/>
        <v>89</v>
      </c>
      <c r="Q193" s="1615">
        <f t="shared" si="45"/>
        <v>4620</v>
      </c>
      <c r="R193" s="1831">
        <f t="shared" si="46"/>
        <v>2619</v>
      </c>
      <c r="S193" s="1615">
        <f t="shared" si="42"/>
        <v>-2001</v>
      </c>
      <c r="T193" s="1817">
        <f t="shared" si="32"/>
        <v>0.56688311688311688</v>
      </c>
    </row>
    <row r="194" spans="1:20" ht="21.75" customHeight="1" x14ac:dyDescent="0.2">
      <c r="A194" s="1821" t="s">
        <v>1727</v>
      </c>
      <c r="B194" s="1822" t="s">
        <v>1728</v>
      </c>
      <c r="C194" s="1338"/>
      <c r="D194" s="1341"/>
      <c r="E194" s="1559"/>
      <c r="F194" s="707"/>
      <c r="G194" s="1559"/>
      <c r="H194" s="707"/>
      <c r="I194" s="1559"/>
      <c r="J194" s="707"/>
      <c r="K194" s="1559"/>
      <c r="L194" s="707"/>
      <c r="M194" s="1559"/>
      <c r="N194" s="707"/>
      <c r="O194" s="1559"/>
      <c r="P194" s="675"/>
      <c r="Q194" s="1615"/>
      <c r="R194" s="1831"/>
      <c r="S194" s="1615"/>
      <c r="T194" s="1817"/>
    </row>
    <row r="195" spans="1:20" ht="21.75" customHeight="1" x14ac:dyDescent="0.2">
      <c r="A195" s="1821" t="s">
        <v>1729</v>
      </c>
      <c r="B195" s="1822" t="s">
        <v>1730</v>
      </c>
      <c r="C195" s="1338">
        <v>0</v>
      </c>
      <c r="D195" s="1341">
        <v>1385</v>
      </c>
      <c r="E195" s="1559"/>
      <c r="F195" s="707"/>
      <c r="G195" s="1559"/>
      <c r="H195" s="707"/>
      <c r="I195" s="1559"/>
      <c r="J195" s="707"/>
      <c r="K195" s="1559"/>
      <c r="L195" s="707"/>
      <c r="M195" s="1559"/>
      <c r="N195" s="707"/>
      <c r="O195" s="1559"/>
      <c r="P195" s="675"/>
      <c r="Q195" s="1615">
        <f t="shared" si="45"/>
        <v>0</v>
      </c>
      <c r="R195" s="1831">
        <f t="shared" si="46"/>
        <v>1385</v>
      </c>
      <c r="S195" s="1615">
        <f t="shared" si="42"/>
        <v>1385</v>
      </c>
      <c r="T195" s="1817"/>
    </row>
    <row r="196" spans="1:20" ht="21.75" customHeight="1" x14ac:dyDescent="0.2">
      <c r="A196" s="1821" t="s">
        <v>1731</v>
      </c>
      <c r="B196" s="1822" t="s">
        <v>1732</v>
      </c>
      <c r="C196" s="1338"/>
      <c r="D196" s="1341"/>
      <c r="E196" s="1559"/>
      <c r="F196" s="707"/>
      <c r="G196" s="1559"/>
      <c r="H196" s="707"/>
      <c r="I196" s="1559"/>
      <c r="J196" s="707"/>
      <c r="K196" s="1559"/>
      <c r="L196" s="707"/>
      <c r="M196" s="1559"/>
      <c r="N196" s="707"/>
      <c r="O196" s="1559"/>
      <c r="P196" s="675"/>
      <c r="Q196" s="1615"/>
      <c r="R196" s="1831"/>
      <c r="S196" s="1615"/>
      <c r="T196" s="1817"/>
    </row>
    <row r="197" spans="1:20" ht="21.75" customHeight="1" x14ac:dyDescent="0.2">
      <c r="A197" s="1821" t="s">
        <v>1733</v>
      </c>
      <c r="B197" s="1822" t="s">
        <v>1734</v>
      </c>
      <c r="C197" s="1338"/>
      <c r="D197" s="1341"/>
      <c r="E197" s="1559"/>
      <c r="F197" s="707"/>
      <c r="G197" s="1559"/>
      <c r="H197" s="707"/>
      <c r="I197" s="1559"/>
      <c r="J197" s="707"/>
      <c r="K197" s="1559"/>
      <c r="L197" s="707"/>
      <c r="M197" s="1559"/>
      <c r="N197" s="707"/>
      <c r="O197" s="1559"/>
      <c r="P197" s="675"/>
      <c r="Q197" s="1615"/>
      <c r="R197" s="1831"/>
      <c r="S197" s="1615"/>
      <c r="T197" s="1817"/>
    </row>
    <row r="198" spans="1:20" ht="14.25" customHeight="1" x14ac:dyDescent="0.2">
      <c r="A198" s="1821" t="s">
        <v>1735</v>
      </c>
      <c r="B198" s="1822" t="s">
        <v>1736</v>
      </c>
      <c r="C198" s="1338">
        <v>0</v>
      </c>
      <c r="D198" s="1341">
        <v>85364</v>
      </c>
      <c r="E198" s="1559"/>
      <c r="F198" s="707"/>
      <c r="G198" s="1559"/>
      <c r="H198" s="707"/>
      <c r="I198" s="1559"/>
      <c r="J198" s="707"/>
      <c r="K198" s="1559"/>
      <c r="L198" s="707"/>
      <c r="M198" s="1559"/>
      <c r="N198" s="707"/>
      <c r="O198" s="1559"/>
      <c r="P198" s="675"/>
      <c r="Q198" s="1615">
        <f t="shared" si="45"/>
        <v>0</v>
      </c>
      <c r="R198" s="1831">
        <f t="shared" si="46"/>
        <v>85364</v>
      </c>
      <c r="S198" s="1615">
        <f t="shared" si="42"/>
        <v>85364</v>
      </c>
      <c r="T198" s="1817"/>
    </row>
    <row r="199" spans="1:20" ht="14.25" customHeight="1" x14ac:dyDescent="0.2">
      <c r="A199" s="1821" t="s">
        <v>1737</v>
      </c>
      <c r="B199" s="1822" t="s">
        <v>1738</v>
      </c>
      <c r="C199" s="1338"/>
      <c r="D199" s="1341"/>
      <c r="E199" s="1559"/>
      <c r="F199" s="707"/>
      <c r="G199" s="1559"/>
      <c r="H199" s="707"/>
      <c r="I199" s="1559"/>
      <c r="J199" s="707"/>
      <c r="K199" s="1559"/>
      <c r="L199" s="707"/>
      <c r="M199" s="1559"/>
      <c r="N199" s="707"/>
      <c r="O199" s="1559"/>
      <c r="P199" s="675"/>
      <c r="Q199" s="1615"/>
      <c r="R199" s="1831"/>
      <c r="S199" s="1615"/>
      <c r="T199" s="1817"/>
    </row>
    <row r="200" spans="1:20" ht="21" customHeight="1" x14ac:dyDescent="0.2">
      <c r="A200" s="1821" t="s">
        <v>1739</v>
      </c>
      <c r="B200" s="1822" t="s">
        <v>1740</v>
      </c>
      <c r="C200" s="1338"/>
      <c r="D200" s="1341"/>
      <c r="E200" s="1559"/>
      <c r="F200" s="707"/>
      <c r="G200" s="1559"/>
      <c r="H200" s="707"/>
      <c r="I200" s="1559"/>
      <c r="J200" s="707"/>
      <c r="K200" s="1559"/>
      <c r="L200" s="707"/>
      <c r="M200" s="1559"/>
      <c r="N200" s="707"/>
      <c r="O200" s="1559"/>
      <c r="P200" s="675"/>
      <c r="Q200" s="1615"/>
      <c r="R200" s="1831"/>
      <c r="S200" s="1615"/>
      <c r="T200" s="1817"/>
    </row>
    <row r="201" spans="1:20" ht="21" customHeight="1" x14ac:dyDescent="0.2">
      <c r="A201" s="1821" t="s">
        <v>1741</v>
      </c>
      <c r="B201" s="1822" t="s">
        <v>1742</v>
      </c>
      <c r="C201" s="1338"/>
      <c r="D201" s="1341"/>
      <c r="E201" s="1559"/>
      <c r="F201" s="707"/>
      <c r="G201" s="1559"/>
      <c r="H201" s="707"/>
      <c r="I201" s="1559"/>
      <c r="J201" s="707"/>
      <c r="K201" s="1559"/>
      <c r="L201" s="707"/>
      <c r="M201" s="1559"/>
      <c r="N201" s="707"/>
      <c r="O201" s="1559"/>
      <c r="P201" s="675"/>
      <c r="Q201" s="1615"/>
      <c r="R201" s="1831"/>
      <c r="S201" s="1615"/>
      <c r="T201" s="1817"/>
    </row>
    <row r="202" spans="1:20" ht="21" customHeight="1" x14ac:dyDescent="0.2">
      <c r="A202" s="1821" t="s">
        <v>1743</v>
      </c>
      <c r="B202" s="1822" t="s">
        <v>1744</v>
      </c>
      <c r="C202" s="1338"/>
      <c r="D202" s="1341"/>
      <c r="E202" s="1559"/>
      <c r="F202" s="707"/>
      <c r="G202" s="1559"/>
      <c r="H202" s="707"/>
      <c r="I202" s="1559"/>
      <c r="J202" s="707"/>
      <c r="K202" s="1559"/>
      <c r="L202" s="707"/>
      <c r="M202" s="1559"/>
      <c r="N202" s="707"/>
      <c r="O202" s="1559"/>
      <c r="P202" s="675"/>
      <c r="Q202" s="1615"/>
      <c r="R202" s="1831"/>
      <c r="S202" s="1615"/>
      <c r="T202" s="1817"/>
    </row>
    <row r="203" spans="1:20" ht="21" customHeight="1" x14ac:dyDescent="0.2">
      <c r="A203" s="1821" t="s">
        <v>1745</v>
      </c>
      <c r="B203" s="1822" t="s">
        <v>1746</v>
      </c>
      <c r="C203" s="1338"/>
      <c r="D203" s="1341"/>
      <c r="E203" s="1559"/>
      <c r="F203" s="707"/>
      <c r="G203" s="1559"/>
      <c r="H203" s="707"/>
      <c r="I203" s="1559"/>
      <c r="J203" s="707"/>
      <c r="K203" s="1559"/>
      <c r="L203" s="707"/>
      <c r="M203" s="1559"/>
      <c r="N203" s="707"/>
      <c r="O203" s="1559"/>
      <c r="P203" s="675"/>
      <c r="Q203" s="1615"/>
      <c r="R203" s="1831"/>
      <c r="S203" s="1615"/>
      <c r="T203" s="1817"/>
    </row>
    <row r="204" spans="1:20" ht="21" customHeight="1" x14ac:dyDescent="0.2">
      <c r="A204" s="1821" t="s">
        <v>1747</v>
      </c>
      <c r="B204" s="1822" t="s">
        <v>1748</v>
      </c>
      <c r="C204" s="1338"/>
      <c r="D204" s="1341"/>
      <c r="E204" s="1559"/>
      <c r="F204" s="707"/>
      <c r="G204" s="1559"/>
      <c r="H204" s="707"/>
      <c r="I204" s="1559"/>
      <c r="J204" s="707"/>
      <c r="K204" s="1559"/>
      <c r="L204" s="707"/>
      <c r="M204" s="1559"/>
      <c r="N204" s="707"/>
      <c r="O204" s="1559"/>
      <c r="P204" s="675"/>
      <c r="Q204" s="1615"/>
      <c r="R204" s="1831"/>
      <c r="S204" s="1615"/>
      <c r="T204" s="1817"/>
    </row>
    <row r="205" spans="1:20" ht="21" customHeight="1" x14ac:dyDescent="0.2">
      <c r="A205" s="1821" t="s">
        <v>1749</v>
      </c>
      <c r="B205" s="1822" t="s">
        <v>1750</v>
      </c>
      <c r="C205" s="1338"/>
      <c r="D205" s="1341"/>
      <c r="E205" s="1559"/>
      <c r="F205" s="707"/>
      <c r="G205" s="1559"/>
      <c r="H205" s="707"/>
      <c r="I205" s="1559"/>
      <c r="J205" s="707"/>
      <c r="K205" s="1559"/>
      <c r="L205" s="707"/>
      <c r="M205" s="1559"/>
      <c r="N205" s="707"/>
      <c r="O205" s="1559"/>
      <c r="P205" s="675"/>
      <c r="Q205" s="1615"/>
      <c r="R205" s="1831"/>
      <c r="S205" s="1615"/>
      <c r="T205" s="1817"/>
    </row>
    <row r="206" spans="1:20" ht="21" customHeight="1" x14ac:dyDescent="0.2">
      <c r="A206" s="1821" t="s">
        <v>1751</v>
      </c>
      <c r="B206" s="1822" t="s">
        <v>1752</v>
      </c>
      <c r="C206" s="1338"/>
      <c r="D206" s="1341"/>
      <c r="E206" s="1559"/>
      <c r="F206" s="707"/>
      <c r="G206" s="1559"/>
      <c r="H206" s="707"/>
      <c r="I206" s="1559"/>
      <c r="J206" s="707"/>
      <c r="K206" s="1559"/>
      <c r="L206" s="707"/>
      <c r="M206" s="1559"/>
      <c r="N206" s="707"/>
      <c r="O206" s="1559"/>
      <c r="P206" s="675"/>
      <c r="Q206" s="1615"/>
      <c r="R206" s="1831"/>
      <c r="S206" s="1615"/>
      <c r="T206" s="1817"/>
    </row>
    <row r="207" spans="1:20" ht="21" customHeight="1" x14ac:dyDescent="0.2">
      <c r="A207" s="1821" t="s">
        <v>1753</v>
      </c>
      <c r="B207" s="1822" t="s">
        <v>1754</v>
      </c>
      <c r="C207" s="1338"/>
      <c r="D207" s="1341"/>
      <c r="E207" s="1559"/>
      <c r="F207" s="707"/>
      <c r="G207" s="1559"/>
      <c r="H207" s="707"/>
      <c r="I207" s="1559"/>
      <c r="J207" s="707"/>
      <c r="K207" s="1559"/>
      <c r="L207" s="707"/>
      <c r="M207" s="1559"/>
      <c r="N207" s="707"/>
      <c r="O207" s="1559"/>
      <c r="P207" s="675"/>
      <c r="Q207" s="1615"/>
      <c r="R207" s="1831"/>
      <c r="S207" s="1615"/>
      <c r="T207" s="1817"/>
    </row>
    <row r="208" spans="1:20" ht="21" customHeight="1" x14ac:dyDescent="0.2">
      <c r="A208" s="1821" t="s">
        <v>1755</v>
      </c>
      <c r="B208" s="1822" t="s">
        <v>1756</v>
      </c>
      <c r="C208" s="1338"/>
      <c r="D208" s="1341"/>
      <c r="E208" s="1559"/>
      <c r="F208" s="707"/>
      <c r="G208" s="1559"/>
      <c r="H208" s="707"/>
      <c r="I208" s="1559"/>
      <c r="J208" s="707"/>
      <c r="K208" s="1559"/>
      <c r="L208" s="707"/>
      <c r="M208" s="1559"/>
      <c r="N208" s="707"/>
      <c r="O208" s="1559"/>
      <c r="P208" s="675"/>
      <c r="Q208" s="1615"/>
      <c r="R208" s="1831"/>
      <c r="S208" s="1615"/>
      <c r="T208" s="1817"/>
    </row>
    <row r="209" spans="1:20" ht="21" customHeight="1" x14ac:dyDescent="0.2">
      <c r="A209" s="1821" t="s">
        <v>1757</v>
      </c>
      <c r="B209" s="1822" t="s">
        <v>1758</v>
      </c>
      <c r="C209" s="1338"/>
      <c r="D209" s="1341"/>
      <c r="E209" s="1559"/>
      <c r="F209" s="707"/>
      <c r="G209" s="1559"/>
      <c r="H209" s="707"/>
      <c r="I209" s="1559"/>
      <c r="J209" s="707"/>
      <c r="K209" s="1559"/>
      <c r="L209" s="707"/>
      <c r="M209" s="1559"/>
      <c r="N209" s="707"/>
      <c r="O209" s="1559"/>
      <c r="P209" s="675"/>
      <c r="Q209" s="1615"/>
      <c r="R209" s="1831"/>
      <c r="S209" s="1615"/>
      <c r="T209" s="1817"/>
    </row>
    <row r="210" spans="1:20" ht="21" customHeight="1" x14ac:dyDescent="0.2">
      <c r="A210" s="1821" t="s">
        <v>1759</v>
      </c>
      <c r="B210" s="1822" t="s">
        <v>1760</v>
      </c>
      <c r="C210" s="1338"/>
      <c r="D210" s="1341"/>
      <c r="E210" s="1559"/>
      <c r="F210" s="707"/>
      <c r="G210" s="1559"/>
      <c r="H210" s="707"/>
      <c r="I210" s="1559"/>
      <c r="J210" s="707"/>
      <c r="K210" s="1559"/>
      <c r="L210" s="707"/>
      <c r="M210" s="1559"/>
      <c r="N210" s="707"/>
      <c r="O210" s="1559"/>
      <c r="P210" s="675"/>
      <c r="Q210" s="1615"/>
      <c r="R210" s="1831"/>
      <c r="S210" s="1615"/>
      <c r="T210" s="1817"/>
    </row>
    <row r="211" spans="1:20" ht="21" customHeight="1" x14ac:dyDescent="0.2">
      <c r="A211" s="1821" t="s">
        <v>1761</v>
      </c>
      <c r="B211" s="1822" t="s">
        <v>1762</v>
      </c>
      <c r="C211" s="1338"/>
      <c r="D211" s="1341"/>
      <c r="E211" s="1559"/>
      <c r="F211" s="707"/>
      <c r="G211" s="1559"/>
      <c r="H211" s="707"/>
      <c r="I211" s="1559"/>
      <c r="J211" s="707"/>
      <c r="K211" s="1559"/>
      <c r="L211" s="707"/>
      <c r="M211" s="1559"/>
      <c r="N211" s="707"/>
      <c r="O211" s="1559"/>
      <c r="P211" s="675"/>
      <c r="Q211" s="1615"/>
      <c r="R211" s="1831"/>
      <c r="S211" s="1615"/>
      <c r="T211" s="1817"/>
    </row>
    <row r="212" spans="1:20" ht="21" customHeight="1" x14ac:dyDescent="0.2">
      <c r="A212" s="1821" t="s">
        <v>1763</v>
      </c>
      <c r="B212" s="1822" t="s">
        <v>1764</v>
      </c>
      <c r="C212" s="1338"/>
      <c r="D212" s="1341"/>
      <c r="E212" s="1559"/>
      <c r="F212" s="707"/>
      <c r="G212" s="1559"/>
      <c r="H212" s="707"/>
      <c r="I212" s="1559"/>
      <c r="J212" s="707"/>
      <c r="K212" s="1559"/>
      <c r="L212" s="707"/>
      <c r="M212" s="1559"/>
      <c r="N212" s="707"/>
      <c r="O212" s="1559"/>
      <c r="P212" s="675"/>
      <c r="Q212" s="1615"/>
      <c r="R212" s="1831"/>
      <c r="S212" s="1615"/>
      <c r="T212" s="1817"/>
    </row>
    <row r="213" spans="1:20" ht="21" customHeight="1" x14ac:dyDescent="0.2">
      <c r="A213" s="1821" t="s">
        <v>1765</v>
      </c>
      <c r="B213" s="1822" t="s">
        <v>1766</v>
      </c>
      <c r="C213" s="1338"/>
      <c r="D213" s="1341"/>
      <c r="E213" s="1559"/>
      <c r="F213" s="707"/>
      <c r="G213" s="1559"/>
      <c r="H213" s="707"/>
      <c r="I213" s="1559"/>
      <c r="J213" s="707"/>
      <c r="K213" s="1559"/>
      <c r="L213" s="707"/>
      <c r="M213" s="1559"/>
      <c r="N213" s="707"/>
      <c r="O213" s="1559"/>
      <c r="P213" s="675"/>
      <c r="Q213" s="1615"/>
      <c r="R213" s="1831"/>
      <c r="S213" s="1615"/>
      <c r="T213" s="1817"/>
    </row>
    <row r="214" spans="1:20" ht="21" customHeight="1" x14ac:dyDescent="0.2">
      <c r="A214" s="1821" t="s">
        <v>1767</v>
      </c>
      <c r="B214" s="1822" t="s">
        <v>1768</v>
      </c>
      <c r="C214" s="1338"/>
      <c r="D214" s="1341"/>
      <c r="E214" s="1559"/>
      <c r="F214" s="707"/>
      <c r="G214" s="1559"/>
      <c r="H214" s="707"/>
      <c r="I214" s="1559"/>
      <c r="J214" s="707"/>
      <c r="K214" s="1559"/>
      <c r="L214" s="707"/>
      <c r="M214" s="1559"/>
      <c r="N214" s="707"/>
      <c r="O214" s="1559"/>
      <c r="P214" s="675"/>
      <c r="Q214" s="1615"/>
      <c r="R214" s="1831"/>
      <c r="S214" s="1615"/>
      <c r="T214" s="1817"/>
    </row>
    <row r="215" spans="1:20" ht="21" customHeight="1" x14ac:dyDescent="0.2">
      <c r="A215" s="1821" t="s">
        <v>1769</v>
      </c>
      <c r="B215" s="1822" t="s">
        <v>1770</v>
      </c>
      <c r="C215" s="1338"/>
      <c r="D215" s="1341"/>
      <c r="E215" s="1559"/>
      <c r="F215" s="707"/>
      <c r="G215" s="1559"/>
      <c r="H215" s="707"/>
      <c r="I215" s="1559"/>
      <c r="J215" s="707"/>
      <c r="K215" s="1559"/>
      <c r="L215" s="707"/>
      <c r="M215" s="1559"/>
      <c r="N215" s="707"/>
      <c r="O215" s="1559"/>
      <c r="P215" s="675"/>
      <c r="Q215" s="1615"/>
      <c r="R215" s="1831"/>
      <c r="S215" s="1615"/>
      <c r="T215" s="1817"/>
    </row>
    <row r="216" spans="1:20" s="1591" customFormat="1" ht="21" customHeight="1" x14ac:dyDescent="0.2">
      <c r="A216" s="1823" t="s">
        <v>1771</v>
      </c>
      <c r="B216" s="1824" t="s">
        <v>1772</v>
      </c>
      <c r="C216" s="1429">
        <f>C191+C193+C192+C194+C195+C198+C199+C200+C203</f>
        <v>4794</v>
      </c>
      <c r="D216" s="1428">
        <f t="shared" ref="D216:N216" si="48">D191+D193+D192+D194+D195+D198+D199+D200+D203</f>
        <v>89083</v>
      </c>
      <c r="E216" s="1429">
        <f t="shared" si="48"/>
        <v>231</v>
      </c>
      <c r="F216" s="1428">
        <f t="shared" si="48"/>
        <v>196</v>
      </c>
      <c r="G216" s="1429">
        <f t="shared" si="48"/>
        <v>0</v>
      </c>
      <c r="H216" s="1428">
        <f t="shared" si="48"/>
        <v>0</v>
      </c>
      <c r="I216" s="1429">
        <f t="shared" si="48"/>
        <v>0</v>
      </c>
      <c r="J216" s="1428">
        <f t="shared" si="48"/>
        <v>0</v>
      </c>
      <c r="K216" s="1429">
        <f t="shared" si="48"/>
        <v>0</v>
      </c>
      <c r="L216" s="1428">
        <f t="shared" si="48"/>
        <v>0</v>
      </c>
      <c r="M216" s="1429">
        <f t="shared" si="48"/>
        <v>0</v>
      </c>
      <c r="N216" s="1428">
        <f t="shared" si="48"/>
        <v>89</v>
      </c>
      <c r="O216" s="1592">
        <f t="shared" si="43"/>
        <v>0</v>
      </c>
      <c r="P216" s="1593">
        <f t="shared" si="44"/>
        <v>89</v>
      </c>
      <c r="Q216" s="1834">
        <f t="shared" si="45"/>
        <v>5025</v>
      </c>
      <c r="R216" s="1835">
        <f t="shared" si="46"/>
        <v>89368</v>
      </c>
      <c r="S216" s="1834">
        <f t="shared" si="42"/>
        <v>84343</v>
      </c>
      <c r="T216" s="1836">
        <f t="shared" ref="T216:T257" si="49">R216/Q216</f>
        <v>17.784676616915423</v>
      </c>
    </row>
    <row r="217" spans="1:20" ht="21" customHeight="1" x14ac:dyDescent="0.2">
      <c r="A217" s="1821" t="s">
        <v>1773</v>
      </c>
      <c r="B217" s="1822" t="s">
        <v>1774</v>
      </c>
      <c r="C217" s="1338"/>
      <c r="D217" s="1341"/>
      <c r="E217" s="1559"/>
      <c r="F217" s="707"/>
      <c r="G217" s="1559"/>
      <c r="H217" s="707"/>
      <c r="I217" s="1559"/>
      <c r="J217" s="707"/>
      <c r="K217" s="1559"/>
      <c r="L217" s="707"/>
      <c r="M217" s="1559"/>
      <c r="N217" s="707"/>
      <c r="O217" s="1559"/>
      <c r="P217" s="675"/>
      <c r="Q217" s="1615"/>
      <c r="R217" s="1831"/>
      <c r="S217" s="1615"/>
      <c r="T217" s="1817"/>
    </row>
    <row r="218" spans="1:20" ht="21" customHeight="1" x14ac:dyDescent="0.2">
      <c r="A218" s="1821" t="s">
        <v>1775</v>
      </c>
      <c r="B218" s="1822" t="s">
        <v>1776</v>
      </c>
      <c r="C218" s="1338"/>
      <c r="D218" s="1341"/>
      <c r="E218" s="1559"/>
      <c r="F218" s="707"/>
      <c r="G218" s="1559"/>
      <c r="H218" s="707"/>
      <c r="I218" s="1559"/>
      <c r="J218" s="707"/>
      <c r="K218" s="1559"/>
      <c r="L218" s="707"/>
      <c r="M218" s="1559"/>
      <c r="N218" s="707"/>
      <c r="O218" s="1559"/>
      <c r="P218" s="675"/>
      <c r="Q218" s="1615"/>
      <c r="R218" s="1831"/>
      <c r="S218" s="1615"/>
      <c r="T218" s="1817"/>
    </row>
    <row r="219" spans="1:20" ht="21" customHeight="1" x14ac:dyDescent="0.2">
      <c r="A219" s="1821" t="s">
        <v>1777</v>
      </c>
      <c r="B219" s="1822" t="s">
        <v>1778</v>
      </c>
      <c r="C219" s="1338"/>
      <c r="D219" s="1341"/>
      <c r="E219" s="1559"/>
      <c r="F219" s="707"/>
      <c r="G219" s="1559"/>
      <c r="H219" s="707"/>
      <c r="I219" s="1559"/>
      <c r="J219" s="707"/>
      <c r="K219" s="1559"/>
      <c r="L219" s="707"/>
      <c r="M219" s="1559"/>
      <c r="N219" s="707"/>
      <c r="O219" s="1559"/>
      <c r="P219" s="675"/>
      <c r="Q219" s="1615"/>
      <c r="R219" s="1831"/>
      <c r="S219" s="1615"/>
      <c r="T219" s="1817"/>
    </row>
    <row r="220" spans="1:20" ht="21" customHeight="1" x14ac:dyDescent="0.2">
      <c r="A220" s="1821" t="s">
        <v>1779</v>
      </c>
      <c r="B220" s="1822" t="s">
        <v>1780</v>
      </c>
      <c r="C220" s="1338"/>
      <c r="D220" s="1341"/>
      <c r="E220" s="1559"/>
      <c r="F220" s="707"/>
      <c r="G220" s="1559"/>
      <c r="H220" s="707"/>
      <c r="I220" s="1559"/>
      <c r="J220" s="707"/>
      <c r="K220" s="1559"/>
      <c r="L220" s="707"/>
      <c r="M220" s="1559"/>
      <c r="N220" s="707"/>
      <c r="O220" s="1559"/>
      <c r="P220" s="675"/>
      <c r="Q220" s="1615"/>
      <c r="R220" s="1831"/>
      <c r="S220" s="1615"/>
      <c r="T220" s="1817"/>
    </row>
    <row r="221" spans="1:20" ht="21" customHeight="1" x14ac:dyDescent="0.2">
      <c r="A221" s="1821" t="s">
        <v>1781</v>
      </c>
      <c r="B221" s="1822" t="s">
        <v>1782</v>
      </c>
      <c r="C221" s="1338"/>
      <c r="D221" s="1341"/>
      <c r="E221" s="1559"/>
      <c r="F221" s="707"/>
      <c r="G221" s="1559"/>
      <c r="H221" s="707"/>
      <c r="I221" s="1559"/>
      <c r="J221" s="707"/>
      <c r="K221" s="1559"/>
      <c r="L221" s="707"/>
      <c r="M221" s="1559"/>
      <c r="N221" s="707"/>
      <c r="O221" s="1559"/>
      <c r="P221" s="675"/>
      <c r="Q221" s="1615"/>
      <c r="R221" s="1831"/>
      <c r="S221" s="1615"/>
      <c r="T221" s="1817"/>
    </row>
    <row r="222" spans="1:20" ht="21" customHeight="1" x14ac:dyDescent="0.2">
      <c r="A222" s="1821" t="s">
        <v>1783</v>
      </c>
      <c r="B222" s="1822" t="s">
        <v>1784</v>
      </c>
      <c r="C222" s="1338"/>
      <c r="D222" s="1341"/>
      <c r="E222" s="1559"/>
      <c r="F222" s="707"/>
      <c r="G222" s="1559"/>
      <c r="H222" s="707"/>
      <c r="I222" s="1559"/>
      <c r="J222" s="707"/>
      <c r="K222" s="1559"/>
      <c r="L222" s="707"/>
      <c r="M222" s="1559"/>
      <c r="N222" s="707"/>
      <c r="O222" s="1559"/>
      <c r="P222" s="675"/>
      <c r="Q222" s="1615"/>
      <c r="R222" s="1831"/>
      <c r="S222" s="1615"/>
      <c r="T222" s="1817"/>
    </row>
    <row r="223" spans="1:20" ht="21" customHeight="1" x14ac:dyDescent="0.2">
      <c r="A223" s="1821" t="s">
        <v>1785</v>
      </c>
      <c r="B223" s="1822" t="s">
        <v>1786</v>
      </c>
      <c r="C223" s="1338"/>
      <c r="D223" s="1341"/>
      <c r="E223" s="1559"/>
      <c r="F223" s="707"/>
      <c r="G223" s="1559"/>
      <c r="H223" s="707"/>
      <c r="I223" s="1559"/>
      <c r="J223" s="707"/>
      <c r="K223" s="1559"/>
      <c r="L223" s="707"/>
      <c r="M223" s="1559"/>
      <c r="N223" s="707"/>
      <c r="O223" s="1559"/>
      <c r="P223" s="675"/>
      <c r="Q223" s="1615"/>
      <c r="R223" s="1831"/>
      <c r="S223" s="1615"/>
      <c r="T223" s="1817"/>
    </row>
    <row r="224" spans="1:20" ht="21" customHeight="1" x14ac:dyDescent="0.2">
      <c r="A224" s="1821" t="s">
        <v>1787</v>
      </c>
      <c r="B224" s="1822" t="s">
        <v>1788</v>
      </c>
      <c r="C224" s="1338"/>
      <c r="D224" s="1341"/>
      <c r="E224" s="1559"/>
      <c r="F224" s="707"/>
      <c r="G224" s="1559"/>
      <c r="H224" s="707"/>
      <c r="I224" s="1559"/>
      <c r="J224" s="707"/>
      <c r="K224" s="1559"/>
      <c r="L224" s="707"/>
      <c r="M224" s="1559"/>
      <c r="N224" s="707"/>
      <c r="O224" s="1559"/>
      <c r="P224" s="675"/>
      <c r="Q224" s="1615"/>
      <c r="R224" s="1831"/>
      <c r="S224" s="1615"/>
      <c r="T224" s="1817"/>
    </row>
    <row r="225" spans="1:24" ht="21" customHeight="1" x14ac:dyDescent="0.2">
      <c r="A225" s="1821" t="s">
        <v>1789</v>
      </c>
      <c r="B225" s="1822" t="s">
        <v>1790</v>
      </c>
      <c r="C225" s="1338"/>
      <c r="D225" s="1341"/>
      <c r="E225" s="1559"/>
      <c r="F225" s="707"/>
      <c r="G225" s="1559"/>
      <c r="H225" s="707"/>
      <c r="I225" s="1559"/>
      <c r="J225" s="707"/>
      <c r="K225" s="1559"/>
      <c r="L225" s="707"/>
      <c r="M225" s="1559"/>
      <c r="N225" s="707"/>
      <c r="O225" s="1559"/>
      <c r="P225" s="675"/>
      <c r="Q225" s="1615"/>
      <c r="R225" s="1831"/>
      <c r="S225" s="1615"/>
      <c r="T225" s="1817"/>
    </row>
    <row r="226" spans="1:24" ht="21" customHeight="1" x14ac:dyDescent="0.2">
      <c r="A226" s="1821" t="s">
        <v>1791</v>
      </c>
      <c r="B226" s="1822" t="s">
        <v>1792</v>
      </c>
      <c r="C226" s="1338"/>
      <c r="D226" s="1341"/>
      <c r="E226" s="1559"/>
      <c r="F226" s="707"/>
      <c r="G226" s="1559"/>
      <c r="H226" s="707"/>
      <c r="I226" s="1559"/>
      <c r="J226" s="707"/>
      <c r="K226" s="1559"/>
      <c r="L226" s="707"/>
      <c r="M226" s="1559"/>
      <c r="N226" s="707"/>
      <c r="O226" s="1559"/>
      <c r="P226" s="675"/>
      <c r="Q226" s="1615"/>
      <c r="R226" s="1831"/>
      <c r="S226" s="1615"/>
      <c r="T226" s="1817"/>
    </row>
    <row r="227" spans="1:24" ht="21" customHeight="1" x14ac:dyDescent="0.2">
      <c r="A227" s="1821" t="s">
        <v>1793</v>
      </c>
      <c r="B227" s="1822" t="s">
        <v>1794</v>
      </c>
      <c r="C227" s="1338"/>
      <c r="D227" s="1341"/>
      <c r="E227" s="1559"/>
      <c r="F227" s="707"/>
      <c r="G227" s="1559"/>
      <c r="H227" s="707"/>
      <c r="I227" s="1559"/>
      <c r="J227" s="707"/>
      <c r="K227" s="1559"/>
      <c r="L227" s="707"/>
      <c r="M227" s="1559"/>
      <c r="N227" s="707"/>
      <c r="O227" s="1559"/>
      <c r="P227" s="675"/>
      <c r="Q227" s="1615"/>
      <c r="R227" s="1831"/>
      <c r="S227" s="1615"/>
      <c r="T227" s="1817"/>
    </row>
    <row r="228" spans="1:24" ht="21" customHeight="1" x14ac:dyDescent="0.2">
      <c r="A228" s="1821" t="s">
        <v>1795</v>
      </c>
      <c r="B228" s="1822" t="s">
        <v>1796</v>
      </c>
      <c r="C228" s="1338"/>
      <c r="D228" s="1341"/>
      <c r="E228" s="1559"/>
      <c r="F228" s="707"/>
      <c r="G228" s="1559"/>
      <c r="H228" s="707"/>
      <c r="I228" s="1559"/>
      <c r="J228" s="707"/>
      <c r="K228" s="1559"/>
      <c r="L228" s="707"/>
      <c r="M228" s="1559"/>
      <c r="N228" s="707"/>
      <c r="O228" s="1559"/>
      <c r="P228" s="675"/>
      <c r="Q228" s="1615"/>
      <c r="R228" s="1831"/>
      <c r="S228" s="1615"/>
      <c r="T228" s="1817"/>
    </row>
    <row r="229" spans="1:24" ht="21" customHeight="1" x14ac:dyDescent="0.2">
      <c r="A229" s="1821" t="s">
        <v>1797</v>
      </c>
      <c r="B229" s="1822" t="s">
        <v>1798</v>
      </c>
      <c r="C229" s="1338">
        <f>C230+C231+C232+C233+C234+C235+C236+C237+C238+C239</f>
        <v>1233164</v>
      </c>
      <c r="D229" s="1341">
        <f t="shared" ref="D229:N229" si="50">D230+D231+D232+D233+D234+D235+D236+D237+D238+D239</f>
        <v>1066418</v>
      </c>
      <c r="E229" s="1338">
        <f t="shared" si="50"/>
        <v>0</v>
      </c>
      <c r="F229" s="1341">
        <f t="shared" si="50"/>
        <v>0</v>
      </c>
      <c r="G229" s="1338">
        <f t="shared" si="50"/>
        <v>0</v>
      </c>
      <c r="H229" s="1341">
        <f t="shared" si="50"/>
        <v>0</v>
      </c>
      <c r="I229" s="1338">
        <f t="shared" si="50"/>
        <v>0</v>
      </c>
      <c r="J229" s="1341">
        <f t="shared" si="50"/>
        <v>0</v>
      </c>
      <c r="K229" s="1338">
        <f t="shared" si="50"/>
        <v>0</v>
      </c>
      <c r="L229" s="1341">
        <f t="shared" si="50"/>
        <v>0</v>
      </c>
      <c r="M229" s="1338">
        <f t="shared" si="50"/>
        <v>0</v>
      </c>
      <c r="N229" s="1341">
        <f t="shared" si="50"/>
        <v>0</v>
      </c>
      <c r="O229" s="1559">
        <f t="shared" si="43"/>
        <v>0</v>
      </c>
      <c r="P229" s="675">
        <f t="shared" si="44"/>
        <v>0</v>
      </c>
      <c r="Q229" s="1615">
        <f t="shared" si="45"/>
        <v>1233164</v>
      </c>
      <c r="R229" s="1831">
        <f t="shared" si="46"/>
        <v>1066418</v>
      </c>
      <c r="S229" s="1615">
        <f t="shared" si="42"/>
        <v>-166746</v>
      </c>
      <c r="T229" s="1817">
        <f t="shared" si="49"/>
        <v>0.86478197547122682</v>
      </c>
      <c r="U229" s="1787"/>
      <c r="V229" s="1787"/>
      <c r="W229" s="1787"/>
      <c r="X229" s="1787"/>
    </row>
    <row r="230" spans="1:24" ht="21" customHeight="1" x14ac:dyDescent="0.2">
      <c r="A230" s="1821" t="s">
        <v>1799</v>
      </c>
      <c r="B230" s="1822" t="s">
        <v>1800</v>
      </c>
      <c r="C230" s="1338">
        <v>1197791</v>
      </c>
      <c r="D230" s="1341">
        <v>1048067</v>
      </c>
      <c r="E230" s="1559"/>
      <c r="F230" s="707"/>
      <c r="G230" s="1559"/>
      <c r="H230" s="707"/>
      <c r="I230" s="1559"/>
      <c r="J230" s="707"/>
      <c r="K230" s="1559"/>
      <c r="L230" s="707"/>
      <c r="M230" s="1559"/>
      <c r="N230" s="707"/>
      <c r="O230" s="1559"/>
      <c r="P230" s="675"/>
      <c r="Q230" s="1615">
        <f t="shared" si="45"/>
        <v>1197791</v>
      </c>
      <c r="R230" s="1831">
        <f t="shared" si="46"/>
        <v>1048067</v>
      </c>
      <c r="S230" s="1615">
        <f t="shared" si="42"/>
        <v>-149724</v>
      </c>
      <c r="T230" s="1817">
        <f t="shared" si="49"/>
        <v>0.87499989564122627</v>
      </c>
    </row>
    <row r="231" spans="1:24" ht="21" customHeight="1" x14ac:dyDescent="0.2">
      <c r="A231" s="1821" t="s">
        <v>1801</v>
      </c>
      <c r="B231" s="1822" t="s">
        <v>1802</v>
      </c>
      <c r="C231" s="1338"/>
      <c r="D231" s="1341"/>
      <c r="E231" s="1559"/>
      <c r="F231" s="707"/>
      <c r="G231" s="1559"/>
      <c r="H231" s="707"/>
      <c r="I231" s="1559"/>
      <c r="J231" s="707"/>
      <c r="K231" s="1559"/>
      <c r="L231" s="707"/>
      <c r="M231" s="1559"/>
      <c r="N231" s="707"/>
      <c r="O231" s="1559"/>
      <c r="P231" s="675"/>
      <c r="Q231" s="1615"/>
      <c r="R231" s="1831"/>
      <c r="S231" s="1615"/>
      <c r="T231" s="1817"/>
    </row>
    <row r="232" spans="1:24" ht="21" customHeight="1" x14ac:dyDescent="0.2">
      <c r="A232" s="1821" t="s">
        <v>1803</v>
      </c>
      <c r="B232" s="1822" t="s">
        <v>1804</v>
      </c>
      <c r="C232" s="1338"/>
      <c r="D232" s="1341"/>
      <c r="E232" s="1559"/>
      <c r="F232" s="707"/>
      <c r="G232" s="1559"/>
      <c r="H232" s="707"/>
      <c r="I232" s="1559"/>
      <c r="J232" s="707"/>
      <c r="K232" s="1559"/>
      <c r="L232" s="707"/>
      <c r="M232" s="1559"/>
      <c r="N232" s="707"/>
      <c r="O232" s="1559"/>
      <c r="P232" s="675"/>
      <c r="Q232" s="1615"/>
      <c r="R232" s="1831"/>
      <c r="S232" s="1615"/>
      <c r="T232" s="1817"/>
    </row>
    <row r="233" spans="1:24" ht="21" customHeight="1" x14ac:dyDescent="0.2">
      <c r="A233" s="1821" t="s">
        <v>1805</v>
      </c>
      <c r="B233" s="1822" t="s">
        <v>1806</v>
      </c>
      <c r="C233" s="1338"/>
      <c r="D233" s="1341"/>
      <c r="E233" s="1559"/>
      <c r="F233" s="707"/>
      <c r="G233" s="1559"/>
      <c r="H233" s="707"/>
      <c r="I233" s="1559"/>
      <c r="J233" s="707"/>
      <c r="K233" s="1559"/>
      <c r="L233" s="707"/>
      <c r="M233" s="1559"/>
      <c r="N233" s="707"/>
      <c r="O233" s="1559"/>
      <c r="P233" s="675"/>
      <c r="Q233" s="1615"/>
      <c r="R233" s="1831"/>
      <c r="S233" s="1615"/>
      <c r="T233" s="1817"/>
    </row>
    <row r="234" spans="1:24" ht="21" customHeight="1" x14ac:dyDescent="0.2">
      <c r="A234" s="1821" t="s">
        <v>1807</v>
      </c>
      <c r="B234" s="1822" t="s">
        <v>1808</v>
      </c>
      <c r="C234" s="1338">
        <v>35373</v>
      </c>
      <c r="D234" s="1341">
        <v>18351</v>
      </c>
      <c r="E234" s="1559"/>
      <c r="F234" s="707"/>
      <c r="G234" s="1559"/>
      <c r="H234" s="707"/>
      <c r="I234" s="1559"/>
      <c r="J234" s="707"/>
      <c r="K234" s="1559"/>
      <c r="L234" s="707"/>
      <c r="M234" s="1559"/>
      <c r="N234" s="707"/>
      <c r="O234" s="1559"/>
      <c r="P234" s="675"/>
      <c r="Q234" s="1615">
        <f t="shared" si="45"/>
        <v>35373</v>
      </c>
      <c r="R234" s="1831">
        <f t="shared" si="46"/>
        <v>18351</v>
      </c>
      <c r="S234" s="1615">
        <f t="shared" si="42"/>
        <v>-17022</v>
      </c>
      <c r="T234" s="1817">
        <f t="shared" si="49"/>
        <v>0.51878551437537102</v>
      </c>
    </row>
    <row r="235" spans="1:24" ht="21" customHeight="1" x14ac:dyDescent="0.2">
      <c r="A235" s="1821" t="s">
        <v>1809</v>
      </c>
      <c r="B235" s="1822" t="s">
        <v>1810</v>
      </c>
      <c r="C235" s="1338"/>
      <c r="D235" s="1341"/>
      <c r="E235" s="1559"/>
      <c r="F235" s="707"/>
      <c r="G235" s="1559"/>
      <c r="H235" s="707"/>
      <c r="I235" s="1559"/>
      <c r="J235" s="707"/>
      <c r="K235" s="1559"/>
      <c r="L235" s="707"/>
      <c r="M235" s="1559"/>
      <c r="N235" s="707"/>
      <c r="O235" s="1559"/>
      <c r="P235" s="675"/>
      <c r="Q235" s="1615"/>
      <c r="R235" s="1831"/>
      <c r="S235" s="1615"/>
      <c r="T235" s="1817"/>
    </row>
    <row r="236" spans="1:24" ht="21" customHeight="1" x14ac:dyDescent="0.2">
      <c r="A236" s="1821" t="s">
        <v>1811</v>
      </c>
      <c r="B236" s="1822" t="s">
        <v>1812</v>
      </c>
      <c r="C236" s="1338"/>
      <c r="D236" s="1341"/>
      <c r="E236" s="1559"/>
      <c r="F236" s="707"/>
      <c r="G236" s="1559"/>
      <c r="H236" s="707"/>
      <c r="I236" s="1559"/>
      <c r="J236" s="707"/>
      <c r="K236" s="1559"/>
      <c r="L236" s="707"/>
      <c r="M236" s="1559"/>
      <c r="N236" s="707"/>
      <c r="O236" s="1559"/>
      <c r="P236" s="675"/>
      <c r="Q236" s="1615"/>
      <c r="R236" s="1831"/>
      <c r="S236" s="1615"/>
      <c r="T236" s="1817"/>
    </row>
    <row r="237" spans="1:24" ht="21" customHeight="1" x14ac:dyDescent="0.2">
      <c r="A237" s="1821" t="s">
        <v>1813</v>
      </c>
      <c r="B237" s="1822" t="s">
        <v>1814</v>
      </c>
      <c r="C237" s="1338"/>
      <c r="D237" s="1341"/>
      <c r="E237" s="1559"/>
      <c r="F237" s="707"/>
      <c r="G237" s="1559"/>
      <c r="H237" s="707"/>
      <c r="I237" s="1559"/>
      <c r="J237" s="707"/>
      <c r="K237" s="1559"/>
      <c r="L237" s="707"/>
      <c r="M237" s="1559"/>
      <c r="N237" s="707"/>
      <c r="O237" s="1559"/>
      <c r="P237" s="675"/>
      <c r="Q237" s="1615"/>
      <c r="R237" s="1831"/>
      <c r="S237" s="1615"/>
      <c r="T237" s="1817"/>
    </row>
    <row r="238" spans="1:24" ht="21" customHeight="1" x14ac:dyDescent="0.2">
      <c r="A238" s="1821" t="s">
        <v>1815</v>
      </c>
      <c r="B238" s="1822" t="s">
        <v>1816</v>
      </c>
      <c r="C238" s="1338"/>
      <c r="D238" s="1341"/>
      <c r="E238" s="1559"/>
      <c r="F238" s="707"/>
      <c r="G238" s="1559"/>
      <c r="H238" s="707"/>
      <c r="I238" s="1559"/>
      <c r="J238" s="707"/>
      <c r="K238" s="1559"/>
      <c r="L238" s="707"/>
      <c r="M238" s="1559"/>
      <c r="N238" s="707"/>
      <c r="O238" s="1559"/>
      <c r="P238" s="675"/>
      <c r="Q238" s="1615"/>
      <c r="R238" s="1831"/>
      <c r="S238" s="1615"/>
      <c r="T238" s="1817"/>
    </row>
    <row r="239" spans="1:24" ht="21" customHeight="1" x14ac:dyDescent="0.2">
      <c r="A239" s="1821" t="s">
        <v>1817</v>
      </c>
      <c r="B239" s="1822" t="s">
        <v>1818</v>
      </c>
      <c r="C239" s="1338"/>
      <c r="D239" s="1341"/>
      <c r="E239" s="1559"/>
      <c r="F239" s="707"/>
      <c r="G239" s="1559"/>
      <c r="H239" s="707"/>
      <c r="I239" s="1559"/>
      <c r="J239" s="707"/>
      <c r="K239" s="1559"/>
      <c r="L239" s="707"/>
      <c r="M239" s="1559"/>
      <c r="N239" s="707"/>
      <c r="O239" s="1559"/>
      <c r="P239" s="675"/>
      <c r="Q239" s="1615"/>
      <c r="R239" s="1831"/>
      <c r="S239" s="1615"/>
      <c r="T239" s="1817"/>
    </row>
    <row r="240" spans="1:24" s="1591" customFormat="1" ht="21.75" customHeight="1" x14ac:dyDescent="0.2">
      <c r="A240" s="1823" t="s">
        <v>1819</v>
      </c>
      <c r="B240" s="1824" t="s">
        <v>1820</v>
      </c>
      <c r="C240" s="1429">
        <f>C217+C218+C219+C220+C221+C224+C225+C226+C229</f>
        <v>1233164</v>
      </c>
      <c r="D240" s="1428">
        <f t="shared" ref="D240:N240" si="51">D217+D218+D219+D220+D221+D224+D225+D226+D229</f>
        <v>1066418</v>
      </c>
      <c r="E240" s="1429">
        <f t="shared" si="51"/>
        <v>0</v>
      </c>
      <c r="F240" s="1428">
        <f t="shared" si="51"/>
        <v>0</v>
      </c>
      <c r="G240" s="1429">
        <f t="shared" si="51"/>
        <v>0</v>
      </c>
      <c r="H240" s="1428">
        <f t="shared" si="51"/>
        <v>0</v>
      </c>
      <c r="I240" s="1429">
        <f t="shared" si="51"/>
        <v>0</v>
      </c>
      <c r="J240" s="1428">
        <f t="shared" si="51"/>
        <v>0</v>
      </c>
      <c r="K240" s="1429">
        <f t="shared" si="51"/>
        <v>0</v>
      </c>
      <c r="L240" s="1428">
        <f t="shared" si="51"/>
        <v>0</v>
      </c>
      <c r="M240" s="1429">
        <f t="shared" si="51"/>
        <v>0</v>
      </c>
      <c r="N240" s="1428">
        <f t="shared" si="51"/>
        <v>0</v>
      </c>
      <c r="O240" s="1592">
        <f t="shared" si="43"/>
        <v>0</v>
      </c>
      <c r="P240" s="1593">
        <f t="shared" si="44"/>
        <v>0</v>
      </c>
      <c r="Q240" s="1834">
        <f t="shared" si="45"/>
        <v>1233164</v>
      </c>
      <c r="R240" s="1835">
        <f t="shared" si="46"/>
        <v>1066418</v>
      </c>
      <c r="S240" s="1834">
        <f t="shared" si="42"/>
        <v>-166746</v>
      </c>
      <c r="T240" s="1836">
        <f t="shared" si="49"/>
        <v>0.86478197547122682</v>
      </c>
    </row>
    <row r="241" spans="1:20" ht="14.25" customHeight="1" x14ac:dyDescent="0.2">
      <c r="A241" s="1821" t="s">
        <v>1821</v>
      </c>
      <c r="B241" s="1822" t="s">
        <v>1822</v>
      </c>
      <c r="C241" s="1338">
        <v>668479</v>
      </c>
      <c r="D241" s="1341">
        <v>82302</v>
      </c>
      <c r="E241" s="1559">
        <v>4</v>
      </c>
      <c r="F241" s="707"/>
      <c r="G241" s="1559"/>
      <c r="H241" s="707"/>
      <c r="I241" s="1559"/>
      <c r="J241" s="707"/>
      <c r="K241" s="1559"/>
      <c r="L241" s="707"/>
      <c r="M241" s="1559"/>
      <c r="N241" s="707"/>
      <c r="O241" s="1559"/>
      <c r="P241" s="675"/>
      <c r="Q241" s="1615">
        <f t="shared" si="45"/>
        <v>668483</v>
      </c>
      <c r="R241" s="1831">
        <f t="shared" si="46"/>
        <v>82302</v>
      </c>
      <c r="S241" s="1615">
        <f t="shared" si="42"/>
        <v>-586181</v>
      </c>
      <c r="T241" s="1817">
        <f t="shared" si="49"/>
        <v>0.12311756619091285</v>
      </c>
    </row>
    <row r="242" spans="1:20" ht="14.25" customHeight="1" x14ac:dyDescent="0.2">
      <c r="A242" s="1821" t="s">
        <v>1823</v>
      </c>
      <c r="B242" s="1822" t="s">
        <v>1824</v>
      </c>
      <c r="C242" s="1338"/>
      <c r="D242" s="1341"/>
      <c r="E242" s="1559"/>
      <c r="F242" s="707"/>
      <c r="G242" s="1559"/>
      <c r="H242" s="707"/>
      <c r="I242" s="1559"/>
      <c r="J242" s="707"/>
      <c r="K242" s="1559"/>
      <c r="L242" s="707"/>
      <c r="M242" s="1559"/>
      <c r="N242" s="707"/>
      <c r="O242" s="1559"/>
      <c r="P242" s="675"/>
      <c r="Q242" s="1615"/>
      <c r="R242" s="1831"/>
      <c r="S242" s="1615"/>
      <c r="T242" s="1817"/>
    </row>
    <row r="243" spans="1:20" ht="14.25" customHeight="1" x14ac:dyDescent="0.2">
      <c r="A243" s="1821" t="s">
        <v>1825</v>
      </c>
      <c r="B243" s="1822" t="s">
        <v>1826</v>
      </c>
      <c r="C243" s="1338">
        <v>1044</v>
      </c>
      <c r="D243" s="1341">
        <v>1041</v>
      </c>
      <c r="E243" s="1559"/>
      <c r="F243" s="707"/>
      <c r="G243" s="1559"/>
      <c r="H243" s="707"/>
      <c r="I243" s="1559"/>
      <c r="J243" s="707"/>
      <c r="K243" s="1559"/>
      <c r="L243" s="707"/>
      <c r="M243" s="1559"/>
      <c r="N243" s="707"/>
      <c r="O243" s="1559"/>
      <c r="P243" s="675"/>
      <c r="Q243" s="1615">
        <f t="shared" si="45"/>
        <v>1044</v>
      </c>
      <c r="R243" s="1831">
        <f t="shared" si="46"/>
        <v>1041</v>
      </c>
      <c r="S243" s="1615">
        <f t="shared" si="42"/>
        <v>-3</v>
      </c>
      <c r="T243" s="1817">
        <f t="shared" si="49"/>
        <v>0.99712643678160917</v>
      </c>
    </row>
    <row r="244" spans="1:20" ht="14.25" customHeight="1" x14ac:dyDescent="0.2">
      <c r="A244" s="1821" t="s">
        <v>1827</v>
      </c>
      <c r="B244" s="1822" t="s">
        <v>1828</v>
      </c>
      <c r="C244" s="1338"/>
      <c r="D244" s="1341"/>
      <c r="E244" s="1559"/>
      <c r="F244" s="707"/>
      <c r="G244" s="1559"/>
      <c r="H244" s="707"/>
      <c r="I244" s="1559"/>
      <c r="J244" s="707"/>
      <c r="K244" s="1559"/>
      <c r="L244" s="707"/>
      <c r="M244" s="1559"/>
      <c r="N244" s="707"/>
      <c r="O244" s="1559"/>
      <c r="P244" s="675"/>
      <c r="Q244" s="1615"/>
      <c r="R244" s="1831"/>
      <c r="S244" s="1615"/>
      <c r="T244" s="1817"/>
    </row>
    <row r="245" spans="1:20" ht="23.25" customHeight="1" x14ac:dyDescent="0.2">
      <c r="A245" s="1821" t="s">
        <v>1829</v>
      </c>
      <c r="B245" s="1822" t="s">
        <v>1830</v>
      </c>
      <c r="C245" s="1338"/>
      <c r="D245" s="1341"/>
      <c r="E245" s="1559"/>
      <c r="F245" s="707"/>
      <c r="G245" s="1559"/>
      <c r="H245" s="707"/>
      <c r="I245" s="1559"/>
      <c r="J245" s="707"/>
      <c r="K245" s="1559"/>
      <c r="L245" s="707"/>
      <c r="M245" s="1559"/>
      <c r="N245" s="707"/>
      <c r="O245" s="1559"/>
      <c r="P245" s="675"/>
      <c r="Q245" s="1615"/>
      <c r="R245" s="1831"/>
      <c r="S245" s="1615"/>
      <c r="T245" s="1817"/>
    </row>
    <row r="246" spans="1:20" ht="23.25" customHeight="1" x14ac:dyDescent="0.2">
      <c r="A246" s="1821" t="s">
        <v>1831</v>
      </c>
      <c r="B246" s="1822" t="s">
        <v>1832</v>
      </c>
      <c r="C246" s="1338"/>
      <c r="D246" s="1341"/>
      <c r="E246" s="1559"/>
      <c r="F246" s="707"/>
      <c r="G246" s="1559"/>
      <c r="H246" s="707"/>
      <c r="I246" s="1559"/>
      <c r="J246" s="707"/>
      <c r="K246" s="1559"/>
      <c r="L246" s="707"/>
      <c r="M246" s="1559"/>
      <c r="N246" s="707"/>
      <c r="O246" s="1559"/>
      <c r="P246" s="675"/>
      <c r="Q246" s="1615"/>
      <c r="R246" s="1831"/>
      <c r="S246" s="1615"/>
      <c r="T246" s="1817"/>
    </row>
    <row r="247" spans="1:20" ht="23.25" customHeight="1" x14ac:dyDescent="0.2">
      <c r="A247" s="1821" t="s">
        <v>1833</v>
      </c>
      <c r="B247" s="1822" t="s">
        <v>1834</v>
      </c>
      <c r="C247" s="1338">
        <v>10946</v>
      </c>
      <c r="D247" s="1341">
        <v>14374</v>
      </c>
      <c r="E247" s="1559"/>
      <c r="F247" s="707"/>
      <c r="G247" s="1559">
        <v>150</v>
      </c>
      <c r="H247" s="707">
        <v>150</v>
      </c>
      <c r="I247" s="1559"/>
      <c r="J247" s="707"/>
      <c r="K247" s="1559"/>
      <c r="L247" s="707"/>
      <c r="M247" s="1559"/>
      <c r="N247" s="707">
        <v>8100</v>
      </c>
      <c r="O247" s="1559">
        <f t="shared" si="43"/>
        <v>150</v>
      </c>
      <c r="P247" s="675">
        <f t="shared" si="44"/>
        <v>8250</v>
      </c>
      <c r="Q247" s="1615">
        <f t="shared" si="45"/>
        <v>11096</v>
      </c>
      <c r="R247" s="1831">
        <f t="shared" si="46"/>
        <v>22624</v>
      </c>
      <c r="S247" s="1615">
        <f t="shared" si="42"/>
        <v>11528</v>
      </c>
      <c r="T247" s="1817">
        <f t="shared" si="49"/>
        <v>2.0389329488103822</v>
      </c>
    </row>
    <row r="248" spans="1:20" ht="14.25" customHeight="1" x14ac:dyDescent="0.2">
      <c r="A248" s="1821" t="s">
        <v>1835</v>
      </c>
      <c r="B248" s="1822" t="s">
        <v>1836</v>
      </c>
      <c r="C248" s="1338"/>
      <c r="D248" s="1341"/>
      <c r="E248" s="1559"/>
      <c r="F248" s="707"/>
      <c r="G248" s="1559"/>
      <c r="H248" s="707"/>
      <c r="I248" s="1559"/>
      <c r="J248" s="707"/>
      <c r="K248" s="1559"/>
      <c r="L248" s="707"/>
      <c r="M248" s="1559"/>
      <c r="N248" s="707"/>
      <c r="O248" s="1559"/>
      <c r="P248" s="675"/>
      <c r="Q248" s="1615"/>
      <c r="R248" s="1831"/>
      <c r="S248" s="1615"/>
      <c r="T248" s="1817"/>
    </row>
    <row r="249" spans="1:20" ht="14.25" customHeight="1" x14ac:dyDescent="0.2">
      <c r="A249" s="1821" t="s">
        <v>1837</v>
      </c>
      <c r="B249" s="1822" t="s">
        <v>1838</v>
      </c>
      <c r="C249" s="1338"/>
      <c r="D249" s="1341"/>
      <c r="E249" s="1559"/>
      <c r="F249" s="707"/>
      <c r="G249" s="1559"/>
      <c r="H249" s="707"/>
      <c r="I249" s="1559"/>
      <c r="J249" s="707"/>
      <c r="K249" s="1559"/>
      <c r="L249" s="707"/>
      <c r="M249" s="1559"/>
      <c r="N249" s="707"/>
      <c r="O249" s="1559"/>
      <c r="P249" s="675"/>
      <c r="Q249" s="1615"/>
      <c r="R249" s="1831"/>
      <c r="S249" s="1615"/>
      <c r="T249" s="1817"/>
    </row>
    <row r="250" spans="1:20" s="1591" customFormat="1" ht="22.5" customHeight="1" x14ac:dyDescent="0.2">
      <c r="A250" s="1823" t="s">
        <v>1839</v>
      </c>
      <c r="B250" s="1824" t="s">
        <v>1840</v>
      </c>
      <c r="C250" s="1429">
        <f>C241+C242+C243+C244+C245+C246+C247+C248+C249</f>
        <v>680469</v>
      </c>
      <c r="D250" s="1428">
        <f t="shared" ref="D250:N250" si="52">D241+D242+D243+D244+D245+D246+D247+D248+D249</f>
        <v>97717</v>
      </c>
      <c r="E250" s="1429">
        <f t="shared" si="52"/>
        <v>4</v>
      </c>
      <c r="F250" s="1428">
        <f t="shared" si="52"/>
        <v>0</v>
      </c>
      <c r="G250" s="1429">
        <f t="shared" si="52"/>
        <v>150</v>
      </c>
      <c r="H250" s="1428">
        <f t="shared" si="52"/>
        <v>150</v>
      </c>
      <c r="I250" s="1429">
        <f t="shared" si="52"/>
        <v>0</v>
      </c>
      <c r="J250" s="1428">
        <f t="shared" si="52"/>
        <v>0</v>
      </c>
      <c r="K250" s="1429">
        <f t="shared" si="52"/>
        <v>0</v>
      </c>
      <c r="L250" s="1428">
        <f t="shared" si="52"/>
        <v>0</v>
      </c>
      <c r="M250" s="1429">
        <f t="shared" si="52"/>
        <v>0</v>
      </c>
      <c r="N250" s="1428">
        <f t="shared" si="52"/>
        <v>8100</v>
      </c>
      <c r="O250" s="1592">
        <f t="shared" ref="O250:O256" si="53">G250+I250+K250+M250</f>
        <v>150</v>
      </c>
      <c r="P250" s="1593">
        <f t="shared" ref="P250:P256" si="54">H250+J250+L250+N250</f>
        <v>8250</v>
      </c>
      <c r="Q250" s="1834">
        <f t="shared" ref="Q250:Q256" si="55">C250+E250+O250</f>
        <v>680623</v>
      </c>
      <c r="R250" s="1835">
        <f t="shared" ref="R250:R256" si="56">D250+F250+P250</f>
        <v>105967</v>
      </c>
      <c r="S250" s="1834">
        <f t="shared" ref="S250:S256" si="57">R250-Q250</f>
        <v>-574656</v>
      </c>
      <c r="T250" s="1836">
        <f t="shared" si="49"/>
        <v>0.1556911829309324</v>
      </c>
    </row>
    <row r="251" spans="1:20" s="1591" customFormat="1" ht="14.25" customHeight="1" x14ac:dyDescent="0.2">
      <c r="A251" s="1823" t="s">
        <v>1841</v>
      </c>
      <c r="B251" s="1824" t="s">
        <v>1842</v>
      </c>
      <c r="C251" s="1429">
        <f>C216+C240+C250</f>
        <v>1918427</v>
      </c>
      <c r="D251" s="1428">
        <f t="shared" ref="D251:N251" si="58">D216+D240+D250</f>
        <v>1253218</v>
      </c>
      <c r="E251" s="1429">
        <f t="shared" si="58"/>
        <v>235</v>
      </c>
      <c r="F251" s="1428">
        <f t="shared" si="58"/>
        <v>196</v>
      </c>
      <c r="G251" s="1429">
        <f t="shared" si="58"/>
        <v>150</v>
      </c>
      <c r="H251" s="1428">
        <f t="shared" si="58"/>
        <v>150</v>
      </c>
      <c r="I251" s="1429">
        <f t="shared" si="58"/>
        <v>0</v>
      </c>
      <c r="J251" s="1428">
        <f t="shared" si="58"/>
        <v>0</v>
      </c>
      <c r="K251" s="1429">
        <f t="shared" si="58"/>
        <v>0</v>
      </c>
      <c r="L251" s="1428">
        <f t="shared" si="58"/>
        <v>0</v>
      </c>
      <c r="M251" s="1429">
        <f t="shared" si="58"/>
        <v>0</v>
      </c>
      <c r="N251" s="1428">
        <f t="shared" si="58"/>
        <v>8189</v>
      </c>
      <c r="O251" s="1592">
        <f t="shared" si="53"/>
        <v>150</v>
      </c>
      <c r="P251" s="1593">
        <f t="shared" si="54"/>
        <v>8339</v>
      </c>
      <c r="Q251" s="1834">
        <f t="shared" si="55"/>
        <v>1918812</v>
      </c>
      <c r="R251" s="1835">
        <f t="shared" si="56"/>
        <v>1261753</v>
      </c>
      <c r="S251" s="1834">
        <f t="shared" si="57"/>
        <v>-657059</v>
      </c>
      <c r="T251" s="1836">
        <f t="shared" si="49"/>
        <v>0.65756989220413464</v>
      </c>
    </row>
    <row r="252" spans="1:20" s="1591" customFormat="1" ht="22.5" customHeight="1" x14ac:dyDescent="0.2">
      <c r="A252" s="1823" t="s">
        <v>1843</v>
      </c>
      <c r="B252" s="1824" t="s">
        <v>1844</v>
      </c>
      <c r="C252" s="1429"/>
      <c r="D252" s="1428"/>
      <c r="E252" s="1592"/>
      <c r="F252" s="1837"/>
      <c r="G252" s="1592"/>
      <c r="H252" s="1837"/>
      <c r="I252" s="1592"/>
      <c r="J252" s="1837"/>
      <c r="K252" s="1592"/>
      <c r="L252" s="1837"/>
      <c r="M252" s="1592"/>
      <c r="N252" s="1837"/>
      <c r="O252" s="1592"/>
      <c r="P252" s="1593"/>
      <c r="Q252" s="1834"/>
      <c r="R252" s="1835"/>
      <c r="S252" s="1834"/>
      <c r="T252" s="1836"/>
    </row>
    <row r="253" spans="1:20" ht="14.25" customHeight="1" x14ac:dyDescent="0.2">
      <c r="A253" s="1821" t="s">
        <v>1845</v>
      </c>
      <c r="B253" s="1822" t="s">
        <v>1846</v>
      </c>
      <c r="C253" s="1338"/>
      <c r="D253" s="1341"/>
      <c r="E253" s="1559"/>
      <c r="F253" s="707"/>
      <c r="G253" s="1559"/>
      <c r="H253" s="707"/>
      <c r="I253" s="1559"/>
      <c r="J253" s="707"/>
      <c r="K253" s="1559"/>
      <c r="L253" s="707"/>
      <c r="M253" s="1559">
        <v>12473</v>
      </c>
      <c r="N253" s="707">
        <v>12473</v>
      </c>
      <c r="O253" s="1559">
        <f t="shared" si="53"/>
        <v>12473</v>
      </c>
      <c r="P253" s="675">
        <f t="shared" si="54"/>
        <v>12473</v>
      </c>
      <c r="Q253" s="1615">
        <f t="shared" si="55"/>
        <v>12473</v>
      </c>
      <c r="R253" s="1831">
        <f t="shared" si="56"/>
        <v>12473</v>
      </c>
      <c r="S253" s="1615">
        <f t="shared" si="57"/>
        <v>0</v>
      </c>
      <c r="T253" s="1817">
        <f t="shared" si="49"/>
        <v>1</v>
      </c>
    </row>
    <row r="254" spans="1:20" ht="14.25" customHeight="1" x14ac:dyDescent="0.2">
      <c r="A254" s="1821" t="s">
        <v>1847</v>
      </c>
      <c r="B254" s="1822" t="s">
        <v>1848</v>
      </c>
      <c r="C254" s="1338">
        <v>4704</v>
      </c>
      <c r="D254" s="1341">
        <v>3995</v>
      </c>
      <c r="E254" s="1559">
        <v>15914</v>
      </c>
      <c r="F254" s="707">
        <v>16514</v>
      </c>
      <c r="G254" s="1559">
        <v>24653</v>
      </c>
      <c r="H254" s="707">
        <v>22907</v>
      </c>
      <c r="I254" s="1559">
        <v>7821</v>
      </c>
      <c r="J254" s="707">
        <v>7528</v>
      </c>
      <c r="K254" s="1559">
        <v>6973</v>
      </c>
      <c r="L254" s="707">
        <v>3939</v>
      </c>
      <c r="M254" s="1559">
        <v>24308</v>
      </c>
      <c r="N254" s="707">
        <v>26490</v>
      </c>
      <c r="O254" s="1559">
        <f t="shared" si="53"/>
        <v>63755</v>
      </c>
      <c r="P254" s="675">
        <f t="shared" si="54"/>
        <v>60864</v>
      </c>
      <c r="Q254" s="1615">
        <f t="shared" si="55"/>
        <v>84373</v>
      </c>
      <c r="R254" s="1831">
        <f t="shared" si="56"/>
        <v>81373</v>
      </c>
      <c r="S254" s="1615">
        <f t="shared" si="57"/>
        <v>-3000</v>
      </c>
      <c r="T254" s="1817">
        <f t="shared" si="49"/>
        <v>0.96444360162611265</v>
      </c>
    </row>
    <row r="255" spans="1:20" ht="14.25" customHeight="1" x14ac:dyDescent="0.2">
      <c r="A255" s="1821" t="s">
        <v>1849</v>
      </c>
      <c r="B255" s="1822" t="s">
        <v>1850</v>
      </c>
      <c r="C255" s="1338">
        <v>758223</v>
      </c>
      <c r="D255" s="1341">
        <v>1986380</v>
      </c>
      <c r="E255" s="1559"/>
      <c r="F255" s="707"/>
      <c r="G255" s="1559"/>
      <c r="H255" s="707"/>
      <c r="I255" s="1559"/>
      <c r="J255" s="707"/>
      <c r="K255" s="1559"/>
      <c r="L255" s="707"/>
      <c r="M255" s="1559">
        <v>81</v>
      </c>
      <c r="N255" s="707"/>
      <c r="O255" s="1559">
        <f t="shared" si="53"/>
        <v>81</v>
      </c>
      <c r="P255" s="675">
        <f t="shared" si="54"/>
        <v>0</v>
      </c>
      <c r="Q255" s="1615">
        <f t="shared" si="55"/>
        <v>758304</v>
      </c>
      <c r="R255" s="1831">
        <f t="shared" si="56"/>
        <v>1986380</v>
      </c>
      <c r="S255" s="1615">
        <f t="shared" si="57"/>
        <v>1228076</v>
      </c>
      <c r="T255" s="1817">
        <f t="shared" si="49"/>
        <v>2.6195035236527833</v>
      </c>
    </row>
    <row r="256" spans="1:20" s="1591" customFormat="1" ht="14.25" customHeight="1" thickBot="1" x14ac:dyDescent="0.25">
      <c r="A256" s="1823" t="s">
        <v>1851</v>
      </c>
      <c r="B256" s="1824" t="s">
        <v>1852</v>
      </c>
      <c r="C256" s="1429">
        <f>SUM(C253:C255)</f>
        <v>762927</v>
      </c>
      <c r="D256" s="1428">
        <f t="shared" ref="D256:N256" si="59">SUM(D253:D255)</f>
        <v>1990375</v>
      </c>
      <c r="E256" s="1429">
        <f t="shared" si="59"/>
        <v>15914</v>
      </c>
      <c r="F256" s="1428">
        <f t="shared" si="59"/>
        <v>16514</v>
      </c>
      <c r="G256" s="1429">
        <f t="shared" si="59"/>
        <v>24653</v>
      </c>
      <c r="H256" s="1428">
        <f t="shared" si="59"/>
        <v>22907</v>
      </c>
      <c r="I256" s="1429">
        <f t="shared" si="59"/>
        <v>7821</v>
      </c>
      <c r="J256" s="1428">
        <f t="shared" si="59"/>
        <v>7528</v>
      </c>
      <c r="K256" s="1429">
        <f t="shared" si="59"/>
        <v>6973</v>
      </c>
      <c r="L256" s="1428">
        <f t="shared" si="59"/>
        <v>3939</v>
      </c>
      <c r="M256" s="1429">
        <f t="shared" si="59"/>
        <v>36862</v>
      </c>
      <c r="N256" s="1428">
        <f t="shared" si="59"/>
        <v>38963</v>
      </c>
      <c r="O256" s="1592">
        <f t="shared" si="53"/>
        <v>76309</v>
      </c>
      <c r="P256" s="1593">
        <f t="shared" si="54"/>
        <v>73337</v>
      </c>
      <c r="Q256" s="1834">
        <f t="shared" si="55"/>
        <v>855150</v>
      </c>
      <c r="R256" s="1835">
        <f t="shared" si="56"/>
        <v>2080226</v>
      </c>
      <c r="S256" s="1844">
        <f t="shared" si="57"/>
        <v>1225076</v>
      </c>
      <c r="T256" s="1845">
        <f t="shared" si="49"/>
        <v>2.4325860960065486</v>
      </c>
    </row>
    <row r="257" spans="1:20" ht="14.25" customHeight="1" thickBot="1" x14ac:dyDescent="0.25">
      <c r="A257" s="1825" t="s">
        <v>1853</v>
      </c>
      <c r="B257" s="1826" t="s">
        <v>1854</v>
      </c>
      <c r="C257" s="1827">
        <f>C190+C251+C252+C256</f>
        <v>21444680</v>
      </c>
      <c r="D257" s="1828">
        <f t="shared" ref="D257:S257" si="60">D190+D251+D252+D256</f>
        <v>21165205</v>
      </c>
      <c r="E257" s="1827">
        <f t="shared" si="60"/>
        <v>19837</v>
      </c>
      <c r="F257" s="1828">
        <f t="shared" si="60"/>
        <v>22105</v>
      </c>
      <c r="G257" s="1827">
        <f t="shared" si="60"/>
        <v>51012</v>
      </c>
      <c r="H257" s="1828">
        <f t="shared" si="60"/>
        <v>59166</v>
      </c>
      <c r="I257" s="1827">
        <f t="shared" si="60"/>
        <v>2832</v>
      </c>
      <c r="J257" s="1828">
        <f t="shared" si="60"/>
        <v>4457</v>
      </c>
      <c r="K257" s="1827">
        <f t="shared" si="60"/>
        <v>19105</v>
      </c>
      <c r="L257" s="1828">
        <f t="shared" si="60"/>
        <v>27668</v>
      </c>
      <c r="M257" s="1827">
        <f t="shared" si="60"/>
        <v>23746</v>
      </c>
      <c r="N257" s="1828">
        <f t="shared" si="60"/>
        <v>31131</v>
      </c>
      <c r="O257" s="1827">
        <f t="shared" si="60"/>
        <v>96695</v>
      </c>
      <c r="P257" s="1798">
        <f t="shared" si="60"/>
        <v>122422</v>
      </c>
      <c r="Q257" s="1832">
        <f t="shared" si="60"/>
        <v>21561212</v>
      </c>
      <c r="R257" s="1833">
        <f t="shared" si="60"/>
        <v>21309732</v>
      </c>
      <c r="S257" s="1798">
        <f t="shared" si="60"/>
        <v>-251480</v>
      </c>
      <c r="T257" s="1838">
        <f t="shared" si="49"/>
        <v>0.98833646271832953</v>
      </c>
    </row>
  </sheetData>
  <mergeCells count="15">
    <mergeCell ref="A5:T5"/>
    <mergeCell ref="A4:T4"/>
    <mergeCell ref="A3:T3"/>
    <mergeCell ref="A1:T1"/>
    <mergeCell ref="M6:N6"/>
    <mergeCell ref="O6:P6"/>
    <mergeCell ref="Q6:R6"/>
    <mergeCell ref="S6:T6"/>
    <mergeCell ref="A6:A7"/>
    <mergeCell ref="B6:B7"/>
    <mergeCell ref="C6:D6"/>
    <mergeCell ref="E6:F6"/>
    <mergeCell ref="G6:H6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</sheetPr>
  <dimension ref="A1:L107"/>
  <sheetViews>
    <sheetView workbookViewId="0">
      <pane ySplit="7" topLeftCell="A11" activePane="bottomLeft" state="frozen"/>
      <selection pane="bottomLeft" sqref="A1:G1"/>
    </sheetView>
  </sheetViews>
  <sheetFormatPr defaultRowHeight="11.25" x14ac:dyDescent="0.2"/>
  <cols>
    <col min="1" max="1" width="26.5703125" style="1601" customWidth="1"/>
    <col min="2" max="2" width="21.140625" style="1601" customWidth="1"/>
    <col min="3" max="3" width="15" style="1995" customWidth="1"/>
    <col min="4" max="7" width="13.28515625" style="1601" customWidth="1"/>
    <col min="8" max="16384" width="9.140625" style="1601"/>
  </cols>
  <sheetData>
    <row r="1" spans="1:12" ht="12.75" customHeight="1" x14ac:dyDescent="0.2">
      <c r="A1" s="2518" t="s">
        <v>3052</v>
      </c>
      <c r="B1" s="2518"/>
      <c r="C1" s="2518"/>
      <c r="D1" s="2518"/>
      <c r="E1" s="2518"/>
      <c r="F1" s="2518"/>
      <c r="G1" s="2518"/>
      <c r="H1" s="1568"/>
      <c r="I1" s="1568"/>
      <c r="J1" s="1568"/>
      <c r="K1" s="1568"/>
      <c r="L1" s="1568"/>
    </row>
    <row r="2" spans="1:12" x14ac:dyDescent="0.2">
      <c r="C2" s="1994"/>
      <c r="D2" s="1864"/>
      <c r="E2" s="1847"/>
      <c r="F2" s="1847"/>
      <c r="G2" s="1847"/>
      <c r="H2" s="1847"/>
      <c r="I2" s="1847"/>
      <c r="J2" s="1847"/>
      <c r="K2" s="1847"/>
      <c r="L2" s="1847"/>
    </row>
    <row r="3" spans="1:12" ht="12.75" customHeight="1" x14ac:dyDescent="0.2">
      <c r="A3" s="2519" t="s">
        <v>54</v>
      </c>
      <c r="B3" s="2519"/>
      <c r="C3" s="2519"/>
      <c r="D3" s="2519"/>
      <c r="E3" s="2519"/>
      <c r="F3" s="2519"/>
      <c r="G3" s="2519"/>
      <c r="H3" s="1865"/>
      <c r="I3" s="1865"/>
      <c r="J3" s="1865"/>
      <c r="K3" s="1865"/>
      <c r="L3" s="1865"/>
    </row>
    <row r="4" spans="1:12" ht="12.75" customHeight="1" x14ac:dyDescent="0.2">
      <c r="A4" s="2519" t="s">
        <v>3013</v>
      </c>
      <c r="B4" s="2519"/>
      <c r="C4" s="2519"/>
      <c r="D4" s="2519"/>
      <c r="E4" s="2519"/>
      <c r="F4" s="2519"/>
      <c r="G4" s="2519"/>
      <c r="H4" s="1865"/>
      <c r="I4" s="1865"/>
      <c r="J4" s="1865"/>
      <c r="K4" s="1865"/>
      <c r="L4" s="1865"/>
    </row>
    <row r="5" spans="1:12" x14ac:dyDescent="0.2">
      <c r="C5" s="2004"/>
      <c r="D5" s="2004"/>
      <c r="E5" s="2004"/>
      <c r="F5" s="2004"/>
      <c r="G5" s="2004"/>
      <c r="H5" s="2004"/>
      <c r="I5" s="2004"/>
      <c r="J5" s="2004"/>
      <c r="K5" s="2004"/>
      <c r="L5" s="2004"/>
    </row>
    <row r="6" spans="1:12" ht="12" thickBot="1" x14ac:dyDescent="0.25"/>
    <row r="7" spans="1:12" s="1867" customFormat="1" ht="12" customHeight="1" thickBot="1" x14ac:dyDescent="0.25">
      <c r="A7" s="2001" t="s">
        <v>85</v>
      </c>
      <c r="B7" s="2002" t="s">
        <v>2998</v>
      </c>
      <c r="C7" s="2002" t="s">
        <v>2997</v>
      </c>
      <c r="D7" s="2002" t="s">
        <v>3009</v>
      </c>
      <c r="E7" s="2002" t="s">
        <v>3010</v>
      </c>
      <c r="F7" s="2002" t="s">
        <v>3011</v>
      </c>
      <c r="G7" s="2003" t="s">
        <v>3012</v>
      </c>
    </row>
    <row r="8" spans="1:12" s="1867" customFormat="1" ht="12" customHeight="1" x14ac:dyDescent="0.2">
      <c r="A8" s="2020"/>
      <c r="B8" s="2020"/>
      <c r="C8" s="2020"/>
      <c r="D8" s="2020"/>
      <c r="E8" s="2020"/>
      <c r="F8" s="2020"/>
      <c r="G8" s="2020"/>
    </row>
    <row r="9" spans="1:12" s="1867" customFormat="1" ht="12" customHeight="1" thickBot="1" x14ac:dyDescent="0.25">
      <c r="A9" s="2520" t="s">
        <v>77</v>
      </c>
      <c r="B9" s="2520"/>
      <c r="C9" s="2520"/>
      <c r="D9" s="2520"/>
      <c r="E9" s="2520"/>
      <c r="F9" s="2520"/>
      <c r="G9" s="2520"/>
    </row>
    <row r="10" spans="1:12" x14ac:dyDescent="0.2">
      <c r="A10" s="2005" t="s">
        <v>2999</v>
      </c>
      <c r="B10" s="2006" t="s">
        <v>3000</v>
      </c>
      <c r="C10" s="2007">
        <v>111913</v>
      </c>
      <c r="D10" s="2008">
        <v>6459604</v>
      </c>
      <c r="E10" s="2008">
        <v>6459604</v>
      </c>
      <c r="F10" s="2008">
        <f>D10-E10</f>
        <v>0</v>
      </c>
      <c r="G10" s="2009">
        <v>0</v>
      </c>
    </row>
    <row r="11" spans="1:12" x14ac:dyDescent="0.2">
      <c r="A11" s="2010"/>
      <c r="B11" s="1874"/>
      <c r="C11" s="1996">
        <v>1119142</v>
      </c>
      <c r="D11" s="675">
        <v>403736</v>
      </c>
      <c r="E11" s="675">
        <v>403736</v>
      </c>
      <c r="F11" s="675">
        <f t="shared" ref="F11:F30" si="0">D11-E11</f>
        <v>0</v>
      </c>
      <c r="G11" s="1831">
        <v>0</v>
      </c>
    </row>
    <row r="12" spans="1:12" x14ac:dyDescent="0.2">
      <c r="A12" s="2010"/>
      <c r="B12" s="1874"/>
      <c r="C12" s="1996">
        <v>11213</v>
      </c>
      <c r="D12" s="675">
        <v>37744898</v>
      </c>
      <c r="E12" s="675">
        <v>25331339</v>
      </c>
      <c r="F12" s="675">
        <f t="shared" si="0"/>
        <v>12413559</v>
      </c>
      <c r="G12" s="1831">
        <v>12414</v>
      </c>
    </row>
    <row r="13" spans="1:12" x14ac:dyDescent="0.2">
      <c r="A13" s="2010"/>
      <c r="B13" s="1874"/>
      <c r="C13" s="1996">
        <v>112913</v>
      </c>
      <c r="D13" s="675">
        <v>160650116</v>
      </c>
      <c r="E13" s="675">
        <v>160650116</v>
      </c>
      <c r="F13" s="675">
        <f t="shared" si="0"/>
        <v>0</v>
      </c>
      <c r="G13" s="1831">
        <v>0</v>
      </c>
    </row>
    <row r="14" spans="1:12" x14ac:dyDescent="0.2">
      <c r="A14" s="2010"/>
      <c r="B14" s="1874"/>
      <c r="C14" s="1996">
        <v>1129142</v>
      </c>
      <c r="D14" s="675">
        <v>126134</v>
      </c>
      <c r="E14" s="675">
        <v>126134</v>
      </c>
      <c r="F14" s="675">
        <f t="shared" si="0"/>
        <v>0</v>
      </c>
      <c r="G14" s="1831">
        <v>0</v>
      </c>
    </row>
    <row r="15" spans="1:12" x14ac:dyDescent="0.2">
      <c r="A15" s="2011" t="s">
        <v>3001</v>
      </c>
      <c r="B15" s="1998"/>
      <c r="C15" s="1999"/>
      <c r="D15" s="2000">
        <f>SUM(D10:D14)</f>
        <v>205384488</v>
      </c>
      <c r="E15" s="2000">
        <f t="shared" ref="E15:G15" si="1">SUM(E10:E14)</f>
        <v>192970929</v>
      </c>
      <c r="F15" s="2000">
        <f t="shared" si="0"/>
        <v>12413559</v>
      </c>
      <c r="G15" s="2012">
        <f t="shared" si="1"/>
        <v>12414</v>
      </c>
    </row>
    <row r="16" spans="1:12" ht="33.75" x14ac:dyDescent="0.2">
      <c r="A16" s="2013" t="s">
        <v>3002</v>
      </c>
      <c r="B16" s="1997" t="s">
        <v>3003</v>
      </c>
      <c r="C16" s="1996">
        <v>12112212</v>
      </c>
      <c r="D16" s="675">
        <v>1024585493</v>
      </c>
      <c r="E16" s="675">
        <v>0</v>
      </c>
      <c r="F16" s="675">
        <f t="shared" si="0"/>
        <v>1024585493</v>
      </c>
      <c r="G16" s="1831">
        <v>1024585</v>
      </c>
    </row>
    <row r="17" spans="1:7" x14ac:dyDescent="0.2">
      <c r="A17" s="2010"/>
      <c r="B17" s="1874"/>
      <c r="C17" s="1996">
        <v>12114812</v>
      </c>
      <c r="D17" s="675">
        <v>283918452</v>
      </c>
      <c r="E17" s="675">
        <v>155467555</v>
      </c>
      <c r="F17" s="675">
        <f t="shared" si="0"/>
        <v>128450897</v>
      </c>
      <c r="G17" s="1831">
        <v>128451</v>
      </c>
    </row>
    <row r="18" spans="1:7" x14ac:dyDescent="0.2">
      <c r="A18" s="2010"/>
      <c r="B18" s="1874"/>
      <c r="C18" s="1996">
        <v>122112</v>
      </c>
      <c r="D18" s="675">
        <v>5001000</v>
      </c>
      <c r="E18" s="675">
        <v>1598544</v>
      </c>
      <c r="F18" s="675">
        <f t="shared" si="0"/>
        <v>3402456</v>
      </c>
      <c r="G18" s="1831">
        <v>3402</v>
      </c>
    </row>
    <row r="19" spans="1:7" x14ac:dyDescent="0.2">
      <c r="A19" s="2010"/>
      <c r="B19" s="1874" t="s">
        <v>3004</v>
      </c>
      <c r="C19" s="1996">
        <v>1211111</v>
      </c>
      <c r="D19" s="675">
        <v>323851726</v>
      </c>
      <c r="E19" s="675">
        <v>0</v>
      </c>
      <c r="F19" s="675">
        <f t="shared" si="0"/>
        <v>323851726</v>
      </c>
      <c r="G19" s="1831">
        <v>323852</v>
      </c>
    </row>
    <row r="20" spans="1:7" x14ac:dyDescent="0.2">
      <c r="A20" s="2010"/>
      <c r="B20" s="1874"/>
      <c r="C20" s="1996">
        <v>12112211</v>
      </c>
      <c r="D20" s="675">
        <v>7295680714</v>
      </c>
      <c r="E20" s="675">
        <v>0</v>
      </c>
      <c r="F20" s="675">
        <f t="shared" si="0"/>
        <v>7295680714</v>
      </c>
      <c r="G20" s="1831">
        <v>7295681</v>
      </c>
    </row>
    <row r="21" spans="1:7" x14ac:dyDescent="0.2">
      <c r="A21" s="2010"/>
      <c r="B21" s="1874"/>
      <c r="C21" s="1996">
        <v>12113311</v>
      </c>
      <c r="D21" s="675">
        <v>967458044</v>
      </c>
      <c r="E21" s="675">
        <v>339595882</v>
      </c>
      <c r="F21" s="675">
        <f t="shared" si="0"/>
        <v>627862162</v>
      </c>
      <c r="G21" s="1831">
        <v>627862</v>
      </c>
    </row>
    <row r="22" spans="1:7" x14ac:dyDescent="0.2">
      <c r="A22" s="2010"/>
      <c r="B22" s="1874"/>
      <c r="C22" s="1996">
        <v>12114411</v>
      </c>
      <c r="D22" s="675">
        <v>44074746</v>
      </c>
      <c r="E22" s="675">
        <v>243935</v>
      </c>
      <c r="F22" s="675">
        <f t="shared" si="0"/>
        <v>43830811</v>
      </c>
      <c r="G22" s="1831">
        <v>43831</v>
      </c>
    </row>
    <row r="23" spans="1:7" x14ac:dyDescent="0.2">
      <c r="A23" s="2010"/>
      <c r="B23" s="1874"/>
      <c r="C23" s="1996">
        <v>12114811</v>
      </c>
      <c r="D23" s="675">
        <v>4131876802</v>
      </c>
      <c r="E23" s="675">
        <v>1346865597</v>
      </c>
      <c r="F23" s="675">
        <f t="shared" si="0"/>
        <v>2785011205</v>
      </c>
      <c r="G23" s="1831">
        <v>2785011</v>
      </c>
    </row>
    <row r="24" spans="1:7" x14ac:dyDescent="0.2">
      <c r="A24" s="2010"/>
      <c r="B24" s="1874"/>
      <c r="C24" s="1996">
        <v>122111</v>
      </c>
      <c r="D24" s="675">
        <v>2222321</v>
      </c>
      <c r="E24" s="675">
        <v>1034159</v>
      </c>
      <c r="F24" s="675">
        <f t="shared" si="0"/>
        <v>1188162</v>
      </c>
      <c r="G24" s="1831">
        <v>1188</v>
      </c>
    </row>
    <row r="25" spans="1:7" ht="22.5" x14ac:dyDescent="0.2">
      <c r="A25" s="2010"/>
      <c r="B25" s="1997" t="s">
        <v>3005</v>
      </c>
      <c r="C25" s="1996">
        <v>121112</v>
      </c>
      <c r="D25" s="675">
        <v>64892716</v>
      </c>
      <c r="E25" s="675">
        <v>0</v>
      </c>
      <c r="F25" s="675">
        <f t="shared" si="0"/>
        <v>64892716</v>
      </c>
      <c r="G25" s="1831">
        <v>64893</v>
      </c>
    </row>
    <row r="26" spans="1:7" x14ac:dyDescent="0.2">
      <c r="A26" s="2010"/>
      <c r="B26" s="1874"/>
      <c r="C26" s="1996">
        <v>1211222</v>
      </c>
      <c r="D26" s="675">
        <v>1784576120</v>
      </c>
      <c r="E26" s="675">
        <v>0</v>
      </c>
      <c r="F26" s="675">
        <f t="shared" si="0"/>
        <v>1784576120</v>
      </c>
      <c r="G26" s="1831">
        <v>1784576</v>
      </c>
    </row>
    <row r="27" spans="1:7" x14ac:dyDescent="0.2">
      <c r="A27" s="2010"/>
      <c r="B27" s="1874"/>
      <c r="C27" s="1996">
        <v>1211332</v>
      </c>
      <c r="D27" s="675">
        <v>921113946</v>
      </c>
      <c r="E27" s="675">
        <v>309854232</v>
      </c>
      <c r="F27" s="675">
        <f t="shared" si="0"/>
        <v>611259714</v>
      </c>
      <c r="G27" s="1831">
        <v>611260</v>
      </c>
    </row>
    <row r="28" spans="1:7" x14ac:dyDescent="0.2">
      <c r="A28" s="2010"/>
      <c r="B28" s="1874"/>
      <c r="C28" s="1996">
        <v>1211482</v>
      </c>
      <c r="D28" s="675">
        <v>1265180236</v>
      </c>
      <c r="E28" s="675">
        <v>235536827</v>
      </c>
      <c r="F28" s="675">
        <f t="shared" si="0"/>
        <v>1029643409</v>
      </c>
      <c r="G28" s="1831">
        <v>1029643</v>
      </c>
    </row>
    <row r="29" spans="1:7" x14ac:dyDescent="0.2">
      <c r="A29" s="2010"/>
      <c r="B29" s="1874"/>
      <c r="C29" s="1996">
        <v>12192482</v>
      </c>
      <c r="D29" s="675">
        <v>52740</v>
      </c>
      <c r="E29" s="675">
        <v>52740</v>
      </c>
      <c r="F29" s="675">
        <f t="shared" si="0"/>
        <v>0</v>
      </c>
      <c r="G29" s="1831">
        <v>0</v>
      </c>
    </row>
    <row r="30" spans="1:7" x14ac:dyDescent="0.2">
      <c r="A30" s="2010"/>
      <c r="B30" s="1874"/>
      <c r="C30" s="1996">
        <v>12212</v>
      </c>
      <c r="D30" s="675">
        <v>16412459</v>
      </c>
      <c r="E30" s="675">
        <v>2260107</v>
      </c>
      <c r="F30" s="675">
        <f t="shared" si="0"/>
        <v>14152352</v>
      </c>
      <c r="G30" s="1831">
        <v>14152</v>
      </c>
    </row>
    <row r="31" spans="1:7" x14ac:dyDescent="0.2">
      <c r="A31" s="2010"/>
      <c r="B31" s="1874"/>
      <c r="C31" s="1996">
        <v>122912</v>
      </c>
      <c r="D31" s="675">
        <v>1521860</v>
      </c>
      <c r="E31" s="675">
        <v>1521860</v>
      </c>
      <c r="F31" s="675">
        <v>0</v>
      </c>
      <c r="G31" s="1831">
        <v>0</v>
      </c>
    </row>
    <row r="32" spans="1:7" x14ac:dyDescent="0.2">
      <c r="A32" s="2010"/>
      <c r="B32" s="1874" t="s">
        <v>3000</v>
      </c>
      <c r="C32" s="1996">
        <v>121113</v>
      </c>
      <c r="D32" s="675">
        <v>23852769</v>
      </c>
      <c r="E32" s="675">
        <v>0</v>
      </c>
      <c r="F32" s="675">
        <f>D32-E32</f>
        <v>23852769</v>
      </c>
      <c r="G32" s="1831">
        <v>23853</v>
      </c>
    </row>
    <row r="33" spans="1:7" x14ac:dyDescent="0.2">
      <c r="A33" s="2010"/>
      <c r="B33" s="1874"/>
      <c r="C33" s="1996">
        <v>1211213</v>
      </c>
      <c r="D33" s="675">
        <v>4835600</v>
      </c>
      <c r="E33" s="675">
        <v>0</v>
      </c>
      <c r="F33" s="675">
        <f t="shared" ref="F33:F49" si="2">D33-E33</f>
        <v>4835600</v>
      </c>
      <c r="G33" s="1831">
        <v>4836</v>
      </c>
    </row>
    <row r="34" spans="1:7" x14ac:dyDescent="0.2">
      <c r="A34" s="2010"/>
      <c r="B34" s="1874"/>
      <c r="C34" s="1996">
        <v>1211223</v>
      </c>
      <c r="D34" s="675">
        <v>793507200</v>
      </c>
      <c r="E34" s="675">
        <v>0</v>
      </c>
      <c r="F34" s="675">
        <f t="shared" si="2"/>
        <v>793507200</v>
      </c>
      <c r="G34" s="1831">
        <v>793507</v>
      </c>
    </row>
    <row r="35" spans="1:7" x14ac:dyDescent="0.2">
      <c r="A35" s="2010"/>
      <c r="B35" s="1874"/>
      <c r="C35" s="1996">
        <v>1211333</v>
      </c>
      <c r="D35" s="675">
        <v>320332130</v>
      </c>
      <c r="E35" s="675">
        <v>81610220</v>
      </c>
      <c r="F35" s="675">
        <f t="shared" si="2"/>
        <v>238721910</v>
      </c>
      <c r="G35" s="1831">
        <v>238722</v>
      </c>
    </row>
    <row r="36" spans="1:7" x14ac:dyDescent="0.2">
      <c r="A36" s="2010"/>
      <c r="B36" s="1874"/>
      <c r="C36" s="1996">
        <v>1211423</v>
      </c>
      <c r="D36" s="675">
        <v>210532</v>
      </c>
      <c r="E36" s="675">
        <v>0</v>
      </c>
      <c r="F36" s="675">
        <f t="shared" si="2"/>
        <v>210532</v>
      </c>
      <c r="G36" s="1831">
        <v>211</v>
      </c>
    </row>
    <row r="37" spans="1:7" x14ac:dyDescent="0.2">
      <c r="A37" s="2010"/>
      <c r="B37" s="1874"/>
      <c r="C37" s="1996">
        <v>1211483</v>
      </c>
      <c r="D37" s="675">
        <v>535502195</v>
      </c>
      <c r="E37" s="675">
        <v>133973740</v>
      </c>
      <c r="F37" s="675">
        <f t="shared" si="2"/>
        <v>401528455</v>
      </c>
      <c r="G37" s="1831">
        <v>401528</v>
      </c>
    </row>
    <row r="38" spans="1:7" x14ac:dyDescent="0.2">
      <c r="A38" s="2010"/>
      <c r="B38" s="1874"/>
      <c r="C38" s="1996">
        <v>12213</v>
      </c>
      <c r="D38" s="675">
        <v>1328074</v>
      </c>
      <c r="E38" s="675">
        <v>265010</v>
      </c>
      <c r="F38" s="675">
        <f t="shared" si="2"/>
        <v>1063064</v>
      </c>
      <c r="G38" s="1831">
        <v>1063</v>
      </c>
    </row>
    <row r="39" spans="1:7" ht="21" x14ac:dyDescent="0.2">
      <c r="A39" s="2014" t="s">
        <v>3006</v>
      </c>
      <c r="B39" s="1998"/>
      <c r="C39" s="1999"/>
      <c r="D39" s="2000">
        <f>SUM(D16:D38)</f>
        <v>19811987875</v>
      </c>
      <c r="E39" s="2000">
        <f>SUM(E16:E38)</f>
        <v>2609880408</v>
      </c>
      <c r="F39" s="2000">
        <f t="shared" si="2"/>
        <v>17202107467</v>
      </c>
      <c r="G39" s="2012">
        <f>SUM(G16:G38)</f>
        <v>17202107</v>
      </c>
    </row>
    <row r="40" spans="1:7" ht="22.5" x14ac:dyDescent="0.2">
      <c r="A40" s="2013" t="s">
        <v>3007</v>
      </c>
      <c r="B40" s="1874" t="s">
        <v>3000</v>
      </c>
      <c r="C40" s="1996">
        <v>131113</v>
      </c>
      <c r="D40" s="675">
        <v>122411165</v>
      </c>
      <c r="E40" s="675">
        <v>19402679</v>
      </c>
      <c r="F40" s="675">
        <f t="shared" si="2"/>
        <v>103008486</v>
      </c>
      <c r="G40" s="1831">
        <v>103008</v>
      </c>
    </row>
    <row r="41" spans="1:7" x14ac:dyDescent="0.2">
      <c r="A41" s="2010"/>
      <c r="B41" s="1874"/>
      <c r="C41" s="1996">
        <v>131123</v>
      </c>
      <c r="D41" s="675">
        <v>41584553</v>
      </c>
      <c r="E41" s="675">
        <v>29643343</v>
      </c>
      <c r="F41" s="675">
        <f t="shared" si="2"/>
        <v>11941210</v>
      </c>
      <c r="G41" s="1831">
        <v>11941</v>
      </c>
    </row>
    <row r="42" spans="1:7" x14ac:dyDescent="0.2">
      <c r="A42" s="2010"/>
      <c r="B42" s="1874"/>
      <c r="C42" s="1996">
        <v>131133</v>
      </c>
      <c r="D42" s="675">
        <v>94657004</v>
      </c>
      <c r="E42" s="675">
        <v>0</v>
      </c>
      <c r="F42" s="675">
        <f t="shared" si="2"/>
        <v>94657004</v>
      </c>
      <c r="G42" s="1831">
        <v>94657</v>
      </c>
    </row>
    <row r="43" spans="1:7" x14ac:dyDescent="0.2">
      <c r="A43" s="2010"/>
      <c r="B43" s="1874"/>
      <c r="C43" s="1996">
        <v>131163</v>
      </c>
      <c r="D43" s="675">
        <v>7196100</v>
      </c>
      <c r="E43" s="675">
        <v>1451268</v>
      </c>
      <c r="F43" s="675">
        <f t="shared" si="2"/>
        <v>5744832</v>
      </c>
      <c r="G43" s="1831">
        <v>5745</v>
      </c>
    </row>
    <row r="44" spans="1:7" x14ac:dyDescent="0.2">
      <c r="A44" s="2010"/>
      <c r="B44" s="1874"/>
      <c r="C44" s="1996">
        <v>1319113</v>
      </c>
      <c r="D44" s="675">
        <v>25883755</v>
      </c>
      <c r="E44" s="675">
        <v>25883755</v>
      </c>
      <c r="F44" s="675">
        <f t="shared" si="2"/>
        <v>0</v>
      </c>
      <c r="G44" s="1831">
        <v>0</v>
      </c>
    </row>
    <row r="45" spans="1:7" x14ac:dyDescent="0.2">
      <c r="A45" s="2010"/>
      <c r="B45" s="1874"/>
      <c r="C45" s="1996">
        <v>13191143</v>
      </c>
      <c r="D45" s="675">
        <v>3152193</v>
      </c>
      <c r="E45" s="675">
        <v>3152193</v>
      </c>
      <c r="F45" s="675">
        <f t="shared" si="2"/>
        <v>0</v>
      </c>
      <c r="G45" s="1831">
        <v>0</v>
      </c>
    </row>
    <row r="46" spans="1:7" x14ac:dyDescent="0.2">
      <c r="A46" s="2010"/>
      <c r="B46" s="1874"/>
      <c r="C46" s="1996">
        <v>1319123</v>
      </c>
      <c r="D46" s="675">
        <v>314366771</v>
      </c>
      <c r="E46" s="675">
        <v>314366771</v>
      </c>
      <c r="F46" s="675">
        <f t="shared" si="2"/>
        <v>0</v>
      </c>
      <c r="G46" s="1831">
        <v>0</v>
      </c>
    </row>
    <row r="47" spans="1:7" x14ac:dyDescent="0.2">
      <c r="A47" s="2010"/>
      <c r="B47" s="1874"/>
      <c r="C47" s="1996">
        <v>13191243</v>
      </c>
      <c r="D47" s="675">
        <v>20714804</v>
      </c>
      <c r="E47" s="675">
        <v>20714804</v>
      </c>
      <c r="F47" s="675">
        <f t="shared" si="2"/>
        <v>0</v>
      </c>
      <c r="G47" s="1831"/>
    </row>
    <row r="48" spans="1:7" x14ac:dyDescent="0.2">
      <c r="A48" s="2010"/>
      <c r="B48" s="1874"/>
      <c r="C48" s="1996">
        <v>1319163</v>
      </c>
      <c r="D48" s="675">
        <v>13779981</v>
      </c>
      <c r="E48" s="675">
        <v>13779981</v>
      </c>
      <c r="F48" s="675">
        <f t="shared" si="2"/>
        <v>0</v>
      </c>
      <c r="G48" s="1831">
        <v>0</v>
      </c>
    </row>
    <row r="49" spans="1:7" ht="21.75" thickBot="1" x14ac:dyDescent="0.25">
      <c r="A49" s="2015" t="s">
        <v>3008</v>
      </c>
      <c r="B49" s="2016"/>
      <c r="C49" s="2017"/>
      <c r="D49" s="2018">
        <f>SUM(D40:D48)</f>
        <v>643746326</v>
      </c>
      <c r="E49" s="2018">
        <f>SUM(E40:E48)</f>
        <v>428394794</v>
      </c>
      <c r="F49" s="2018">
        <f t="shared" si="2"/>
        <v>215351532</v>
      </c>
      <c r="G49" s="2019">
        <v>215352</v>
      </c>
    </row>
    <row r="50" spans="1:7" x14ac:dyDescent="0.2">
      <c r="D50" s="1788"/>
      <c r="E50" s="1788"/>
      <c r="F50" s="1788"/>
      <c r="G50" s="1788"/>
    </row>
    <row r="51" spans="1:7" ht="12" thickBot="1" x14ac:dyDescent="0.25">
      <c r="A51" s="2520" t="s">
        <v>495</v>
      </c>
      <c r="B51" s="2520"/>
      <c r="C51" s="2520"/>
      <c r="D51" s="2520"/>
      <c r="E51" s="2520"/>
      <c r="F51" s="2520"/>
      <c r="G51" s="2520"/>
    </row>
    <row r="52" spans="1:7" x14ac:dyDescent="0.2">
      <c r="A52" s="2005" t="s">
        <v>2999</v>
      </c>
      <c r="B52" s="2006" t="s">
        <v>3000</v>
      </c>
      <c r="C52" s="2007">
        <v>1129142</v>
      </c>
      <c r="D52" s="2008">
        <v>195000</v>
      </c>
      <c r="E52" s="2008">
        <v>195000</v>
      </c>
      <c r="F52" s="2008">
        <v>0</v>
      </c>
      <c r="G52" s="2009">
        <v>0</v>
      </c>
    </row>
    <row r="53" spans="1:7" x14ac:dyDescent="0.2">
      <c r="A53" s="2011" t="s">
        <v>3001</v>
      </c>
      <c r="B53" s="1998"/>
      <c r="C53" s="1999"/>
      <c r="D53" s="2000">
        <f>SUM(D52:D52)</f>
        <v>195000</v>
      </c>
      <c r="E53" s="2000">
        <f>SUM(E52:E52)</f>
        <v>195000</v>
      </c>
      <c r="F53" s="2000">
        <f t="shared" ref="F53" si="3">D53-E53</f>
        <v>0</v>
      </c>
      <c r="G53" s="2012">
        <f>SUM(G52:G52)</f>
        <v>0</v>
      </c>
    </row>
    <row r="54" spans="1:7" ht="22.5" x14ac:dyDescent="0.2">
      <c r="A54" s="2013" t="s">
        <v>3007</v>
      </c>
      <c r="B54" s="1874" t="s">
        <v>3000</v>
      </c>
      <c r="C54" s="1996">
        <v>131113</v>
      </c>
      <c r="D54" s="675">
        <v>626700</v>
      </c>
      <c r="E54" s="675">
        <v>395444</v>
      </c>
      <c r="F54" s="675">
        <f t="shared" ref="F54:F60" si="4">D54-E54</f>
        <v>231256</v>
      </c>
      <c r="G54" s="1831">
        <v>231</v>
      </c>
    </row>
    <row r="55" spans="1:7" x14ac:dyDescent="0.2">
      <c r="A55" s="2010"/>
      <c r="B55" s="1874"/>
      <c r="C55" s="1996">
        <v>131123</v>
      </c>
      <c r="D55" s="675">
        <v>3003566</v>
      </c>
      <c r="E55" s="675">
        <v>1604501</v>
      </c>
      <c r="F55" s="675">
        <f t="shared" si="4"/>
        <v>1399065</v>
      </c>
      <c r="G55" s="1831">
        <v>1399</v>
      </c>
    </row>
    <row r="56" spans="1:7" x14ac:dyDescent="0.2">
      <c r="A56" s="2010"/>
      <c r="B56" s="1874"/>
      <c r="C56" s="1996">
        <v>1319113</v>
      </c>
      <c r="D56" s="675">
        <v>17047396</v>
      </c>
      <c r="E56" s="675">
        <v>17047396</v>
      </c>
      <c r="F56" s="675">
        <f t="shared" si="4"/>
        <v>0</v>
      </c>
      <c r="G56" s="1831">
        <v>0</v>
      </c>
    </row>
    <row r="57" spans="1:7" x14ac:dyDescent="0.2">
      <c r="A57" s="2010"/>
      <c r="B57" s="1874"/>
      <c r="C57" s="1996">
        <v>13191143</v>
      </c>
      <c r="D57" s="675">
        <v>4348389</v>
      </c>
      <c r="E57" s="675">
        <v>4348389</v>
      </c>
      <c r="F57" s="675">
        <f t="shared" si="4"/>
        <v>0</v>
      </c>
      <c r="G57" s="1831">
        <v>0</v>
      </c>
    </row>
    <row r="58" spans="1:7" x14ac:dyDescent="0.2">
      <c r="A58" s="2010"/>
      <c r="B58" s="1874"/>
      <c r="C58" s="1996">
        <v>1319123</v>
      </c>
      <c r="D58" s="675">
        <v>805707</v>
      </c>
      <c r="E58" s="675">
        <v>805707</v>
      </c>
      <c r="F58" s="675">
        <f t="shared" si="4"/>
        <v>0</v>
      </c>
      <c r="G58" s="1831">
        <v>0</v>
      </c>
    </row>
    <row r="59" spans="1:7" x14ac:dyDescent="0.2">
      <c r="A59" s="2010"/>
      <c r="B59" s="1874"/>
      <c r="C59" s="1996">
        <v>13191243</v>
      </c>
      <c r="D59" s="675">
        <v>7680224</v>
      </c>
      <c r="E59" s="675">
        <v>7680224</v>
      </c>
      <c r="F59" s="675">
        <f t="shared" si="4"/>
        <v>0</v>
      </c>
      <c r="G59" s="1831"/>
    </row>
    <row r="60" spans="1:7" ht="21.75" thickBot="1" x14ac:dyDescent="0.25">
      <c r="A60" s="2015" t="s">
        <v>3008</v>
      </c>
      <c r="B60" s="2016"/>
      <c r="C60" s="2017"/>
      <c r="D60" s="2018">
        <f>SUM(D54:D59)</f>
        <v>33511982</v>
      </c>
      <c r="E60" s="2018">
        <f>SUM(E54:E59)</f>
        <v>31881661</v>
      </c>
      <c r="F60" s="2018">
        <f t="shared" si="4"/>
        <v>1630321</v>
      </c>
      <c r="G60" s="2019">
        <f>SUM(G54:G59)</f>
        <v>1630</v>
      </c>
    </row>
    <row r="61" spans="1:7" x14ac:dyDescent="0.2">
      <c r="D61" s="1788"/>
      <c r="E61" s="1788"/>
      <c r="F61" s="1788"/>
      <c r="G61" s="1788"/>
    </row>
    <row r="62" spans="1:7" ht="12" thickBot="1" x14ac:dyDescent="0.25">
      <c r="A62" s="2521" t="s">
        <v>651</v>
      </c>
      <c r="B62" s="2521"/>
      <c r="C62" s="2521"/>
      <c r="D62" s="2521"/>
      <c r="E62" s="2521"/>
      <c r="F62" s="2521"/>
      <c r="G62" s="2521"/>
    </row>
    <row r="63" spans="1:7" ht="22.5" x14ac:dyDescent="0.2">
      <c r="A63" s="2005" t="s">
        <v>2999</v>
      </c>
      <c r="B63" s="2021" t="s">
        <v>3014</v>
      </c>
      <c r="C63" s="2007">
        <v>11112</v>
      </c>
      <c r="D63" s="2008">
        <v>300000</v>
      </c>
      <c r="E63" s="2008">
        <v>107047</v>
      </c>
      <c r="F63" s="2008">
        <f>D63-E63</f>
        <v>192953</v>
      </c>
      <c r="G63" s="2009">
        <v>193</v>
      </c>
    </row>
    <row r="64" spans="1:7" x14ac:dyDescent="0.2">
      <c r="A64" s="2010"/>
      <c r="B64" s="1874"/>
      <c r="C64" s="1996">
        <v>112912</v>
      </c>
      <c r="D64" s="675">
        <v>1394670</v>
      </c>
      <c r="E64" s="675">
        <v>1394670</v>
      </c>
      <c r="F64" s="675">
        <f t="shared" ref="F64:F66" si="5">D64-E64</f>
        <v>0</v>
      </c>
      <c r="G64" s="1831">
        <v>0</v>
      </c>
    </row>
    <row r="65" spans="1:7" x14ac:dyDescent="0.2">
      <c r="A65" s="2011" t="s">
        <v>3001</v>
      </c>
      <c r="B65" s="1998"/>
      <c r="C65" s="1999"/>
      <c r="D65" s="2000">
        <f>SUM(D63:D64)</f>
        <v>1694670</v>
      </c>
      <c r="E65" s="2000">
        <f>SUM(E63:E64)</f>
        <v>1501717</v>
      </c>
      <c r="F65" s="2000">
        <f t="shared" si="5"/>
        <v>192953</v>
      </c>
      <c r="G65" s="2012">
        <f>SUM(G63:G64)</f>
        <v>193</v>
      </c>
    </row>
    <row r="66" spans="1:7" ht="22.5" x14ac:dyDescent="0.2">
      <c r="A66" s="2013" t="s">
        <v>3002</v>
      </c>
      <c r="B66" s="1997" t="s">
        <v>3005</v>
      </c>
      <c r="C66" s="1996">
        <v>1211482</v>
      </c>
      <c r="D66" s="675">
        <v>780000</v>
      </c>
      <c r="E66" s="675">
        <v>387123</v>
      </c>
      <c r="F66" s="675">
        <f t="shared" si="5"/>
        <v>392877</v>
      </c>
      <c r="G66" s="1831">
        <v>393</v>
      </c>
    </row>
    <row r="67" spans="1:7" ht="21" x14ac:dyDescent="0.2">
      <c r="A67" s="2014" t="s">
        <v>3006</v>
      </c>
      <c r="B67" s="1998"/>
      <c r="C67" s="1999"/>
      <c r="D67" s="2000">
        <f>SUM(D66:D66)</f>
        <v>780000</v>
      </c>
      <c r="E67" s="2000">
        <f>SUM(E66:E66)</f>
        <v>387123</v>
      </c>
      <c r="F67" s="2000">
        <f t="shared" ref="F67:F74" si="6">D67-E67</f>
        <v>392877</v>
      </c>
      <c r="G67" s="2012">
        <f>SUM(G66:G66)</f>
        <v>393</v>
      </c>
    </row>
    <row r="68" spans="1:7" ht="22.5" x14ac:dyDescent="0.2">
      <c r="A68" s="2013" t="s">
        <v>3007</v>
      </c>
      <c r="B68" s="1997" t="s">
        <v>3005</v>
      </c>
      <c r="C68" s="1996">
        <v>131122</v>
      </c>
      <c r="D68" s="675">
        <v>45614688</v>
      </c>
      <c r="E68" s="675">
        <v>19280058</v>
      </c>
      <c r="F68" s="675">
        <f t="shared" si="6"/>
        <v>26334630</v>
      </c>
      <c r="G68" s="1831">
        <v>26335</v>
      </c>
    </row>
    <row r="69" spans="1:7" x14ac:dyDescent="0.2">
      <c r="A69" s="2010"/>
      <c r="B69" s="1874"/>
      <c r="C69" s="1996">
        <v>1319112</v>
      </c>
      <c r="D69" s="675">
        <v>296750</v>
      </c>
      <c r="E69" s="675">
        <v>296750</v>
      </c>
      <c r="F69" s="675">
        <f t="shared" si="6"/>
        <v>0</v>
      </c>
      <c r="G69" s="1831">
        <v>0</v>
      </c>
    </row>
    <row r="70" spans="1:7" x14ac:dyDescent="0.2">
      <c r="A70" s="2010"/>
      <c r="B70" s="1874"/>
      <c r="C70" s="1996">
        <v>13191142</v>
      </c>
      <c r="D70" s="675">
        <v>4578263</v>
      </c>
      <c r="E70" s="675">
        <v>4578263</v>
      </c>
      <c r="F70" s="675">
        <f t="shared" si="6"/>
        <v>0</v>
      </c>
      <c r="G70" s="1831">
        <v>0</v>
      </c>
    </row>
    <row r="71" spans="1:7" x14ac:dyDescent="0.2">
      <c r="A71" s="2010"/>
      <c r="B71" s="1874"/>
      <c r="C71" s="1996">
        <v>1319122</v>
      </c>
      <c r="D71" s="675">
        <v>52329500</v>
      </c>
      <c r="E71" s="675">
        <v>52329500</v>
      </c>
      <c r="F71" s="675">
        <f t="shared" si="6"/>
        <v>0</v>
      </c>
      <c r="G71" s="1831">
        <v>0</v>
      </c>
    </row>
    <row r="72" spans="1:7" x14ac:dyDescent="0.2">
      <c r="A72" s="2010"/>
      <c r="B72" s="1874"/>
      <c r="C72" s="1996">
        <v>13191242</v>
      </c>
      <c r="D72" s="675">
        <v>19332498</v>
      </c>
      <c r="E72" s="675">
        <v>19332498</v>
      </c>
      <c r="F72" s="675">
        <f t="shared" si="6"/>
        <v>0</v>
      </c>
      <c r="G72" s="1831">
        <v>0</v>
      </c>
    </row>
    <row r="73" spans="1:7" x14ac:dyDescent="0.2">
      <c r="A73" s="2010"/>
      <c r="B73" s="1874" t="s">
        <v>3000</v>
      </c>
      <c r="C73" s="1996">
        <v>131163</v>
      </c>
      <c r="D73" s="675">
        <v>34259141</v>
      </c>
      <c r="E73" s="675">
        <v>12275716</v>
      </c>
      <c r="F73" s="675">
        <f t="shared" si="6"/>
        <v>21983425</v>
      </c>
      <c r="G73" s="1831">
        <v>21983</v>
      </c>
    </row>
    <row r="74" spans="1:7" x14ac:dyDescent="0.2">
      <c r="A74" s="2010"/>
      <c r="B74" s="1874"/>
      <c r="C74" s="1996">
        <v>1319163</v>
      </c>
      <c r="D74" s="675">
        <v>65205083</v>
      </c>
      <c r="E74" s="675">
        <v>65205083</v>
      </c>
      <c r="F74" s="675">
        <f t="shared" si="6"/>
        <v>0</v>
      </c>
      <c r="G74" s="1831">
        <v>0</v>
      </c>
    </row>
    <row r="75" spans="1:7" ht="21.75" thickBot="1" x14ac:dyDescent="0.25">
      <c r="A75" s="2015" t="s">
        <v>3008</v>
      </c>
      <c r="B75" s="2016"/>
      <c r="C75" s="2017"/>
      <c r="D75" s="2018">
        <f>SUM(D69:D74)</f>
        <v>176001235</v>
      </c>
      <c r="E75" s="2018">
        <f>SUM(E69:E74)</f>
        <v>154017810</v>
      </c>
      <c r="F75" s="2018">
        <f>SUM(F68:F74)</f>
        <v>48318055</v>
      </c>
      <c r="G75" s="2019">
        <f>SUM(G68:G74)</f>
        <v>48318</v>
      </c>
    </row>
    <row r="76" spans="1:7" x14ac:dyDescent="0.2">
      <c r="D76" s="1788"/>
      <c r="E76" s="1788"/>
      <c r="F76" s="1788"/>
      <c r="G76" s="1788"/>
    </row>
    <row r="77" spans="1:7" ht="12" thickBot="1" x14ac:dyDescent="0.25">
      <c r="A77" s="2520" t="s">
        <v>503</v>
      </c>
      <c r="B77" s="2520"/>
      <c r="C77" s="2520"/>
      <c r="D77" s="2520"/>
      <c r="E77" s="2520"/>
      <c r="F77" s="2520"/>
      <c r="G77" s="2520"/>
    </row>
    <row r="78" spans="1:7" ht="22.5" x14ac:dyDescent="0.2">
      <c r="A78" s="2022" t="s">
        <v>3007</v>
      </c>
      <c r="B78" s="2021" t="s">
        <v>3005</v>
      </c>
      <c r="C78" s="2007">
        <v>131112</v>
      </c>
      <c r="D78" s="2008">
        <v>390000</v>
      </c>
      <c r="E78" s="2008">
        <v>136457</v>
      </c>
      <c r="F78" s="2008">
        <f t="shared" ref="F78:F83" si="7">D78-E78</f>
        <v>253543</v>
      </c>
      <c r="G78" s="2009">
        <v>253</v>
      </c>
    </row>
    <row r="79" spans="1:7" x14ac:dyDescent="0.2">
      <c r="A79" s="2010"/>
      <c r="B79" s="1874"/>
      <c r="C79" s="1996">
        <v>131122</v>
      </c>
      <c r="D79" s="675">
        <v>3684625</v>
      </c>
      <c r="E79" s="675">
        <v>789657</v>
      </c>
      <c r="F79" s="675">
        <f t="shared" si="7"/>
        <v>2894968</v>
      </c>
      <c r="G79" s="1831">
        <v>2895</v>
      </c>
    </row>
    <row r="80" spans="1:7" x14ac:dyDescent="0.2">
      <c r="A80" s="2010"/>
      <c r="B80" s="1874"/>
      <c r="C80" s="1996">
        <v>1319112</v>
      </c>
      <c r="D80" s="675">
        <v>1017555</v>
      </c>
      <c r="E80" s="675">
        <v>1017555</v>
      </c>
      <c r="F80" s="675">
        <f t="shared" si="7"/>
        <v>0</v>
      </c>
      <c r="G80" s="1831">
        <v>0</v>
      </c>
    </row>
    <row r="81" spans="1:7" x14ac:dyDescent="0.2">
      <c r="A81" s="2010"/>
      <c r="B81" s="1874"/>
      <c r="C81" s="1996">
        <v>13191142</v>
      </c>
      <c r="D81" s="675">
        <v>1652352</v>
      </c>
      <c r="E81" s="675">
        <v>1652352</v>
      </c>
      <c r="F81" s="675">
        <f t="shared" si="7"/>
        <v>0</v>
      </c>
      <c r="G81" s="1831">
        <v>0</v>
      </c>
    </row>
    <row r="82" spans="1:7" x14ac:dyDescent="0.2">
      <c r="A82" s="2010"/>
      <c r="B82" s="1874"/>
      <c r="C82" s="1996">
        <v>1319122</v>
      </c>
      <c r="D82" s="675">
        <v>5093071</v>
      </c>
      <c r="E82" s="675">
        <v>5093071</v>
      </c>
      <c r="F82" s="675">
        <f t="shared" si="7"/>
        <v>0</v>
      </c>
      <c r="G82" s="1831">
        <v>0</v>
      </c>
    </row>
    <row r="83" spans="1:7" x14ac:dyDescent="0.2">
      <c r="A83" s="2010"/>
      <c r="B83" s="1874"/>
      <c r="C83" s="1996">
        <v>13191242</v>
      </c>
      <c r="D83" s="675">
        <v>2447044</v>
      </c>
      <c r="E83" s="675">
        <v>2447044</v>
      </c>
      <c r="F83" s="675">
        <f t="shared" si="7"/>
        <v>0</v>
      </c>
      <c r="G83" s="1831">
        <v>0</v>
      </c>
    </row>
    <row r="84" spans="1:7" ht="21.75" thickBot="1" x14ac:dyDescent="0.25">
      <c r="A84" s="2015" t="s">
        <v>3008</v>
      </c>
      <c r="B84" s="2016"/>
      <c r="C84" s="2017"/>
      <c r="D84" s="2018">
        <f>SUM(D79:D83)</f>
        <v>13894647</v>
      </c>
      <c r="E84" s="2018">
        <f>SUM(E79:E83)</f>
        <v>10999679</v>
      </c>
      <c r="F84" s="2018">
        <f>SUM(F78:F83)</f>
        <v>3148511</v>
      </c>
      <c r="G84" s="2019">
        <f>SUM(G78:G83)</f>
        <v>3148</v>
      </c>
    </row>
    <row r="85" spans="1:7" x14ac:dyDescent="0.2">
      <c r="D85" s="1788"/>
      <c r="E85" s="1788"/>
      <c r="F85" s="1788"/>
      <c r="G85" s="1788"/>
    </row>
    <row r="86" spans="1:7" ht="12" thickBot="1" x14ac:dyDescent="0.25">
      <c r="A86" s="2522" t="s">
        <v>3015</v>
      </c>
      <c r="B86" s="2522"/>
      <c r="C86" s="2522"/>
      <c r="D86" s="2522"/>
      <c r="E86" s="2522"/>
      <c r="F86" s="2522"/>
      <c r="G86" s="2522"/>
    </row>
    <row r="87" spans="1:7" ht="22.5" x14ac:dyDescent="0.2">
      <c r="A87" s="2005" t="s">
        <v>2999</v>
      </c>
      <c r="B87" s="2021" t="s">
        <v>3005</v>
      </c>
      <c r="C87" s="2007">
        <v>112912</v>
      </c>
      <c r="D87" s="2008">
        <v>149075</v>
      </c>
      <c r="E87" s="2008">
        <v>149075</v>
      </c>
      <c r="F87" s="2008">
        <f>D87-E87</f>
        <v>0</v>
      </c>
      <c r="G87" s="2009"/>
    </row>
    <row r="88" spans="1:7" x14ac:dyDescent="0.2">
      <c r="A88" s="2011" t="s">
        <v>3001</v>
      </c>
      <c r="B88" s="1998"/>
      <c r="C88" s="1999"/>
      <c r="D88" s="2000">
        <f>SUM(D87:D87)</f>
        <v>149075</v>
      </c>
      <c r="E88" s="2000">
        <f>SUM(E87:E87)</f>
        <v>149075</v>
      </c>
      <c r="F88" s="2000">
        <f t="shared" ref="F88:F94" si="8">D88-E88</f>
        <v>0</v>
      </c>
      <c r="G88" s="2012">
        <f>SUM(G87:G87)</f>
        <v>0</v>
      </c>
    </row>
    <row r="89" spans="1:7" ht="22.5" x14ac:dyDescent="0.2">
      <c r="A89" s="2013" t="s">
        <v>3007</v>
      </c>
      <c r="B89" s="1997" t="s">
        <v>3005</v>
      </c>
      <c r="C89" s="1996">
        <v>131122</v>
      </c>
      <c r="D89" s="675">
        <v>15892735</v>
      </c>
      <c r="E89" s="675">
        <v>7830939</v>
      </c>
      <c r="F89" s="675">
        <f t="shared" si="8"/>
        <v>8061796</v>
      </c>
      <c r="G89" s="1831">
        <v>8062</v>
      </c>
    </row>
    <row r="90" spans="1:7" x14ac:dyDescent="0.2">
      <c r="A90" s="2010"/>
      <c r="B90" s="1874"/>
      <c r="C90" s="1996">
        <v>1319112</v>
      </c>
      <c r="D90" s="675">
        <v>13975982</v>
      </c>
      <c r="E90" s="675">
        <v>13975982</v>
      </c>
      <c r="F90" s="675">
        <f t="shared" si="8"/>
        <v>0</v>
      </c>
      <c r="G90" s="1831">
        <v>0</v>
      </c>
    </row>
    <row r="91" spans="1:7" x14ac:dyDescent="0.2">
      <c r="A91" s="2010"/>
      <c r="B91" s="1874"/>
      <c r="C91" s="1996">
        <v>13191142</v>
      </c>
      <c r="D91" s="675">
        <v>1589429</v>
      </c>
      <c r="E91" s="675">
        <v>1589429</v>
      </c>
      <c r="F91" s="675">
        <f t="shared" si="8"/>
        <v>0</v>
      </c>
      <c r="G91" s="1831">
        <v>0</v>
      </c>
    </row>
    <row r="92" spans="1:7" x14ac:dyDescent="0.2">
      <c r="A92" s="2010"/>
      <c r="B92" s="1874"/>
      <c r="C92" s="1996">
        <v>1319122</v>
      </c>
      <c r="D92" s="675">
        <v>33333619</v>
      </c>
      <c r="E92" s="675">
        <v>33333619</v>
      </c>
      <c r="F92" s="675">
        <f t="shared" si="8"/>
        <v>0</v>
      </c>
      <c r="G92" s="1831">
        <v>0</v>
      </c>
    </row>
    <row r="93" spans="1:7" x14ac:dyDescent="0.2">
      <c r="A93" s="2010"/>
      <c r="B93" s="1874"/>
      <c r="C93" s="1996">
        <v>13191242</v>
      </c>
      <c r="D93" s="675">
        <v>22567399</v>
      </c>
      <c r="E93" s="675">
        <v>22567399</v>
      </c>
      <c r="F93" s="675">
        <f t="shared" si="8"/>
        <v>0</v>
      </c>
      <c r="G93" s="1831">
        <v>0</v>
      </c>
    </row>
    <row r="94" spans="1:7" x14ac:dyDescent="0.2">
      <c r="A94" s="2010"/>
      <c r="B94" s="1874" t="s">
        <v>3000</v>
      </c>
      <c r="C94" s="1996">
        <v>1319163</v>
      </c>
      <c r="D94" s="675">
        <v>5601835</v>
      </c>
      <c r="E94" s="675">
        <v>5601835</v>
      </c>
      <c r="F94" s="675">
        <f t="shared" si="8"/>
        <v>0</v>
      </c>
      <c r="G94" s="1831">
        <v>0</v>
      </c>
    </row>
    <row r="95" spans="1:7" ht="21.75" thickBot="1" x14ac:dyDescent="0.25">
      <c r="A95" s="2015" t="s">
        <v>3008</v>
      </c>
      <c r="B95" s="2016"/>
      <c r="C95" s="2017"/>
      <c r="D95" s="2018">
        <f>SUM(D90:D94)</f>
        <v>77068264</v>
      </c>
      <c r="E95" s="2018">
        <f>SUM(E90:E94)</f>
        <v>77068264</v>
      </c>
      <c r="F95" s="2018">
        <f>SUM(F89:F94)</f>
        <v>8061796</v>
      </c>
      <c r="G95" s="2019">
        <f>SUM(G89:G94)</f>
        <v>8062</v>
      </c>
    </row>
    <row r="96" spans="1:7" x14ac:dyDescent="0.2">
      <c r="D96" s="1788"/>
      <c r="E96" s="1788"/>
      <c r="F96" s="1788"/>
      <c r="G96" s="1788"/>
    </row>
    <row r="97" spans="1:7" ht="12" thickBot="1" x14ac:dyDescent="0.25">
      <c r="A97" s="2520" t="s">
        <v>3016</v>
      </c>
      <c r="B97" s="2520"/>
      <c r="C97" s="2520"/>
      <c r="D97" s="2520"/>
      <c r="E97" s="2520"/>
      <c r="F97" s="2520"/>
      <c r="G97" s="2520"/>
    </row>
    <row r="98" spans="1:7" ht="22.5" x14ac:dyDescent="0.2">
      <c r="A98" s="2005" t="s">
        <v>2999</v>
      </c>
      <c r="B98" s="1997" t="s">
        <v>3005</v>
      </c>
      <c r="C98" s="2007">
        <v>1119141</v>
      </c>
      <c r="D98" s="2008">
        <v>29134</v>
      </c>
      <c r="E98" s="2008">
        <v>29134</v>
      </c>
      <c r="F98" s="2008">
        <f>D98-E98</f>
        <v>0</v>
      </c>
      <c r="G98" s="2009">
        <v>0</v>
      </c>
    </row>
    <row r="99" spans="1:7" x14ac:dyDescent="0.2">
      <c r="A99" s="2010"/>
      <c r="B99" s="1874"/>
      <c r="C99" s="1996">
        <v>112912</v>
      </c>
      <c r="D99" s="675">
        <v>339672</v>
      </c>
      <c r="E99" s="675">
        <v>339672</v>
      </c>
      <c r="F99" s="675">
        <f t="shared" ref="F99:F100" si="9">D99-E99</f>
        <v>0</v>
      </c>
      <c r="G99" s="1831">
        <v>0</v>
      </c>
    </row>
    <row r="100" spans="1:7" x14ac:dyDescent="0.2">
      <c r="A100" s="2011" t="s">
        <v>3001</v>
      </c>
      <c r="B100" s="1998"/>
      <c r="C100" s="1999"/>
      <c r="D100" s="2000">
        <f>SUM(D98:D99)</f>
        <v>368806</v>
      </c>
      <c r="E100" s="2000">
        <f>SUM(E98:E99)</f>
        <v>368806</v>
      </c>
      <c r="F100" s="2000">
        <f t="shared" si="9"/>
        <v>0</v>
      </c>
      <c r="G100" s="2012">
        <f>SUM(G98:G99)</f>
        <v>0</v>
      </c>
    </row>
    <row r="101" spans="1:7" ht="22.5" x14ac:dyDescent="0.2">
      <c r="A101" s="2013" t="s">
        <v>3007</v>
      </c>
      <c r="B101" s="1997" t="s">
        <v>3005</v>
      </c>
      <c r="C101" s="1996">
        <v>131122</v>
      </c>
      <c r="D101" s="675">
        <v>8589511</v>
      </c>
      <c r="E101" s="675">
        <v>4370731</v>
      </c>
      <c r="F101" s="675">
        <f t="shared" ref="F101:F107" si="10">D101-E101</f>
        <v>4218780</v>
      </c>
      <c r="G101" s="1831">
        <v>4219</v>
      </c>
    </row>
    <row r="102" spans="1:7" x14ac:dyDescent="0.2">
      <c r="A102" s="2010"/>
      <c r="B102" s="1874"/>
      <c r="C102" s="1996">
        <v>1319112</v>
      </c>
      <c r="D102" s="675">
        <v>1516578</v>
      </c>
      <c r="E102" s="675">
        <v>1516578</v>
      </c>
      <c r="F102" s="675">
        <f t="shared" si="10"/>
        <v>0</v>
      </c>
      <c r="G102" s="1831">
        <v>0</v>
      </c>
    </row>
    <row r="103" spans="1:7" x14ac:dyDescent="0.2">
      <c r="A103" s="2010"/>
      <c r="B103" s="1874"/>
      <c r="C103" s="1996">
        <v>13191142</v>
      </c>
      <c r="D103" s="675">
        <v>3370626</v>
      </c>
      <c r="E103" s="675">
        <v>3370626</v>
      </c>
      <c r="F103" s="675">
        <f t="shared" si="10"/>
        <v>0</v>
      </c>
      <c r="G103" s="1831">
        <v>0</v>
      </c>
    </row>
    <row r="104" spans="1:7" x14ac:dyDescent="0.2">
      <c r="A104" s="2010"/>
      <c r="B104" s="1874"/>
      <c r="C104" s="1996">
        <v>1319122</v>
      </c>
      <c r="D104" s="675">
        <v>24600322</v>
      </c>
      <c r="E104" s="675">
        <v>24600322</v>
      </c>
      <c r="F104" s="675">
        <f t="shared" si="10"/>
        <v>0</v>
      </c>
      <c r="G104" s="1831">
        <v>0</v>
      </c>
    </row>
    <row r="105" spans="1:7" x14ac:dyDescent="0.2">
      <c r="A105" s="2010"/>
      <c r="B105" s="1874"/>
      <c r="C105" s="1996">
        <v>13191242</v>
      </c>
      <c r="D105" s="675">
        <v>9851703</v>
      </c>
      <c r="E105" s="675">
        <v>9851703</v>
      </c>
      <c r="F105" s="675">
        <f t="shared" si="10"/>
        <v>0</v>
      </c>
      <c r="G105" s="1831">
        <v>0</v>
      </c>
    </row>
    <row r="106" spans="1:7" x14ac:dyDescent="0.2">
      <c r="A106" s="2010"/>
      <c r="B106" s="1874" t="s">
        <v>3000</v>
      </c>
      <c r="C106" s="1996">
        <v>131163</v>
      </c>
      <c r="D106" s="675">
        <v>5799922</v>
      </c>
      <c r="E106" s="675">
        <v>3760198</v>
      </c>
      <c r="F106" s="675">
        <f t="shared" si="10"/>
        <v>2039724</v>
      </c>
      <c r="G106" s="1831">
        <v>2040</v>
      </c>
    </row>
    <row r="107" spans="1:7" ht="21.75" thickBot="1" x14ac:dyDescent="0.25">
      <c r="A107" s="2015" t="s">
        <v>3008</v>
      </c>
      <c r="B107" s="2016"/>
      <c r="C107" s="2017"/>
      <c r="D107" s="2018">
        <f>SUM(D101:D106)</f>
        <v>53728662</v>
      </c>
      <c r="E107" s="2018">
        <f>SUM(E101:E106)</f>
        <v>47470158</v>
      </c>
      <c r="F107" s="2018">
        <f t="shared" si="10"/>
        <v>6258504</v>
      </c>
      <c r="G107" s="2019">
        <f>SUM(G101:G106)</f>
        <v>6259</v>
      </c>
    </row>
  </sheetData>
  <mergeCells count="9">
    <mergeCell ref="A1:G1"/>
    <mergeCell ref="A3:G3"/>
    <mergeCell ref="A4:G4"/>
    <mergeCell ref="A97:G97"/>
    <mergeCell ref="A9:G9"/>
    <mergeCell ref="A51:G51"/>
    <mergeCell ref="A62:G62"/>
    <mergeCell ref="A77:G77"/>
    <mergeCell ref="A86:G8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</sheetPr>
  <dimension ref="A1:G978"/>
  <sheetViews>
    <sheetView workbookViewId="0">
      <pane ySplit="6" topLeftCell="A639" activePane="bottomLeft" state="frozen"/>
      <selection pane="bottomLeft" sqref="A1:G1"/>
    </sheetView>
  </sheetViews>
  <sheetFormatPr defaultRowHeight="10.5" x14ac:dyDescent="0.2"/>
  <cols>
    <col min="1" max="1" width="26.28515625" style="2023" customWidth="1"/>
    <col min="2" max="2" width="12.140625" style="2023" customWidth="1"/>
    <col min="3" max="3" width="74.7109375" style="2023" customWidth="1"/>
    <col min="4" max="6" width="12.5703125" style="2023" customWidth="1"/>
    <col min="7" max="7" width="12.5703125" style="2027" customWidth="1"/>
    <col min="8" max="16384" width="9.140625" style="2023"/>
  </cols>
  <sheetData>
    <row r="1" spans="1:7" x14ac:dyDescent="0.2">
      <c r="A1" s="2523" t="s">
        <v>3051</v>
      </c>
      <c r="B1" s="2523"/>
      <c r="C1" s="2523"/>
      <c r="D1" s="2523"/>
      <c r="E1" s="2523"/>
      <c r="F1" s="2523"/>
      <c r="G1" s="2523"/>
    </row>
    <row r="2" spans="1:7" x14ac:dyDescent="0.2">
      <c r="C2" s="2024"/>
      <c r="D2" s="2025"/>
      <c r="E2" s="2026"/>
      <c r="F2" s="2026"/>
      <c r="G2" s="2026"/>
    </row>
    <row r="3" spans="1:7" x14ac:dyDescent="0.2">
      <c r="A3" s="2524" t="s">
        <v>54</v>
      </c>
      <c r="B3" s="2524"/>
      <c r="C3" s="2524"/>
      <c r="D3" s="2524"/>
      <c r="E3" s="2524"/>
      <c r="F3" s="2524"/>
      <c r="G3" s="2524"/>
    </row>
    <row r="4" spans="1:7" x14ac:dyDescent="0.2">
      <c r="A4" s="2524" t="s">
        <v>3025</v>
      </c>
      <c r="B4" s="2524"/>
      <c r="C4" s="2524"/>
      <c r="D4" s="2524"/>
      <c r="E4" s="2524"/>
      <c r="F4" s="2524"/>
      <c r="G4" s="2524"/>
    </row>
    <row r="5" spans="1:7" ht="11.25" thickBot="1" x14ac:dyDescent="0.25"/>
    <row r="6" spans="1:7" s="2031" customFormat="1" ht="24" customHeight="1" thickBot="1" x14ac:dyDescent="0.25">
      <c r="A6" s="2028" t="s">
        <v>2998</v>
      </c>
      <c r="B6" s="2029" t="s">
        <v>3026</v>
      </c>
      <c r="C6" s="2029" t="s">
        <v>2949</v>
      </c>
      <c r="D6" s="2029" t="s">
        <v>2946</v>
      </c>
      <c r="E6" s="2029" t="s">
        <v>3017</v>
      </c>
      <c r="F6" s="2029" t="s">
        <v>3018</v>
      </c>
      <c r="G6" s="2030" t="s">
        <v>1906</v>
      </c>
    </row>
    <row r="7" spans="1:7" ht="21" customHeight="1" x14ac:dyDescent="0.2">
      <c r="A7" s="531" t="s">
        <v>3003</v>
      </c>
      <c r="B7" s="2023" t="s">
        <v>2158</v>
      </c>
      <c r="C7" s="2023" t="s">
        <v>2159</v>
      </c>
      <c r="D7" s="2032">
        <v>65426400</v>
      </c>
      <c r="E7" s="2032">
        <v>0</v>
      </c>
      <c r="F7" s="2032">
        <v>65426400</v>
      </c>
      <c r="G7" s="2027" t="s">
        <v>1915</v>
      </c>
    </row>
    <row r="8" spans="1:7" ht="21" customHeight="1" x14ac:dyDescent="0.2">
      <c r="A8" s="531" t="s">
        <v>3003</v>
      </c>
      <c r="B8" s="2023" t="s">
        <v>2158</v>
      </c>
      <c r="C8" s="2023" t="s">
        <v>2178</v>
      </c>
      <c r="D8" s="2032">
        <v>87394000</v>
      </c>
      <c r="E8" s="2032">
        <v>0</v>
      </c>
      <c r="F8" s="2032">
        <v>87394000</v>
      </c>
      <c r="G8" s="2027" t="s">
        <v>1915</v>
      </c>
    </row>
    <row r="9" spans="1:7" ht="21" customHeight="1" x14ac:dyDescent="0.2">
      <c r="A9" s="531" t="s">
        <v>3003</v>
      </c>
      <c r="B9" s="2023" t="s">
        <v>2158</v>
      </c>
      <c r="C9" s="2023" t="s">
        <v>2181</v>
      </c>
      <c r="D9" s="2032">
        <v>59335000</v>
      </c>
      <c r="E9" s="2032">
        <v>0</v>
      </c>
      <c r="F9" s="2032">
        <v>59335000</v>
      </c>
      <c r="G9" s="2027" t="s">
        <v>1915</v>
      </c>
    </row>
    <row r="10" spans="1:7" ht="21" customHeight="1" x14ac:dyDescent="0.2">
      <c r="A10" s="531" t="s">
        <v>3003</v>
      </c>
      <c r="B10" s="2023" t="s">
        <v>2158</v>
      </c>
      <c r="C10" s="2023" t="s">
        <v>2201</v>
      </c>
      <c r="D10" s="2032">
        <v>353981000</v>
      </c>
      <c r="E10" s="2032">
        <v>0</v>
      </c>
      <c r="F10" s="2032">
        <v>353981000</v>
      </c>
      <c r="G10" s="2027" t="s">
        <v>1915</v>
      </c>
    </row>
    <row r="11" spans="1:7" ht="21" customHeight="1" x14ac:dyDescent="0.2">
      <c r="A11" s="531" t="s">
        <v>3003</v>
      </c>
      <c r="B11" s="2023" t="s">
        <v>2158</v>
      </c>
      <c r="C11" s="2023" t="s">
        <v>2643</v>
      </c>
      <c r="D11" s="2032">
        <v>3597093</v>
      </c>
      <c r="E11" s="2032">
        <v>0</v>
      </c>
      <c r="F11" s="2032">
        <v>3597093</v>
      </c>
      <c r="G11" s="2027" t="s">
        <v>1915</v>
      </c>
    </row>
    <row r="12" spans="1:7" ht="21" customHeight="1" x14ac:dyDescent="0.2">
      <c r="A12" s="531" t="s">
        <v>3003</v>
      </c>
      <c r="B12" s="2023" t="s">
        <v>2158</v>
      </c>
      <c r="C12" s="2023" t="s">
        <v>2675</v>
      </c>
      <c r="D12" s="2032">
        <v>371822000</v>
      </c>
      <c r="E12" s="2032">
        <v>0</v>
      </c>
      <c r="F12" s="2032">
        <v>371822000</v>
      </c>
      <c r="G12" s="2027" t="s">
        <v>1915</v>
      </c>
    </row>
    <row r="13" spans="1:7" ht="21" customHeight="1" x14ac:dyDescent="0.2">
      <c r="A13" s="531" t="s">
        <v>3003</v>
      </c>
      <c r="B13" s="2023" t="s">
        <v>2158</v>
      </c>
      <c r="C13" s="2023" t="s">
        <v>2728</v>
      </c>
      <c r="D13" s="2032">
        <v>83030000</v>
      </c>
      <c r="E13" s="2032">
        <v>0</v>
      </c>
      <c r="F13" s="2032">
        <v>83030000</v>
      </c>
      <c r="G13" s="2027" t="s">
        <v>1915</v>
      </c>
    </row>
    <row r="14" spans="1:7" ht="21" customHeight="1" x14ac:dyDescent="0.2">
      <c r="A14" s="2033" t="s">
        <v>3003</v>
      </c>
      <c r="B14" s="2023" t="s">
        <v>2153</v>
      </c>
      <c r="C14" s="2023" t="s">
        <v>2154</v>
      </c>
      <c r="D14" s="2032">
        <v>5063150</v>
      </c>
      <c r="E14" s="2032">
        <v>2633163</v>
      </c>
      <c r="F14" s="2032">
        <v>2429987</v>
      </c>
      <c r="G14" s="2027" t="s">
        <v>1909</v>
      </c>
    </row>
    <row r="15" spans="1:7" ht="21" customHeight="1" x14ac:dyDescent="0.2">
      <c r="A15" s="2033" t="s">
        <v>3003</v>
      </c>
      <c r="B15" s="2023" t="s">
        <v>2153</v>
      </c>
      <c r="C15" s="2023" t="s">
        <v>2156</v>
      </c>
      <c r="D15" s="2032">
        <v>13604331</v>
      </c>
      <c r="E15" s="2032">
        <v>7329627</v>
      </c>
      <c r="F15" s="2032">
        <v>6274704</v>
      </c>
      <c r="G15" s="2027" t="s">
        <v>1909</v>
      </c>
    </row>
    <row r="16" spans="1:7" ht="21" customHeight="1" x14ac:dyDescent="0.2">
      <c r="A16" s="2033" t="s">
        <v>3003</v>
      </c>
      <c r="B16" s="2023" t="s">
        <v>2153</v>
      </c>
      <c r="C16" s="2023" t="s">
        <v>2176</v>
      </c>
      <c r="D16" s="2032">
        <v>10913528</v>
      </c>
      <c r="E16" s="2032">
        <v>6048607</v>
      </c>
      <c r="F16" s="2032">
        <v>4864921</v>
      </c>
      <c r="G16" s="2027" t="s">
        <v>1909</v>
      </c>
    </row>
    <row r="17" spans="1:7" ht="21" customHeight="1" x14ac:dyDescent="0.2">
      <c r="A17" s="2033" t="s">
        <v>3003</v>
      </c>
      <c r="B17" s="2023" t="s">
        <v>2153</v>
      </c>
      <c r="C17" s="2023" t="s">
        <v>2177</v>
      </c>
      <c r="D17" s="2032">
        <v>4271500</v>
      </c>
      <c r="E17" s="2032">
        <v>2227503</v>
      </c>
      <c r="F17" s="2032">
        <v>2043997</v>
      </c>
      <c r="G17" s="2027" t="s">
        <v>1909</v>
      </c>
    </row>
    <row r="18" spans="1:7" ht="21" customHeight="1" x14ac:dyDescent="0.2">
      <c r="A18" s="2033" t="s">
        <v>3003</v>
      </c>
      <c r="B18" s="2023" t="s">
        <v>2153</v>
      </c>
      <c r="C18" s="2023" t="s">
        <v>2179</v>
      </c>
      <c r="D18" s="2032">
        <v>7359795</v>
      </c>
      <c r="E18" s="2032">
        <v>3900905</v>
      </c>
      <c r="F18" s="2032">
        <v>3458890</v>
      </c>
      <c r="G18" s="2027" t="s">
        <v>1909</v>
      </c>
    </row>
    <row r="19" spans="1:7" ht="21" customHeight="1" x14ac:dyDescent="0.2">
      <c r="A19" s="2033" t="s">
        <v>3003</v>
      </c>
      <c r="B19" s="2023" t="s">
        <v>2153</v>
      </c>
      <c r="C19" s="2023" t="s">
        <v>2199</v>
      </c>
      <c r="D19" s="2032">
        <v>82656000</v>
      </c>
      <c r="E19" s="2032">
        <v>44655596</v>
      </c>
      <c r="F19" s="2032">
        <v>38000404</v>
      </c>
      <c r="G19" s="2027" t="s">
        <v>1909</v>
      </c>
    </row>
    <row r="20" spans="1:7" ht="21" customHeight="1" x14ac:dyDescent="0.2">
      <c r="A20" s="2033" t="s">
        <v>3003</v>
      </c>
      <c r="B20" s="2023" t="s">
        <v>2153</v>
      </c>
      <c r="C20" s="2023" t="s">
        <v>2200</v>
      </c>
      <c r="D20" s="2032">
        <v>18500589</v>
      </c>
      <c r="E20" s="2032">
        <v>12811505</v>
      </c>
      <c r="F20" s="2032">
        <v>5689084</v>
      </c>
      <c r="G20" s="2027" t="s">
        <v>1909</v>
      </c>
    </row>
    <row r="21" spans="1:7" ht="21" customHeight="1" x14ac:dyDescent="0.2">
      <c r="A21" s="2033" t="s">
        <v>3003</v>
      </c>
      <c r="B21" s="2023" t="s">
        <v>2153</v>
      </c>
      <c r="C21" s="2023" t="s">
        <v>2253</v>
      </c>
      <c r="D21" s="2032">
        <v>116625</v>
      </c>
      <c r="E21" s="2032">
        <v>14011</v>
      </c>
      <c r="F21" s="2032">
        <v>102614</v>
      </c>
      <c r="G21" s="2027" t="s">
        <v>1909</v>
      </c>
    </row>
    <row r="22" spans="1:7" ht="21" customHeight="1" x14ac:dyDescent="0.2">
      <c r="A22" s="2033" t="s">
        <v>3003</v>
      </c>
      <c r="B22" s="2023" t="s">
        <v>2153</v>
      </c>
      <c r="C22" s="2023" t="s">
        <v>2381</v>
      </c>
      <c r="D22" s="2032">
        <v>4279651</v>
      </c>
      <c r="E22" s="2032">
        <v>3336875</v>
      </c>
      <c r="F22" s="2032">
        <v>942776</v>
      </c>
      <c r="G22" s="2027" t="s">
        <v>1909</v>
      </c>
    </row>
    <row r="23" spans="1:7" ht="21" customHeight="1" x14ac:dyDescent="0.2">
      <c r="A23" s="2033" t="s">
        <v>3003</v>
      </c>
      <c r="B23" s="2023" t="s">
        <v>2153</v>
      </c>
      <c r="C23" s="2023" t="s">
        <v>2398</v>
      </c>
      <c r="D23" s="2032">
        <v>4855000</v>
      </c>
      <c r="E23" s="2032">
        <v>2622792</v>
      </c>
      <c r="F23" s="2032">
        <v>2232208</v>
      </c>
      <c r="G23" s="2027" t="s">
        <v>1909</v>
      </c>
    </row>
    <row r="24" spans="1:7" ht="21" customHeight="1" x14ac:dyDescent="0.2">
      <c r="A24" s="2033" t="s">
        <v>3003</v>
      </c>
      <c r="B24" s="2023" t="s">
        <v>2153</v>
      </c>
      <c r="C24" s="2023" t="s">
        <v>2419</v>
      </c>
      <c r="D24" s="2032">
        <v>5655000</v>
      </c>
      <c r="E24" s="2032">
        <v>3388755</v>
      </c>
      <c r="F24" s="2032">
        <v>2266245</v>
      </c>
      <c r="G24" s="2027" t="s">
        <v>1909</v>
      </c>
    </row>
    <row r="25" spans="1:7" ht="21" customHeight="1" x14ac:dyDescent="0.2">
      <c r="A25" s="2033" t="s">
        <v>3003</v>
      </c>
      <c r="B25" s="2023" t="s">
        <v>2153</v>
      </c>
      <c r="C25" s="2023" t="s">
        <v>2422</v>
      </c>
      <c r="D25" s="2032">
        <v>962000</v>
      </c>
      <c r="E25" s="2032">
        <v>519522</v>
      </c>
      <c r="F25" s="2032">
        <v>442478</v>
      </c>
      <c r="G25" s="2027" t="s">
        <v>1909</v>
      </c>
    </row>
    <row r="26" spans="1:7" ht="21" customHeight="1" x14ac:dyDescent="0.2">
      <c r="A26" s="2033" t="s">
        <v>3003</v>
      </c>
      <c r="B26" s="2023" t="s">
        <v>2153</v>
      </c>
      <c r="C26" s="2023" t="s">
        <v>2440</v>
      </c>
      <c r="D26" s="2032">
        <v>12960000</v>
      </c>
      <c r="E26" s="2032">
        <v>7029330</v>
      </c>
      <c r="F26" s="2032">
        <v>5930670</v>
      </c>
      <c r="G26" s="2027" t="s">
        <v>1909</v>
      </c>
    </row>
    <row r="27" spans="1:7" ht="21" customHeight="1" x14ac:dyDescent="0.2">
      <c r="A27" s="2033" t="s">
        <v>3003</v>
      </c>
      <c r="B27" s="2023" t="s">
        <v>2153</v>
      </c>
      <c r="C27" s="2023" t="s">
        <v>2673</v>
      </c>
      <c r="D27" s="2032">
        <v>75645931</v>
      </c>
      <c r="E27" s="2032">
        <v>40830047</v>
      </c>
      <c r="F27" s="2032">
        <v>34815884</v>
      </c>
      <c r="G27" s="2027" t="s">
        <v>1909</v>
      </c>
    </row>
    <row r="28" spans="1:7" ht="21" customHeight="1" x14ac:dyDescent="0.2">
      <c r="A28" s="2033" t="s">
        <v>3003</v>
      </c>
      <c r="B28" s="2023" t="s">
        <v>2153</v>
      </c>
      <c r="C28" s="2023" t="s">
        <v>2674</v>
      </c>
      <c r="D28" s="2032">
        <v>11745158</v>
      </c>
      <c r="E28" s="2032">
        <v>6643447</v>
      </c>
      <c r="F28" s="2032">
        <v>5101711</v>
      </c>
      <c r="G28" s="2027" t="s">
        <v>1909</v>
      </c>
    </row>
    <row r="29" spans="1:7" ht="21" customHeight="1" x14ac:dyDescent="0.2">
      <c r="A29" s="2033" t="s">
        <v>3003</v>
      </c>
      <c r="B29" s="2023" t="s">
        <v>2153</v>
      </c>
      <c r="C29" s="2023" t="s">
        <v>2726</v>
      </c>
      <c r="D29" s="2032">
        <v>6254159</v>
      </c>
      <c r="E29" s="2032">
        <v>2878914</v>
      </c>
      <c r="F29" s="2032">
        <v>3375245</v>
      </c>
      <c r="G29" s="2027" t="s">
        <v>1909</v>
      </c>
    </row>
    <row r="30" spans="1:7" ht="21" customHeight="1" x14ac:dyDescent="0.2">
      <c r="A30" s="2033" t="s">
        <v>3003</v>
      </c>
      <c r="B30" s="2023" t="s">
        <v>2153</v>
      </c>
      <c r="C30" s="2023" t="s">
        <v>2727</v>
      </c>
      <c r="D30" s="2032">
        <v>19076035</v>
      </c>
      <c r="E30" s="2032">
        <v>8596956</v>
      </c>
      <c r="F30" s="2032">
        <v>10479079</v>
      </c>
      <c r="G30" s="2027" t="s">
        <v>1909</v>
      </c>
    </row>
    <row r="31" spans="1:7" ht="21" customHeight="1" thickBot="1" x14ac:dyDescent="0.25">
      <c r="A31" s="2033" t="s">
        <v>3003</v>
      </c>
      <c r="B31" s="2023" t="s">
        <v>2860</v>
      </c>
      <c r="C31" s="2023" t="s">
        <v>2861</v>
      </c>
      <c r="D31" s="2032">
        <v>5001000</v>
      </c>
      <c r="E31" s="2032">
        <v>1598544</v>
      </c>
      <c r="F31" s="2032">
        <v>3402456</v>
      </c>
      <c r="G31" s="2027" t="s">
        <v>1909</v>
      </c>
    </row>
    <row r="32" spans="1:7" ht="13.5" customHeight="1" thickBot="1" x14ac:dyDescent="0.25">
      <c r="A32" s="2525" t="s">
        <v>3019</v>
      </c>
      <c r="B32" s="2526"/>
      <c r="C32" s="2526"/>
      <c r="D32" s="2035">
        <f>SUM(D7:D31)</f>
        <v>1313504945</v>
      </c>
      <c r="E32" s="2035">
        <f t="shared" ref="E32:F32" si="0">SUM(E7:E31)</f>
        <v>157066099</v>
      </c>
      <c r="F32" s="2035">
        <f t="shared" si="0"/>
        <v>1156438846</v>
      </c>
      <c r="G32" s="2036"/>
    </row>
    <row r="33" spans="1:7" x14ac:dyDescent="0.2">
      <c r="A33" s="531" t="s">
        <v>3004</v>
      </c>
      <c r="B33" s="2023" t="s">
        <v>2242</v>
      </c>
      <c r="C33" s="2023" t="s">
        <v>2243</v>
      </c>
      <c r="D33" s="2032">
        <v>2528018</v>
      </c>
      <c r="E33" s="2032">
        <v>0</v>
      </c>
      <c r="F33" s="2032">
        <v>2528018</v>
      </c>
      <c r="G33" s="2027" t="s">
        <v>1915</v>
      </c>
    </row>
    <row r="34" spans="1:7" x14ac:dyDescent="0.2">
      <c r="A34" s="531" t="s">
        <v>3004</v>
      </c>
      <c r="B34" s="2023" t="s">
        <v>2242</v>
      </c>
      <c r="C34" s="2023" t="s">
        <v>2261</v>
      </c>
      <c r="D34" s="2032">
        <v>2152266</v>
      </c>
      <c r="E34" s="2032">
        <v>0</v>
      </c>
      <c r="F34" s="2032">
        <v>2152266</v>
      </c>
      <c r="G34" s="2027" t="s">
        <v>1915</v>
      </c>
    </row>
    <row r="35" spans="1:7" x14ac:dyDescent="0.2">
      <c r="A35" s="531" t="s">
        <v>3004</v>
      </c>
      <c r="B35" s="2023" t="s">
        <v>2242</v>
      </c>
      <c r="C35" s="2023" t="s">
        <v>2296</v>
      </c>
      <c r="D35" s="2032">
        <v>2770324</v>
      </c>
      <c r="E35" s="2032">
        <v>0</v>
      </c>
      <c r="F35" s="2032">
        <v>2770324</v>
      </c>
      <c r="G35" s="2027" t="s">
        <v>1915</v>
      </c>
    </row>
    <row r="36" spans="1:7" x14ac:dyDescent="0.2">
      <c r="A36" s="531" t="s">
        <v>3004</v>
      </c>
      <c r="B36" s="2023" t="s">
        <v>2242</v>
      </c>
      <c r="C36" s="2023" t="s">
        <v>2300</v>
      </c>
      <c r="D36" s="2032">
        <v>5633780</v>
      </c>
      <c r="E36" s="2032">
        <v>0</v>
      </c>
      <c r="F36" s="2032">
        <v>5633780</v>
      </c>
      <c r="G36" s="2027" t="s">
        <v>1915</v>
      </c>
    </row>
    <row r="37" spans="1:7" x14ac:dyDescent="0.2">
      <c r="A37" s="531" t="s">
        <v>3004</v>
      </c>
      <c r="B37" s="2023" t="s">
        <v>2242</v>
      </c>
      <c r="C37" s="2023" t="s">
        <v>2306</v>
      </c>
      <c r="D37" s="2032">
        <v>19070146</v>
      </c>
      <c r="E37" s="2032">
        <v>0</v>
      </c>
      <c r="F37" s="2032">
        <v>19070146</v>
      </c>
      <c r="G37" s="2027" t="s">
        <v>1915</v>
      </c>
    </row>
    <row r="38" spans="1:7" x14ac:dyDescent="0.2">
      <c r="A38" s="531" t="s">
        <v>3004</v>
      </c>
      <c r="B38" s="2023" t="s">
        <v>2242</v>
      </c>
      <c r="C38" s="2023" t="s">
        <v>2315</v>
      </c>
      <c r="D38" s="2032">
        <v>9830334</v>
      </c>
      <c r="E38" s="2032">
        <v>0</v>
      </c>
      <c r="F38" s="2032">
        <v>9830334</v>
      </c>
      <c r="G38" s="2027" t="s">
        <v>1915</v>
      </c>
    </row>
    <row r="39" spans="1:7" x14ac:dyDescent="0.2">
      <c r="A39" s="531" t="s">
        <v>3004</v>
      </c>
      <c r="B39" s="2023" t="s">
        <v>2242</v>
      </c>
      <c r="C39" s="2023" t="s">
        <v>2342</v>
      </c>
      <c r="D39" s="2032">
        <v>10833288</v>
      </c>
      <c r="E39" s="2032">
        <v>0</v>
      </c>
      <c r="F39" s="2032">
        <v>10833288</v>
      </c>
      <c r="G39" s="2027" t="s">
        <v>1915</v>
      </c>
    </row>
    <row r="40" spans="1:7" x14ac:dyDescent="0.2">
      <c r="A40" s="531" t="s">
        <v>3004</v>
      </c>
      <c r="B40" s="2023" t="s">
        <v>2242</v>
      </c>
      <c r="C40" s="2023" t="s">
        <v>2347</v>
      </c>
      <c r="D40" s="2032">
        <v>5700468</v>
      </c>
      <c r="E40" s="2032">
        <v>0</v>
      </c>
      <c r="F40" s="2032">
        <v>5700468</v>
      </c>
      <c r="G40" s="2027" t="s">
        <v>1915</v>
      </c>
    </row>
    <row r="41" spans="1:7" x14ac:dyDescent="0.2">
      <c r="A41" s="531" t="s">
        <v>3004</v>
      </c>
      <c r="B41" s="2023" t="s">
        <v>2242</v>
      </c>
      <c r="C41" s="2023" t="s">
        <v>2382</v>
      </c>
      <c r="D41" s="2032">
        <v>41000</v>
      </c>
      <c r="E41" s="2032">
        <v>0</v>
      </c>
      <c r="F41" s="2032">
        <v>41000</v>
      </c>
      <c r="G41" s="2027" t="s">
        <v>1915</v>
      </c>
    </row>
    <row r="42" spans="1:7" x14ac:dyDescent="0.2">
      <c r="A42" s="531" t="s">
        <v>3004</v>
      </c>
      <c r="B42" s="2023" t="s">
        <v>2242</v>
      </c>
      <c r="C42" s="2023" t="s">
        <v>2424</v>
      </c>
      <c r="D42" s="2032">
        <v>17000</v>
      </c>
      <c r="E42" s="2032">
        <v>0</v>
      </c>
      <c r="F42" s="2032">
        <v>17000</v>
      </c>
      <c r="G42" s="2027" t="s">
        <v>1915</v>
      </c>
    </row>
    <row r="43" spans="1:7" x14ac:dyDescent="0.2">
      <c r="A43" s="531" t="s">
        <v>3004</v>
      </c>
      <c r="B43" s="2023" t="s">
        <v>2242</v>
      </c>
      <c r="C43" s="2023" t="s">
        <v>2431</v>
      </c>
      <c r="D43" s="2032">
        <v>465000</v>
      </c>
      <c r="E43" s="2032">
        <v>0</v>
      </c>
      <c r="F43" s="2032">
        <v>465000</v>
      </c>
      <c r="G43" s="2027" t="s">
        <v>1915</v>
      </c>
    </row>
    <row r="44" spans="1:7" x14ac:dyDescent="0.2">
      <c r="A44" s="531" t="s">
        <v>3004</v>
      </c>
      <c r="B44" s="2023" t="s">
        <v>2242</v>
      </c>
      <c r="C44" s="2023" t="s">
        <v>2471</v>
      </c>
      <c r="D44" s="2032">
        <v>1035816</v>
      </c>
      <c r="E44" s="2032">
        <v>0</v>
      </c>
      <c r="F44" s="2032">
        <v>1035816</v>
      </c>
      <c r="G44" s="2027" t="s">
        <v>1915</v>
      </c>
    </row>
    <row r="45" spans="1:7" x14ac:dyDescent="0.2">
      <c r="A45" s="531" t="s">
        <v>3004</v>
      </c>
      <c r="B45" s="2023" t="s">
        <v>2242</v>
      </c>
      <c r="C45" s="2023" t="s">
        <v>2486</v>
      </c>
      <c r="D45" s="2032">
        <v>3507550</v>
      </c>
      <c r="E45" s="2032">
        <v>0</v>
      </c>
      <c r="F45" s="2032">
        <v>3507550</v>
      </c>
      <c r="G45" s="2027" t="s">
        <v>1915</v>
      </c>
    </row>
    <row r="46" spans="1:7" x14ac:dyDescent="0.2">
      <c r="A46" s="531" t="s">
        <v>3004</v>
      </c>
      <c r="B46" s="2023" t="s">
        <v>2242</v>
      </c>
      <c r="C46" s="2023" t="s">
        <v>2496</v>
      </c>
      <c r="D46" s="2032">
        <v>4757858</v>
      </c>
      <c r="E46" s="2032">
        <v>0</v>
      </c>
      <c r="F46" s="2032">
        <v>4757858</v>
      </c>
      <c r="G46" s="2027" t="s">
        <v>1915</v>
      </c>
    </row>
    <row r="47" spans="1:7" x14ac:dyDescent="0.2">
      <c r="A47" s="531" t="s">
        <v>3004</v>
      </c>
      <c r="B47" s="2023" t="s">
        <v>2242</v>
      </c>
      <c r="C47" s="2023" t="s">
        <v>2502</v>
      </c>
      <c r="D47" s="2032">
        <v>1502058</v>
      </c>
      <c r="E47" s="2032">
        <v>0</v>
      </c>
      <c r="F47" s="2032">
        <v>1502058</v>
      </c>
      <c r="G47" s="2027" t="s">
        <v>1915</v>
      </c>
    </row>
    <row r="48" spans="1:7" x14ac:dyDescent="0.2">
      <c r="A48" s="531" t="s">
        <v>3004</v>
      </c>
      <c r="B48" s="2023" t="s">
        <v>2242</v>
      </c>
      <c r="C48" s="2023" t="s">
        <v>2507</v>
      </c>
      <c r="D48" s="2032">
        <v>9615150</v>
      </c>
      <c r="E48" s="2032">
        <v>0</v>
      </c>
      <c r="F48" s="2032">
        <v>9615150</v>
      </c>
      <c r="G48" s="2027" t="s">
        <v>1915</v>
      </c>
    </row>
    <row r="49" spans="1:7" x14ac:dyDescent="0.2">
      <c r="A49" s="531" t="s">
        <v>3004</v>
      </c>
      <c r="B49" s="2023" t="s">
        <v>2242</v>
      </c>
      <c r="C49" s="2023" t="s">
        <v>2738</v>
      </c>
      <c r="D49" s="2032">
        <v>1807890</v>
      </c>
      <c r="E49" s="2032">
        <v>0</v>
      </c>
      <c r="F49" s="2032">
        <v>1807890</v>
      </c>
      <c r="G49" s="2027" t="s">
        <v>1915</v>
      </c>
    </row>
    <row r="50" spans="1:7" x14ac:dyDescent="0.2">
      <c r="A50" s="531" t="s">
        <v>3004</v>
      </c>
      <c r="B50" s="2023" t="s">
        <v>2242</v>
      </c>
      <c r="C50" s="2023" t="s">
        <v>2739</v>
      </c>
      <c r="D50" s="2032">
        <v>527000</v>
      </c>
      <c r="E50" s="2032">
        <v>0</v>
      </c>
      <c r="F50" s="2032">
        <v>527000</v>
      </c>
      <c r="G50" s="2027" t="s">
        <v>1915</v>
      </c>
    </row>
    <row r="51" spans="1:7" x14ac:dyDescent="0.2">
      <c r="A51" s="531" t="s">
        <v>3004</v>
      </c>
      <c r="B51" s="2023" t="s">
        <v>2242</v>
      </c>
      <c r="C51" s="2023" t="s">
        <v>2741</v>
      </c>
      <c r="D51" s="2032">
        <v>18390000</v>
      </c>
      <c r="E51" s="2032">
        <v>0</v>
      </c>
      <c r="F51" s="2032">
        <v>18390000</v>
      </c>
      <c r="G51" s="2027" t="s">
        <v>1915</v>
      </c>
    </row>
    <row r="52" spans="1:7" x14ac:dyDescent="0.2">
      <c r="A52" s="531" t="s">
        <v>3004</v>
      </c>
      <c r="B52" s="2023" t="s">
        <v>2242</v>
      </c>
      <c r="C52" s="2023" t="s">
        <v>2742</v>
      </c>
      <c r="D52" s="2032">
        <v>707662</v>
      </c>
      <c r="E52" s="2032">
        <v>0</v>
      </c>
      <c r="F52" s="2032">
        <v>707662</v>
      </c>
      <c r="G52" s="2027" t="s">
        <v>1915</v>
      </c>
    </row>
    <row r="53" spans="1:7" x14ac:dyDescent="0.2">
      <c r="A53" s="531" t="s">
        <v>3004</v>
      </c>
      <c r="B53" s="2023" t="s">
        <v>2242</v>
      </c>
      <c r="C53" s="2023" t="s">
        <v>2744</v>
      </c>
      <c r="D53" s="2032">
        <v>789000</v>
      </c>
      <c r="E53" s="2032">
        <v>0</v>
      </c>
      <c r="F53" s="2032">
        <v>789000</v>
      </c>
      <c r="G53" s="2027" t="s">
        <v>1915</v>
      </c>
    </row>
    <row r="54" spans="1:7" x14ac:dyDescent="0.2">
      <c r="A54" s="531" t="s">
        <v>3004</v>
      </c>
      <c r="B54" s="2023" t="s">
        <v>2242</v>
      </c>
      <c r="C54" s="2023" t="s">
        <v>2746</v>
      </c>
      <c r="D54" s="2032">
        <v>27720252</v>
      </c>
      <c r="E54" s="2032">
        <v>0</v>
      </c>
      <c r="F54" s="2032">
        <v>27720252</v>
      </c>
      <c r="G54" s="2027" t="s">
        <v>1915</v>
      </c>
    </row>
    <row r="55" spans="1:7" x14ac:dyDescent="0.2">
      <c r="A55" s="531" t="s">
        <v>3004</v>
      </c>
      <c r="B55" s="2023" t="s">
        <v>2242</v>
      </c>
      <c r="C55" s="2023" t="s">
        <v>2748</v>
      </c>
      <c r="D55" s="2032">
        <v>690000</v>
      </c>
      <c r="E55" s="2032">
        <v>0</v>
      </c>
      <c r="F55" s="2032">
        <v>690000</v>
      </c>
      <c r="G55" s="2027" t="s">
        <v>1915</v>
      </c>
    </row>
    <row r="56" spans="1:7" x14ac:dyDescent="0.2">
      <c r="A56" s="531" t="s">
        <v>3004</v>
      </c>
      <c r="B56" s="2023" t="s">
        <v>2242</v>
      </c>
      <c r="C56" s="2023" t="s">
        <v>2749</v>
      </c>
      <c r="D56" s="2032">
        <v>507000</v>
      </c>
      <c r="E56" s="2032">
        <v>0</v>
      </c>
      <c r="F56" s="2032">
        <v>507000</v>
      </c>
      <c r="G56" s="2027" t="s">
        <v>1915</v>
      </c>
    </row>
    <row r="57" spans="1:7" x14ac:dyDescent="0.2">
      <c r="A57" s="531" t="s">
        <v>3004</v>
      </c>
      <c r="B57" s="2023" t="s">
        <v>2242</v>
      </c>
      <c r="C57" s="2023" t="s">
        <v>2750</v>
      </c>
      <c r="D57" s="2032">
        <v>524000</v>
      </c>
      <c r="E57" s="2032">
        <v>0</v>
      </c>
      <c r="F57" s="2032">
        <v>524000</v>
      </c>
      <c r="G57" s="2027" t="s">
        <v>1915</v>
      </c>
    </row>
    <row r="58" spans="1:7" x14ac:dyDescent="0.2">
      <c r="A58" s="531" t="s">
        <v>3004</v>
      </c>
      <c r="B58" s="2023" t="s">
        <v>2242</v>
      </c>
      <c r="C58" s="2023" t="s">
        <v>2751</v>
      </c>
      <c r="D58" s="2032">
        <v>520000</v>
      </c>
      <c r="E58" s="2032">
        <v>0</v>
      </c>
      <c r="F58" s="2032">
        <v>520000</v>
      </c>
      <c r="G58" s="2027" t="s">
        <v>1915</v>
      </c>
    </row>
    <row r="59" spans="1:7" x14ac:dyDescent="0.2">
      <c r="A59" s="531" t="s">
        <v>3004</v>
      </c>
      <c r="B59" s="2023" t="s">
        <v>2242</v>
      </c>
      <c r="C59" s="2023" t="s">
        <v>2754</v>
      </c>
      <c r="D59" s="2032">
        <v>3110490</v>
      </c>
      <c r="E59" s="2032">
        <v>0</v>
      </c>
      <c r="F59" s="2032">
        <v>3110490</v>
      </c>
      <c r="G59" s="2027" t="s">
        <v>1915</v>
      </c>
    </row>
    <row r="60" spans="1:7" x14ac:dyDescent="0.2">
      <c r="A60" s="531" t="s">
        <v>3004</v>
      </c>
      <c r="B60" s="2023" t="s">
        <v>2242</v>
      </c>
      <c r="C60" s="2023" t="s">
        <v>2757</v>
      </c>
      <c r="D60" s="2032">
        <v>674424</v>
      </c>
      <c r="E60" s="2032">
        <v>0</v>
      </c>
      <c r="F60" s="2032">
        <v>674424</v>
      </c>
      <c r="G60" s="2027" t="s">
        <v>1915</v>
      </c>
    </row>
    <row r="61" spans="1:7" x14ac:dyDescent="0.2">
      <c r="A61" s="531" t="s">
        <v>3004</v>
      </c>
      <c r="B61" s="2023" t="s">
        <v>2242</v>
      </c>
      <c r="C61" s="2023" t="s">
        <v>2759</v>
      </c>
      <c r="D61" s="2032">
        <v>685000</v>
      </c>
      <c r="E61" s="2032">
        <v>0</v>
      </c>
      <c r="F61" s="2032">
        <v>685000</v>
      </c>
      <c r="G61" s="2027" t="s">
        <v>1915</v>
      </c>
    </row>
    <row r="62" spans="1:7" x14ac:dyDescent="0.2">
      <c r="A62" s="531" t="s">
        <v>3004</v>
      </c>
      <c r="B62" s="2023" t="s">
        <v>2242</v>
      </c>
      <c r="C62" s="2023" t="s">
        <v>2761</v>
      </c>
      <c r="D62" s="2032">
        <v>739338</v>
      </c>
      <c r="E62" s="2032">
        <v>0</v>
      </c>
      <c r="F62" s="2032">
        <v>739338</v>
      </c>
      <c r="G62" s="2027" t="s">
        <v>1915</v>
      </c>
    </row>
    <row r="63" spans="1:7" x14ac:dyDescent="0.2">
      <c r="A63" s="531" t="s">
        <v>3004</v>
      </c>
      <c r="B63" s="2023" t="s">
        <v>2242</v>
      </c>
      <c r="C63" s="2023" t="s">
        <v>2765</v>
      </c>
      <c r="D63" s="2032">
        <v>1472310</v>
      </c>
      <c r="E63" s="2032">
        <v>0</v>
      </c>
      <c r="F63" s="2032">
        <v>1472310</v>
      </c>
      <c r="G63" s="2027" t="s">
        <v>1915</v>
      </c>
    </row>
    <row r="64" spans="1:7" x14ac:dyDescent="0.2">
      <c r="A64" s="531" t="s">
        <v>3004</v>
      </c>
      <c r="B64" s="2023" t="s">
        <v>2242</v>
      </c>
      <c r="C64" s="2023" t="s">
        <v>2767</v>
      </c>
      <c r="D64" s="2032">
        <v>563112</v>
      </c>
      <c r="E64" s="2032">
        <v>0</v>
      </c>
      <c r="F64" s="2032">
        <v>563112</v>
      </c>
      <c r="G64" s="2027" t="s">
        <v>1915</v>
      </c>
    </row>
    <row r="65" spans="1:7" x14ac:dyDescent="0.2">
      <c r="A65" s="531" t="s">
        <v>3004</v>
      </c>
      <c r="B65" s="2023" t="s">
        <v>2242</v>
      </c>
      <c r="C65" s="2023" t="s">
        <v>2769</v>
      </c>
      <c r="D65" s="2032">
        <v>672606</v>
      </c>
      <c r="E65" s="2032">
        <v>0</v>
      </c>
      <c r="F65" s="2032">
        <v>672606</v>
      </c>
      <c r="G65" s="2027" t="s">
        <v>1915</v>
      </c>
    </row>
    <row r="66" spans="1:7" x14ac:dyDescent="0.2">
      <c r="A66" s="531" t="s">
        <v>3004</v>
      </c>
      <c r="B66" s="2023" t="s">
        <v>2242</v>
      </c>
      <c r="C66" s="2023" t="s">
        <v>2771</v>
      </c>
      <c r="D66" s="2032">
        <v>965160</v>
      </c>
      <c r="E66" s="2032">
        <v>0</v>
      </c>
      <c r="F66" s="2032">
        <v>965160</v>
      </c>
      <c r="G66" s="2027" t="s">
        <v>1915</v>
      </c>
    </row>
    <row r="67" spans="1:7" x14ac:dyDescent="0.2">
      <c r="A67" s="531" t="s">
        <v>3004</v>
      </c>
      <c r="B67" s="2023" t="s">
        <v>2242</v>
      </c>
      <c r="C67" s="2023" t="s">
        <v>2773</v>
      </c>
      <c r="D67" s="2032">
        <v>482580</v>
      </c>
      <c r="E67" s="2032">
        <v>0</v>
      </c>
      <c r="F67" s="2032">
        <v>482580</v>
      </c>
      <c r="G67" s="2027" t="s">
        <v>1915</v>
      </c>
    </row>
    <row r="68" spans="1:7" x14ac:dyDescent="0.2">
      <c r="A68" s="531" t="s">
        <v>3004</v>
      </c>
      <c r="B68" s="2023" t="s">
        <v>2242</v>
      </c>
      <c r="C68" s="2023" t="s">
        <v>2775</v>
      </c>
      <c r="D68" s="2032">
        <v>16354080</v>
      </c>
      <c r="E68" s="2032">
        <v>0</v>
      </c>
      <c r="F68" s="2032">
        <v>16354080</v>
      </c>
      <c r="G68" s="2027" t="s">
        <v>1915</v>
      </c>
    </row>
    <row r="69" spans="1:7" x14ac:dyDescent="0.2">
      <c r="A69" s="531" t="s">
        <v>3004</v>
      </c>
      <c r="B69" s="2023" t="s">
        <v>2242</v>
      </c>
      <c r="C69" s="2023" t="s">
        <v>2777</v>
      </c>
      <c r="D69" s="2032">
        <v>6375000</v>
      </c>
      <c r="E69" s="2032">
        <v>0</v>
      </c>
      <c r="F69" s="2032">
        <v>6375000</v>
      </c>
      <c r="G69" s="2027" t="s">
        <v>1915</v>
      </c>
    </row>
    <row r="70" spans="1:7" x14ac:dyDescent="0.2">
      <c r="A70" s="531" t="s">
        <v>3004</v>
      </c>
      <c r="B70" s="2023" t="s">
        <v>2242</v>
      </c>
      <c r="C70" s="2023" t="s">
        <v>2778</v>
      </c>
      <c r="D70" s="2032">
        <v>735000</v>
      </c>
      <c r="E70" s="2032">
        <v>0</v>
      </c>
      <c r="F70" s="2032">
        <v>735000</v>
      </c>
      <c r="G70" s="2027" t="s">
        <v>1915</v>
      </c>
    </row>
    <row r="71" spans="1:7" x14ac:dyDescent="0.2">
      <c r="A71" s="531" t="s">
        <v>3004</v>
      </c>
      <c r="B71" s="2023" t="s">
        <v>2242</v>
      </c>
      <c r="C71" s="2023" t="s">
        <v>2781</v>
      </c>
      <c r="D71" s="2032">
        <v>14546000</v>
      </c>
      <c r="E71" s="2032">
        <v>0</v>
      </c>
      <c r="F71" s="2032">
        <v>14546000</v>
      </c>
      <c r="G71" s="2027" t="s">
        <v>1915</v>
      </c>
    </row>
    <row r="72" spans="1:7" x14ac:dyDescent="0.2">
      <c r="A72" s="531" t="s">
        <v>3004</v>
      </c>
      <c r="B72" s="2023" t="s">
        <v>2242</v>
      </c>
      <c r="C72" s="2023" t="s">
        <v>2782</v>
      </c>
      <c r="D72" s="2032">
        <v>823992</v>
      </c>
      <c r="E72" s="2032">
        <v>0</v>
      </c>
      <c r="F72" s="2032">
        <v>823992</v>
      </c>
      <c r="G72" s="2027" t="s">
        <v>1915</v>
      </c>
    </row>
    <row r="73" spans="1:7" x14ac:dyDescent="0.2">
      <c r="A73" s="531" t="s">
        <v>3004</v>
      </c>
      <c r="B73" s="2023" t="s">
        <v>2242</v>
      </c>
      <c r="C73" s="2023" t="s">
        <v>2784</v>
      </c>
      <c r="D73" s="2032">
        <v>19740000</v>
      </c>
      <c r="E73" s="2032">
        <v>0</v>
      </c>
      <c r="F73" s="2032">
        <v>19740000</v>
      </c>
      <c r="G73" s="2027" t="s">
        <v>1915</v>
      </c>
    </row>
    <row r="74" spans="1:7" x14ac:dyDescent="0.2">
      <c r="A74" s="531" t="s">
        <v>3004</v>
      </c>
      <c r="B74" s="2023" t="s">
        <v>2242</v>
      </c>
      <c r="C74" s="2023" t="s">
        <v>2786</v>
      </c>
      <c r="D74" s="2032">
        <v>25916000</v>
      </c>
      <c r="E74" s="2032">
        <v>0</v>
      </c>
      <c r="F74" s="2032">
        <v>25916000</v>
      </c>
      <c r="G74" s="2027" t="s">
        <v>1915</v>
      </c>
    </row>
    <row r="75" spans="1:7" x14ac:dyDescent="0.2">
      <c r="A75" s="531" t="s">
        <v>3004</v>
      </c>
      <c r="B75" s="2023" t="s">
        <v>2242</v>
      </c>
      <c r="C75" s="2023" t="s">
        <v>2788</v>
      </c>
      <c r="D75" s="2032">
        <v>10062000</v>
      </c>
      <c r="E75" s="2032">
        <v>0</v>
      </c>
      <c r="F75" s="2032">
        <v>10062000</v>
      </c>
      <c r="G75" s="2027" t="s">
        <v>1915</v>
      </c>
    </row>
    <row r="76" spans="1:7" x14ac:dyDescent="0.2">
      <c r="A76" s="531" t="s">
        <v>3004</v>
      </c>
      <c r="B76" s="2023" t="s">
        <v>2242</v>
      </c>
      <c r="C76" s="2023" t="s">
        <v>2790</v>
      </c>
      <c r="D76" s="2032">
        <v>1662000</v>
      </c>
      <c r="E76" s="2032">
        <v>0</v>
      </c>
      <c r="F76" s="2032">
        <v>1662000</v>
      </c>
      <c r="G76" s="2027" t="s">
        <v>1915</v>
      </c>
    </row>
    <row r="77" spans="1:7" x14ac:dyDescent="0.2">
      <c r="A77" s="531" t="s">
        <v>3004</v>
      </c>
      <c r="B77" s="2023" t="s">
        <v>2242</v>
      </c>
      <c r="C77" s="2023" t="s">
        <v>2792</v>
      </c>
      <c r="D77" s="2032">
        <v>1650000</v>
      </c>
      <c r="E77" s="2032">
        <v>0</v>
      </c>
      <c r="F77" s="2032">
        <v>1650000</v>
      </c>
      <c r="G77" s="2027" t="s">
        <v>1915</v>
      </c>
    </row>
    <row r="78" spans="1:7" x14ac:dyDescent="0.2">
      <c r="A78" s="531" t="s">
        <v>3004</v>
      </c>
      <c r="B78" s="2023" t="s">
        <v>2242</v>
      </c>
      <c r="C78" s="2023" t="s">
        <v>2794</v>
      </c>
      <c r="D78" s="2032">
        <v>1640000</v>
      </c>
      <c r="E78" s="2032">
        <v>0</v>
      </c>
      <c r="F78" s="2032">
        <v>1640000</v>
      </c>
      <c r="G78" s="2027" t="s">
        <v>1915</v>
      </c>
    </row>
    <row r="79" spans="1:7" x14ac:dyDescent="0.2">
      <c r="A79" s="531" t="s">
        <v>3004</v>
      </c>
      <c r="B79" s="2023" t="s">
        <v>2242</v>
      </c>
      <c r="C79" s="2023" t="s">
        <v>2796</v>
      </c>
      <c r="D79" s="2032">
        <v>971000</v>
      </c>
      <c r="E79" s="2032">
        <v>0</v>
      </c>
      <c r="F79" s="2032">
        <v>971000</v>
      </c>
      <c r="G79" s="2027" t="s">
        <v>1915</v>
      </c>
    </row>
    <row r="80" spans="1:7" x14ac:dyDescent="0.2">
      <c r="A80" s="531" t="s">
        <v>3004</v>
      </c>
      <c r="B80" s="2023" t="s">
        <v>2242</v>
      </c>
      <c r="C80" s="2023" t="s">
        <v>2798</v>
      </c>
      <c r="D80" s="2032">
        <v>1690000</v>
      </c>
      <c r="E80" s="2032">
        <v>0</v>
      </c>
      <c r="F80" s="2032">
        <v>1690000</v>
      </c>
      <c r="G80" s="2027" t="s">
        <v>1915</v>
      </c>
    </row>
    <row r="81" spans="1:7" x14ac:dyDescent="0.2">
      <c r="A81" s="531" t="s">
        <v>3004</v>
      </c>
      <c r="B81" s="2023" t="s">
        <v>2242</v>
      </c>
      <c r="C81" s="2023" t="s">
        <v>2800</v>
      </c>
      <c r="D81" s="2032">
        <v>15447000</v>
      </c>
      <c r="E81" s="2032">
        <v>0</v>
      </c>
      <c r="F81" s="2032">
        <v>15447000</v>
      </c>
      <c r="G81" s="2027" t="s">
        <v>1915</v>
      </c>
    </row>
    <row r="82" spans="1:7" x14ac:dyDescent="0.2">
      <c r="A82" s="531" t="s">
        <v>3004</v>
      </c>
      <c r="B82" s="2023" t="s">
        <v>2242</v>
      </c>
      <c r="C82" s="2023" t="s">
        <v>2802</v>
      </c>
      <c r="D82" s="2032">
        <v>6063000</v>
      </c>
      <c r="E82" s="2032">
        <v>0</v>
      </c>
      <c r="F82" s="2032">
        <v>6063000</v>
      </c>
      <c r="G82" s="2027" t="s">
        <v>1915</v>
      </c>
    </row>
    <row r="83" spans="1:7" x14ac:dyDescent="0.2">
      <c r="A83" s="531" t="s">
        <v>3004</v>
      </c>
      <c r="B83" s="2023" t="s">
        <v>2242</v>
      </c>
      <c r="C83" s="2023" t="s">
        <v>2804</v>
      </c>
      <c r="D83" s="2032">
        <v>3274000</v>
      </c>
      <c r="E83" s="2032">
        <v>0</v>
      </c>
      <c r="F83" s="2032">
        <v>3274000</v>
      </c>
      <c r="G83" s="2027" t="s">
        <v>1915</v>
      </c>
    </row>
    <row r="84" spans="1:7" x14ac:dyDescent="0.2">
      <c r="A84" s="531" t="s">
        <v>3004</v>
      </c>
      <c r="B84" s="2023" t="s">
        <v>2242</v>
      </c>
      <c r="C84" s="2023" t="s">
        <v>2806</v>
      </c>
      <c r="D84" s="2032">
        <v>3683000</v>
      </c>
      <c r="E84" s="2032">
        <v>0</v>
      </c>
      <c r="F84" s="2032">
        <v>3683000</v>
      </c>
      <c r="G84" s="2027" t="s">
        <v>1915</v>
      </c>
    </row>
    <row r="85" spans="1:7" x14ac:dyDescent="0.2">
      <c r="A85" s="531" t="s">
        <v>3004</v>
      </c>
      <c r="B85" s="2023" t="s">
        <v>2242</v>
      </c>
      <c r="C85" s="2023" t="s">
        <v>2808</v>
      </c>
      <c r="D85" s="2032">
        <v>3758000</v>
      </c>
      <c r="E85" s="2032">
        <v>0</v>
      </c>
      <c r="F85" s="2032">
        <v>3758000</v>
      </c>
      <c r="G85" s="2027" t="s">
        <v>1915</v>
      </c>
    </row>
    <row r="86" spans="1:7" x14ac:dyDescent="0.2">
      <c r="A86" s="531" t="s">
        <v>3004</v>
      </c>
      <c r="B86" s="2023" t="s">
        <v>2242</v>
      </c>
      <c r="C86" s="2023" t="s">
        <v>2810</v>
      </c>
      <c r="D86" s="2032">
        <v>1908338</v>
      </c>
      <c r="E86" s="2032">
        <v>0</v>
      </c>
      <c r="F86" s="2032">
        <v>1908338</v>
      </c>
      <c r="G86" s="2027" t="s">
        <v>1915</v>
      </c>
    </row>
    <row r="87" spans="1:7" x14ac:dyDescent="0.2">
      <c r="A87" s="531" t="s">
        <v>3004</v>
      </c>
      <c r="B87" s="2023" t="s">
        <v>2242</v>
      </c>
      <c r="C87" s="2023" t="s">
        <v>2812</v>
      </c>
      <c r="D87" s="2032">
        <v>735000</v>
      </c>
      <c r="E87" s="2032">
        <v>0</v>
      </c>
      <c r="F87" s="2032">
        <v>735000</v>
      </c>
      <c r="G87" s="2027" t="s">
        <v>1915</v>
      </c>
    </row>
    <row r="88" spans="1:7" x14ac:dyDescent="0.2">
      <c r="A88" s="531" t="s">
        <v>3004</v>
      </c>
      <c r="B88" s="2023" t="s">
        <v>2242</v>
      </c>
      <c r="C88" s="2023" t="s">
        <v>2814</v>
      </c>
      <c r="D88" s="2032">
        <v>1421338</v>
      </c>
      <c r="E88" s="2032">
        <v>0</v>
      </c>
      <c r="F88" s="2032">
        <v>1421338</v>
      </c>
      <c r="G88" s="2027" t="s">
        <v>1915</v>
      </c>
    </row>
    <row r="89" spans="1:7" x14ac:dyDescent="0.2">
      <c r="A89" s="531" t="s">
        <v>3004</v>
      </c>
      <c r="B89" s="2023" t="s">
        <v>2242</v>
      </c>
      <c r="C89" s="2023" t="s">
        <v>2816</v>
      </c>
      <c r="D89" s="2032">
        <v>5917000</v>
      </c>
      <c r="E89" s="2032">
        <v>0</v>
      </c>
      <c r="F89" s="2032">
        <v>5917000</v>
      </c>
      <c r="G89" s="2027" t="s">
        <v>1915</v>
      </c>
    </row>
    <row r="90" spans="1:7" x14ac:dyDescent="0.2">
      <c r="A90" s="531" t="s">
        <v>3004</v>
      </c>
      <c r="B90" s="2023" t="s">
        <v>2242</v>
      </c>
      <c r="C90" s="2023" t="s">
        <v>2819</v>
      </c>
      <c r="D90" s="2032">
        <v>1327130</v>
      </c>
      <c r="E90" s="2032">
        <v>0</v>
      </c>
      <c r="F90" s="2032">
        <v>1327130</v>
      </c>
      <c r="G90" s="2027" t="s">
        <v>1915</v>
      </c>
    </row>
    <row r="91" spans="1:7" x14ac:dyDescent="0.2">
      <c r="A91" s="531" t="s">
        <v>3004</v>
      </c>
      <c r="B91" s="2023" t="s">
        <v>2242</v>
      </c>
      <c r="C91" s="2023" t="s">
        <v>2821</v>
      </c>
      <c r="D91" s="2032">
        <v>3521778</v>
      </c>
      <c r="E91" s="2032">
        <v>0</v>
      </c>
      <c r="F91" s="2032">
        <v>3521778</v>
      </c>
      <c r="G91" s="2027" t="s">
        <v>1915</v>
      </c>
    </row>
    <row r="92" spans="1:7" x14ac:dyDescent="0.2">
      <c r="A92" s="531" t="s">
        <v>3004</v>
      </c>
      <c r="B92" s="2023" t="s">
        <v>2242</v>
      </c>
      <c r="C92" s="2023" t="s">
        <v>2823</v>
      </c>
      <c r="D92" s="2032">
        <v>897000</v>
      </c>
      <c r="E92" s="2032">
        <v>0</v>
      </c>
      <c r="F92" s="2032">
        <v>897000</v>
      </c>
      <c r="G92" s="2027" t="s">
        <v>1915</v>
      </c>
    </row>
    <row r="93" spans="1:7" x14ac:dyDescent="0.2">
      <c r="A93" s="531" t="s">
        <v>3004</v>
      </c>
      <c r="B93" s="2023" t="s">
        <v>2242</v>
      </c>
      <c r="C93" s="2023" t="s">
        <v>2829</v>
      </c>
      <c r="D93" s="2032">
        <v>26121190</v>
      </c>
      <c r="E93" s="2032">
        <v>0</v>
      </c>
      <c r="F93" s="2032">
        <v>26121190</v>
      </c>
      <c r="G93" s="2027" t="s">
        <v>1915</v>
      </c>
    </row>
    <row r="94" spans="1:7" x14ac:dyDescent="0.2">
      <c r="A94" s="531" t="s">
        <v>3004</v>
      </c>
      <c r="B94" s="2023" t="s">
        <v>2242</v>
      </c>
      <c r="C94" s="2023" t="s">
        <v>2833</v>
      </c>
      <c r="D94" s="2032">
        <v>1468000</v>
      </c>
      <c r="E94" s="2032">
        <v>0</v>
      </c>
      <c r="F94" s="2032">
        <v>1468000</v>
      </c>
      <c r="G94" s="2027" t="s">
        <v>1915</v>
      </c>
    </row>
    <row r="95" spans="1:7" x14ac:dyDescent="0.2">
      <c r="A95" s="531" t="s">
        <v>3004</v>
      </c>
      <c r="B95" s="2023" t="s">
        <v>2242</v>
      </c>
      <c r="C95" s="2023" t="s">
        <v>2836</v>
      </c>
      <c r="D95" s="2032">
        <v>5137000</v>
      </c>
      <c r="E95" s="2032">
        <v>0</v>
      </c>
      <c r="F95" s="2032">
        <v>5137000</v>
      </c>
      <c r="G95" s="2027" t="s">
        <v>1915</v>
      </c>
    </row>
    <row r="96" spans="1:7" x14ac:dyDescent="0.2">
      <c r="A96" s="2033" t="s">
        <v>3004</v>
      </c>
      <c r="B96" s="2023" t="s">
        <v>1916</v>
      </c>
      <c r="C96" s="2023" t="s">
        <v>1917</v>
      </c>
      <c r="D96" s="2032">
        <v>119828160</v>
      </c>
      <c r="E96" s="2032">
        <v>0</v>
      </c>
      <c r="F96" s="2032">
        <v>119828160</v>
      </c>
      <c r="G96" s="2027" t="s">
        <v>1915</v>
      </c>
    </row>
    <row r="97" spans="1:7" x14ac:dyDescent="0.2">
      <c r="A97" s="2033" t="s">
        <v>3004</v>
      </c>
      <c r="B97" s="2023" t="s">
        <v>1916</v>
      </c>
      <c r="C97" s="2023" t="s">
        <v>1920</v>
      </c>
      <c r="D97" s="2032">
        <v>2354165</v>
      </c>
      <c r="E97" s="2032">
        <v>0</v>
      </c>
      <c r="F97" s="2032">
        <v>2354165</v>
      </c>
      <c r="G97" s="2027" t="s">
        <v>1915</v>
      </c>
    </row>
    <row r="98" spans="1:7" x14ac:dyDescent="0.2">
      <c r="A98" s="2033" t="s">
        <v>3004</v>
      </c>
      <c r="B98" s="2023" t="s">
        <v>1916</v>
      </c>
      <c r="C98" s="2023" t="s">
        <v>1922</v>
      </c>
      <c r="D98" s="2032">
        <v>1374000</v>
      </c>
      <c r="E98" s="2032">
        <v>0</v>
      </c>
      <c r="F98" s="2032">
        <v>1374000</v>
      </c>
      <c r="G98" s="2027" t="s">
        <v>1915</v>
      </c>
    </row>
    <row r="99" spans="1:7" x14ac:dyDescent="0.2">
      <c r="A99" s="2033" t="s">
        <v>3004</v>
      </c>
      <c r="B99" s="2023" t="s">
        <v>1916</v>
      </c>
      <c r="C99" s="2023" t="s">
        <v>1923</v>
      </c>
      <c r="D99" s="2032">
        <v>1090000</v>
      </c>
      <c r="E99" s="2032">
        <v>0</v>
      </c>
      <c r="F99" s="2032">
        <v>1090000</v>
      </c>
      <c r="G99" s="2027" t="s">
        <v>1915</v>
      </c>
    </row>
    <row r="100" spans="1:7" x14ac:dyDescent="0.2">
      <c r="A100" s="2033" t="s">
        <v>3004</v>
      </c>
      <c r="B100" s="2023" t="s">
        <v>1916</v>
      </c>
      <c r="C100" s="2023" t="s">
        <v>1924</v>
      </c>
      <c r="D100" s="2032">
        <v>1681000</v>
      </c>
      <c r="E100" s="2032">
        <v>0</v>
      </c>
      <c r="F100" s="2032">
        <v>1681000</v>
      </c>
      <c r="G100" s="2027" t="s">
        <v>1915</v>
      </c>
    </row>
    <row r="101" spans="1:7" x14ac:dyDescent="0.2">
      <c r="A101" s="2033" t="s">
        <v>3004</v>
      </c>
      <c r="B101" s="2023" t="s">
        <v>1916</v>
      </c>
      <c r="C101" s="2023" t="s">
        <v>1925</v>
      </c>
      <c r="D101" s="2032">
        <v>231500</v>
      </c>
      <c r="E101" s="2032">
        <v>0</v>
      </c>
      <c r="F101" s="2032">
        <v>231500</v>
      </c>
      <c r="G101" s="2027" t="s">
        <v>1915</v>
      </c>
    </row>
    <row r="102" spans="1:7" x14ac:dyDescent="0.2">
      <c r="A102" s="2033" t="s">
        <v>3004</v>
      </c>
      <c r="B102" s="2023" t="s">
        <v>1916</v>
      </c>
      <c r="C102" s="2023" t="s">
        <v>1926</v>
      </c>
      <c r="D102" s="2032">
        <v>588000</v>
      </c>
      <c r="E102" s="2032">
        <v>0</v>
      </c>
      <c r="F102" s="2032">
        <v>588000</v>
      </c>
      <c r="G102" s="2027" t="s">
        <v>1915</v>
      </c>
    </row>
    <row r="103" spans="1:7" x14ac:dyDescent="0.2">
      <c r="A103" s="2033" t="s">
        <v>3004</v>
      </c>
      <c r="B103" s="2023" t="s">
        <v>1916</v>
      </c>
      <c r="C103" s="2023" t="s">
        <v>1927</v>
      </c>
      <c r="D103" s="2032">
        <v>250000</v>
      </c>
      <c r="E103" s="2032">
        <v>0</v>
      </c>
      <c r="F103" s="2032">
        <v>250000</v>
      </c>
      <c r="G103" s="2027" t="s">
        <v>1915</v>
      </c>
    </row>
    <row r="104" spans="1:7" x14ac:dyDescent="0.2">
      <c r="A104" s="2033" t="s">
        <v>3004</v>
      </c>
      <c r="B104" s="2023" t="s">
        <v>1916</v>
      </c>
      <c r="C104" s="2023" t="s">
        <v>1928</v>
      </c>
      <c r="D104" s="2032">
        <v>618000</v>
      </c>
      <c r="E104" s="2032">
        <v>0</v>
      </c>
      <c r="F104" s="2032">
        <v>618000</v>
      </c>
      <c r="G104" s="2027" t="s">
        <v>1915</v>
      </c>
    </row>
    <row r="105" spans="1:7" x14ac:dyDescent="0.2">
      <c r="A105" s="2033" t="s">
        <v>3004</v>
      </c>
      <c r="B105" s="2023" t="s">
        <v>1916</v>
      </c>
      <c r="C105" s="2023" t="s">
        <v>1929</v>
      </c>
      <c r="D105" s="2032">
        <v>450000</v>
      </c>
      <c r="E105" s="2032">
        <v>0</v>
      </c>
      <c r="F105" s="2032">
        <v>450000</v>
      </c>
      <c r="G105" s="2027" t="s">
        <v>1915</v>
      </c>
    </row>
    <row r="106" spans="1:7" x14ac:dyDescent="0.2">
      <c r="A106" s="2033" t="s">
        <v>3004</v>
      </c>
      <c r="B106" s="2023" t="s">
        <v>1916</v>
      </c>
      <c r="C106" s="2023" t="s">
        <v>1930</v>
      </c>
      <c r="D106" s="2032">
        <v>936000</v>
      </c>
      <c r="E106" s="2032">
        <v>0</v>
      </c>
      <c r="F106" s="2032">
        <v>936000</v>
      </c>
      <c r="G106" s="2027" t="s">
        <v>1915</v>
      </c>
    </row>
    <row r="107" spans="1:7" x14ac:dyDescent="0.2">
      <c r="A107" s="2033" t="s">
        <v>3004</v>
      </c>
      <c r="B107" s="2023" t="s">
        <v>1916</v>
      </c>
      <c r="C107" s="2023" t="s">
        <v>1931</v>
      </c>
      <c r="D107" s="2032">
        <v>618000</v>
      </c>
      <c r="E107" s="2032">
        <v>0</v>
      </c>
      <c r="F107" s="2032">
        <v>618000</v>
      </c>
      <c r="G107" s="2027" t="s">
        <v>1915</v>
      </c>
    </row>
    <row r="108" spans="1:7" x14ac:dyDescent="0.2">
      <c r="A108" s="2033" t="s">
        <v>3004</v>
      </c>
      <c r="B108" s="2023" t="s">
        <v>1916</v>
      </c>
      <c r="C108" s="2023" t="s">
        <v>1932</v>
      </c>
      <c r="D108" s="2032">
        <v>1260000</v>
      </c>
      <c r="E108" s="2032">
        <v>0</v>
      </c>
      <c r="F108" s="2032">
        <v>1260000</v>
      </c>
      <c r="G108" s="2027" t="s">
        <v>1915</v>
      </c>
    </row>
    <row r="109" spans="1:7" x14ac:dyDescent="0.2">
      <c r="A109" s="2033" t="s">
        <v>3004</v>
      </c>
      <c r="B109" s="2023" t="s">
        <v>1916</v>
      </c>
      <c r="C109" s="2023" t="s">
        <v>1933</v>
      </c>
      <c r="D109" s="2032">
        <v>1572000</v>
      </c>
      <c r="E109" s="2032">
        <v>0</v>
      </c>
      <c r="F109" s="2032">
        <v>1572000</v>
      </c>
      <c r="G109" s="2027" t="s">
        <v>1915</v>
      </c>
    </row>
    <row r="110" spans="1:7" x14ac:dyDescent="0.2">
      <c r="A110" s="2033" t="s">
        <v>3004</v>
      </c>
      <c r="B110" s="2023" t="s">
        <v>1916</v>
      </c>
      <c r="C110" s="2023" t="s">
        <v>1943</v>
      </c>
      <c r="D110" s="2032">
        <v>117417600</v>
      </c>
      <c r="E110" s="2032">
        <v>0</v>
      </c>
      <c r="F110" s="2032">
        <v>117417600</v>
      </c>
      <c r="G110" s="2027" t="s">
        <v>1915</v>
      </c>
    </row>
    <row r="111" spans="1:7" x14ac:dyDescent="0.2">
      <c r="A111" s="2033" t="s">
        <v>3004</v>
      </c>
      <c r="B111" s="2023" t="s">
        <v>1916</v>
      </c>
      <c r="C111" s="2023" t="s">
        <v>1944</v>
      </c>
      <c r="D111" s="2032">
        <v>70351200</v>
      </c>
      <c r="E111" s="2032">
        <v>0</v>
      </c>
      <c r="F111" s="2032">
        <v>70351200</v>
      </c>
      <c r="G111" s="2027" t="s">
        <v>1915</v>
      </c>
    </row>
    <row r="112" spans="1:7" x14ac:dyDescent="0.2">
      <c r="A112" s="2033" t="s">
        <v>3004</v>
      </c>
      <c r="B112" s="2023" t="s">
        <v>1916</v>
      </c>
      <c r="C112" s="2023" t="s">
        <v>1946</v>
      </c>
      <c r="D112" s="2032">
        <v>3002800</v>
      </c>
      <c r="E112" s="2032">
        <v>0</v>
      </c>
      <c r="F112" s="2032">
        <v>3002800</v>
      </c>
      <c r="G112" s="2027" t="s">
        <v>1915</v>
      </c>
    </row>
    <row r="113" spans="1:7" x14ac:dyDescent="0.2">
      <c r="A113" s="2033" t="s">
        <v>3004</v>
      </c>
      <c r="B113" s="2023" t="s">
        <v>1916</v>
      </c>
      <c r="C113" s="2023" t="s">
        <v>1947</v>
      </c>
      <c r="D113" s="2032">
        <v>104706</v>
      </c>
      <c r="E113" s="2032">
        <v>0</v>
      </c>
      <c r="F113" s="2032">
        <v>104706</v>
      </c>
      <c r="G113" s="2027" t="s">
        <v>1915</v>
      </c>
    </row>
    <row r="114" spans="1:7" x14ac:dyDescent="0.2">
      <c r="A114" s="2033" t="s">
        <v>3004</v>
      </c>
      <c r="B114" s="2023" t="s">
        <v>1916</v>
      </c>
      <c r="C114" s="2023" t="s">
        <v>1948</v>
      </c>
      <c r="D114" s="2032">
        <v>147918</v>
      </c>
      <c r="E114" s="2032">
        <v>0</v>
      </c>
      <c r="F114" s="2032">
        <v>147918</v>
      </c>
      <c r="G114" s="2027" t="s">
        <v>1915</v>
      </c>
    </row>
    <row r="115" spans="1:7" x14ac:dyDescent="0.2">
      <c r="A115" s="2033" t="s">
        <v>3004</v>
      </c>
      <c r="B115" s="2023" t="s">
        <v>1916</v>
      </c>
      <c r="C115" s="2023" t="s">
        <v>1949</v>
      </c>
      <c r="D115" s="2032">
        <v>6264000</v>
      </c>
      <c r="E115" s="2032">
        <v>0</v>
      </c>
      <c r="F115" s="2032">
        <v>6264000</v>
      </c>
      <c r="G115" s="2027" t="s">
        <v>1915</v>
      </c>
    </row>
    <row r="116" spans="1:7" x14ac:dyDescent="0.2">
      <c r="A116" s="2033" t="s">
        <v>3004</v>
      </c>
      <c r="B116" s="2023" t="s">
        <v>1916</v>
      </c>
      <c r="C116" s="2023" t="s">
        <v>1950</v>
      </c>
      <c r="D116" s="2032">
        <v>5270400</v>
      </c>
      <c r="E116" s="2032">
        <v>0</v>
      </c>
      <c r="F116" s="2032">
        <v>5270400</v>
      </c>
      <c r="G116" s="2027" t="s">
        <v>1915</v>
      </c>
    </row>
    <row r="117" spans="1:7" x14ac:dyDescent="0.2">
      <c r="A117" s="2033" t="s">
        <v>3004</v>
      </c>
      <c r="B117" s="2023" t="s">
        <v>1916</v>
      </c>
      <c r="C117" s="2023" t="s">
        <v>1951</v>
      </c>
      <c r="D117" s="2032">
        <v>2073600</v>
      </c>
      <c r="E117" s="2032">
        <v>0</v>
      </c>
      <c r="F117" s="2032">
        <v>2073600</v>
      </c>
      <c r="G117" s="2027" t="s">
        <v>1915</v>
      </c>
    </row>
    <row r="118" spans="1:7" x14ac:dyDescent="0.2">
      <c r="A118" s="2033" t="s">
        <v>3004</v>
      </c>
      <c r="B118" s="2023" t="s">
        <v>1916</v>
      </c>
      <c r="C118" s="2023" t="s">
        <v>1952</v>
      </c>
      <c r="D118" s="2032">
        <v>583200</v>
      </c>
      <c r="E118" s="2032">
        <v>0</v>
      </c>
      <c r="F118" s="2032">
        <v>583200</v>
      </c>
      <c r="G118" s="2027" t="s">
        <v>1915</v>
      </c>
    </row>
    <row r="119" spans="1:7" x14ac:dyDescent="0.2">
      <c r="A119" s="2033" t="s">
        <v>3004</v>
      </c>
      <c r="B119" s="2023" t="s">
        <v>1916</v>
      </c>
      <c r="C119" s="2023" t="s">
        <v>1953</v>
      </c>
      <c r="D119" s="2032">
        <v>6393600</v>
      </c>
      <c r="E119" s="2032">
        <v>0</v>
      </c>
      <c r="F119" s="2032">
        <v>6393600</v>
      </c>
      <c r="G119" s="2027" t="s">
        <v>1915</v>
      </c>
    </row>
    <row r="120" spans="1:7" x14ac:dyDescent="0.2">
      <c r="A120" s="2033" t="s">
        <v>3004</v>
      </c>
      <c r="B120" s="2023" t="s">
        <v>1916</v>
      </c>
      <c r="C120" s="2023" t="s">
        <v>1954</v>
      </c>
      <c r="D120" s="2032">
        <v>4147200</v>
      </c>
      <c r="E120" s="2032">
        <v>0</v>
      </c>
      <c r="F120" s="2032">
        <v>4147200</v>
      </c>
      <c r="G120" s="2027" t="s">
        <v>1915</v>
      </c>
    </row>
    <row r="121" spans="1:7" x14ac:dyDescent="0.2">
      <c r="A121" s="2033" t="s">
        <v>3004</v>
      </c>
      <c r="B121" s="2023" t="s">
        <v>1916</v>
      </c>
      <c r="C121" s="2023" t="s">
        <v>1955</v>
      </c>
      <c r="D121" s="2032">
        <v>3736800</v>
      </c>
      <c r="E121" s="2032">
        <v>0</v>
      </c>
      <c r="F121" s="2032">
        <v>3736800</v>
      </c>
      <c r="G121" s="2027" t="s">
        <v>1915</v>
      </c>
    </row>
    <row r="122" spans="1:7" x14ac:dyDescent="0.2">
      <c r="A122" s="2033" t="s">
        <v>3004</v>
      </c>
      <c r="B122" s="2023" t="s">
        <v>1916</v>
      </c>
      <c r="C122" s="2023" t="s">
        <v>1956</v>
      </c>
      <c r="D122" s="2032">
        <v>8164800</v>
      </c>
      <c r="E122" s="2032">
        <v>0</v>
      </c>
      <c r="F122" s="2032">
        <v>8164800</v>
      </c>
      <c r="G122" s="2027" t="s">
        <v>1915</v>
      </c>
    </row>
    <row r="123" spans="1:7" x14ac:dyDescent="0.2">
      <c r="A123" s="2033" t="s">
        <v>3004</v>
      </c>
      <c r="B123" s="2023" t="s">
        <v>1916</v>
      </c>
      <c r="C123" s="2023" t="s">
        <v>1957</v>
      </c>
      <c r="D123" s="2032">
        <v>7171200</v>
      </c>
      <c r="E123" s="2032">
        <v>0</v>
      </c>
      <c r="F123" s="2032">
        <v>7171200</v>
      </c>
      <c r="G123" s="2027" t="s">
        <v>1915</v>
      </c>
    </row>
    <row r="124" spans="1:7" x14ac:dyDescent="0.2">
      <c r="A124" s="2033" t="s">
        <v>3004</v>
      </c>
      <c r="B124" s="2023" t="s">
        <v>1916</v>
      </c>
      <c r="C124" s="2023" t="s">
        <v>1958</v>
      </c>
      <c r="D124" s="2032">
        <v>7063200</v>
      </c>
      <c r="E124" s="2032">
        <v>0</v>
      </c>
      <c r="F124" s="2032">
        <v>7063200</v>
      </c>
      <c r="G124" s="2027" t="s">
        <v>1915</v>
      </c>
    </row>
    <row r="125" spans="1:7" x14ac:dyDescent="0.2">
      <c r="A125" s="2033" t="s">
        <v>3004</v>
      </c>
      <c r="B125" s="2023" t="s">
        <v>1916</v>
      </c>
      <c r="C125" s="2023" t="s">
        <v>1959</v>
      </c>
      <c r="D125" s="2032">
        <v>16740200</v>
      </c>
      <c r="E125" s="2032">
        <v>0</v>
      </c>
      <c r="F125" s="2032">
        <v>16740200</v>
      </c>
      <c r="G125" s="2027" t="s">
        <v>1915</v>
      </c>
    </row>
    <row r="126" spans="1:7" x14ac:dyDescent="0.2">
      <c r="A126" s="2033" t="s">
        <v>3004</v>
      </c>
      <c r="B126" s="2023" t="s">
        <v>1916</v>
      </c>
      <c r="C126" s="2023" t="s">
        <v>1960</v>
      </c>
      <c r="D126" s="2032">
        <v>5119000</v>
      </c>
      <c r="E126" s="2032">
        <v>0</v>
      </c>
      <c r="F126" s="2032">
        <v>5119000</v>
      </c>
      <c r="G126" s="2027" t="s">
        <v>1915</v>
      </c>
    </row>
    <row r="127" spans="1:7" x14ac:dyDescent="0.2">
      <c r="A127" s="2033" t="s">
        <v>3004</v>
      </c>
      <c r="B127" s="2023" t="s">
        <v>1916</v>
      </c>
      <c r="C127" s="2023" t="s">
        <v>1963</v>
      </c>
      <c r="D127" s="2032">
        <v>26568400</v>
      </c>
      <c r="E127" s="2032">
        <v>0</v>
      </c>
      <c r="F127" s="2032">
        <v>26568400</v>
      </c>
      <c r="G127" s="2027" t="s">
        <v>1915</v>
      </c>
    </row>
    <row r="128" spans="1:7" x14ac:dyDescent="0.2">
      <c r="A128" s="2033" t="s">
        <v>3004</v>
      </c>
      <c r="B128" s="2023" t="s">
        <v>1916</v>
      </c>
      <c r="C128" s="2023" t="s">
        <v>1964</v>
      </c>
      <c r="D128" s="2032">
        <v>3132000</v>
      </c>
      <c r="E128" s="2032">
        <v>0</v>
      </c>
      <c r="F128" s="2032">
        <v>3132000</v>
      </c>
      <c r="G128" s="2027" t="s">
        <v>1915</v>
      </c>
    </row>
    <row r="129" spans="1:7" x14ac:dyDescent="0.2">
      <c r="A129" s="2033" t="s">
        <v>3004</v>
      </c>
      <c r="B129" s="2023" t="s">
        <v>1916</v>
      </c>
      <c r="C129" s="2023" t="s">
        <v>1965</v>
      </c>
      <c r="D129" s="2032">
        <v>4341600</v>
      </c>
      <c r="E129" s="2032">
        <v>0</v>
      </c>
      <c r="F129" s="2032">
        <v>4341600</v>
      </c>
      <c r="G129" s="2027" t="s">
        <v>1915</v>
      </c>
    </row>
    <row r="130" spans="1:7" x14ac:dyDescent="0.2">
      <c r="A130" s="2033" t="s">
        <v>3004</v>
      </c>
      <c r="B130" s="2023" t="s">
        <v>1916</v>
      </c>
      <c r="C130" s="2023" t="s">
        <v>1971</v>
      </c>
      <c r="D130" s="2032">
        <v>92771863</v>
      </c>
      <c r="E130" s="2032">
        <v>0</v>
      </c>
      <c r="F130" s="2032">
        <v>92771863</v>
      </c>
      <c r="G130" s="2027" t="s">
        <v>1915</v>
      </c>
    </row>
    <row r="131" spans="1:7" x14ac:dyDescent="0.2">
      <c r="A131" s="2033" t="s">
        <v>3004</v>
      </c>
      <c r="B131" s="2023" t="s">
        <v>1916</v>
      </c>
      <c r="C131" s="2023" t="s">
        <v>1972</v>
      </c>
      <c r="D131" s="2032">
        <v>37691944</v>
      </c>
      <c r="E131" s="2032">
        <v>0</v>
      </c>
      <c r="F131" s="2032">
        <v>37691944</v>
      </c>
      <c r="G131" s="2027" t="s">
        <v>1915</v>
      </c>
    </row>
    <row r="132" spans="1:7" x14ac:dyDescent="0.2">
      <c r="A132" s="2033" t="s">
        <v>3004</v>
      </c>
      <c r="B132" s="2023" t="s">
        <v>1916</v>
      </c>
      <c r="C132" s="2023" t="s">
        <v>1978</v>
      </c>
      <c r="D132" s="2032">
        <v>70618140</v>
      </c>
      <c r="E132" s="2032">
        <v>0</v>
      </c>
      <c r="F132" s="2032">
        <v>70618140</v>
      </c>
      <c r="G132" s="2027" t="s">
        <v>1915</v>
      </c>
    </row>
    <row r="133" spans="1:7" x14ac:dyDescent="0.2">
      <c r="A133" s="2033" t="s">
        <v>3004</v>
      </c>
      <c r="B133" s="2023" t="s">
        <v>1916</v>
      </c>
      <c r="C133" s="2023" t="s">
        <v>1979</v>
      </c>
      <c r="D133" s="2032">
        <v>10766408</v>
      </c>
      <c r="E133" s="2032">
        <v>0</v>
      </c>
      <c r="F133" s="2032">
        <v>10766408</v>
      </c>
      <c r="G133" s="2027" t="s">
        <v>1915</v>
      </c>
    </row>
    <row r="134" spans="1:7" x14ac:dyDescent="0.2">
      <c r="A134" s="2033" t="s">
        <v>3004</v>
      </c>
      <c r="B134" s="2023" t="s">
        <v>1916</v>
      </c>
      <c r="C134" s="2023" t="s">
        <v>1980</v>
      </c>
      <c r="D134" s="2032">
        <v>5739207</v>
      </c>
      <c r="E134" s="2032">
        <v>0</v>
      </c>
      <c r="F134" s="2032">
        <v>5739207</v>
      </c>
      <c r="G134" s="2027" t="s">
        <v>1915</v>
      </c>
    </row>
    <row r="135" spans="1:7" x14ac:dyDescent="0.2">
      <c r="A135" s="2033" t="s">
        <v>3004</v>
      </c>
      <c r="B135" s="2023" t="s">
        <v>1916</v>
      </c>
      <c r="C135" s="2023" t="s">
        <v>1981</v>
      </c>
      <c r="D135" s="2032">
        <v>74264478</v>
      </c>
      <c r="E135" s="2032">
        <v>0</v>
      </c>
      <c r="F135" s="2032">
        <v>74264478</v>
      </c>
      <c r="G135" s="2027" t="s">
        <v>1915</v>
      </c>
    </row>
    <row r="136" spans="1:7" x14ac:dyDescent="0.2">
      <c r="A136" s="2033" t="s">
        <v>3004</v>
      </c>
      <c r="B136" s="2023" t="s">
        <v>1916</v>
      </c>
      <c r="C136" s="2023" t="s">
        <v>1986</v>
      </c>
      <c r="D136" s="2032">
        <v>133324396</v>
      </c>
      <c r="E136" s="2032">
        <v>0</v>
      </c>
      <c r="F136" s="2032">
        <v>133324396</v>
      </c>
      <c r="G136" s="2027" t="s">
        <v>1915</v>
      </c>
    </row>
    <row r="137" spans="1:7" x14ac:dyDescent="0.2">
      <c r="A137" s="2033" t="s">
        <v>3004</v>
      </c>
      <c r="B137" s="2023" t="s">
        <v>1916</v>
      </c>
      <c r="C137" s="2023" t="s">
        <v>1996</v>
      </c>
      <c r="D137" s="2032">
        <v>367200</v>
      </c>
      <c r="E137" s="2032">
        <v>0</v>
      </c>
      <c r="F137" s="2032">
        <v>367200</v>
      </c>
      <c r="G137" s="2027" t="s">
        <v>1915</v>
      </c>
    </row>
    <row r="138" spans="1:7" x14ac:dyDescent="0.2">
      <c r="A138" s="2033" t="s">
        <v>3004</v>
      </c>
      <c r="B138" s="2023" t="s">
        <v>1916</v>
      </c>
      <c r="C138" s="2023" t="s">
        <v>1997</v>
      </c>
      <c r="D138" s="2032">
        <v>5162400</v>
      </c>
      <c r="E138" s="2032">
        <v>0</v>
      </c>
      <c r="F138" s="2032">
        <v>5162400</v>
      </c>
      <c r="G138" s="2027" t="s">
        <v>1915</v>
      </c>
    </row>
    <row r="139" spans="1:7" x14ac:dyDescent="0.2">
      <c r="A139" s="2033" t="s">
        <v>3004</v>
      </c>
      <c r="B139" s="2023" t="s">
        <v>1916</v>
      </c>
      <c r="C139" s="2023" t="s">
        <v>1998</v>
      </c>
      <c r="D139" s="2032">
        <v>4687200</v>
      </c>
      <c r="E139" s="2032">
        <v>0</v>
      </c>
      <c r="F139" s="2032">
        <v>4687200</v>
      </c>
      <c r="G139" s="2027" t="s">
        <v>1915</v>
      </c>
    </row>
    <row r="140" spans="1:7" x14ac:dyDescent="0.2">
      <c r="A140" s="2033" t="s">
        <v>3004</v>
      </c>
      <c r="B140" s="2023" t="s">
        <v>1916</v>
      </c>
      <c r="C140" s="2023" t="s">
        <v>1999</v>
      </c>
      <c r="D140" s="2032">
        <v>4060800</v>
      </c>
      <c r="E140" s="2032">
        <v>0</v>
      </c>
      <c r="F140" s="2032">
        <v>4060800</v>
      </c>
      <c r="G140" s="2027" t="s">
        <v>1915</v>
      </c>
    </row>
    <row r="141" spans="1:7" x14ac:dyDescent="0.2">
      <c r="A141" s="2033" t="s">
        <v>3004</v>
      </c>
      <c r="B141" s="2023" t="s">
        <v>1916</v>
      </c>
      <c r="C141" s="2023" t="s">
        <v>2000</v>
      </c>
      <c r="D141" s="2032">
        <v>4406400</v>
      </c>
      <c r="E141" s="2032">
        <v>0</v>
      </c>
      <c r="F141" s="2032">
        <v>4406400</v>
      </c>
      <c r="G141" s="2027" t="s">
        <v>1915</v>
      </c>
    </row>
    <row r="142" spans="1:7" x14ac:dyDescent="0.2">
      <c r="A142" s="2033" t="s">
        <v>3004</v>
      </c>
      <c r="B142" s="2023" t="s">
        <v>1916</v>
      </c>
      <c r="C142" s="2023" t="s">
        <v>2001</v>
      </c>
      <c r="D142" s="2032">
        <v>4017600</v>
      </c>
      <c r="E142" s="2032">
        <v>0</v>
      </c>
      <c r="F142" s="2032">
        <v>4017600</v>
      </c>
      <c r="G142" s="2027" t="s">
        <v>1915</v>
      </c>
    </row>
    <row r="143" spans="1:7" x14ac:dyDescent="0.2">
      <c r="A143" s="2033" t="s">
        <v>3004</v>
      </c>
      <c r="B143" s="2023" t="s">
        <v>1916</v>
      </c>
      <c r="C143" s="2023" t="s">
        <v>2002</v>
      </c>
      <c r="D143" s="2032">
        <v>3693600</v>
      </c>
      <c r="E143" s="2032">
        <v>0</v>
      </c>
      <c r="F143" s="2032">
        <v>3693600</v>
      </c>
      <c r="G143" s="2027" t="s">
        <v>1915</v>
      </c>
    </row>
    <row r="144" spans="1:7" x14ac:dyDescent="0.2">
      <c r="A144" s="2033" t="s">
        <v>3004</v>
      </c>
      <c r="B144" s="2023" t="s">
        <v>1916</v>
      </c>
      <c r="C144" s="2023" t="s">
        <v>2003</v>
      </c>
      <c r="D144" s="2032">
        <v>4428000</v>
      </c>
      <c r="E144" s="2032">
        <v>0</v>
      </c>
      <c r="F144" s="2032">
        <v>4428000</v>
      </c>
      <c r="G144" s="2027" t="s">
        <v>1915</v>
      </c>
    </row>
    <row r="145" spans="1:7" x14ac:dyDescent="0.2">
      <c r="A145" s="2033" t="s">
        <v>3004</v>
      </c>
      <c r="B145" s="2023" t="s">
        <v>1916</v>
      </c>
      <c r="C145" s="2023" t="s">
        <v>2004</v>
      </c>
      <c r="D145" s="2032">
        <v>4125600</v>
      </c>
      <c r="E145" s="2032">
        <v>0</v>
      </c>
      <c r="F145" s="2032">
        <v>4125600</v>
      </c>
      <c r="G145" s="2027" t="s">
        <v>1915</v>
      </c>
    </row>
    <row r="146" spans="1:7" x14ac:dyDescent="0.2">
      <c r="A146" s="2033" t="s">
        <v>3004</v>
      </c>
      <c r="B146" s="2023" t="s">
        <v>1916</v>
      </c>
      <c r="C146" s="2023" t="s">
        <v>2005</v>
      </c>
      <c r="D146" s="2032">
        <v>4514400</v>
      </c>
      <c r="E146" s="2032">
        <v>0</v>
      </c>
      <c r="F146" s="2032">
        <v>4514400</v>
      </c>
      <c r="G146" s="2027" t="s">
        <v>1915</v>
      </c>
    </row>
    <row r="147" spans="1:7" x14ac:dyDescent="0.2">
      <c r="A147" s="2033" t="s">
        <v>3004</v>
      </c>
      <c r="B147" s="2023" t="s">
        <v>1916</v>
      </c>
      <c r="C147" s="2023" t="s">
        <v>2008</v>
      </c>
      <c r="D147" s="2032">
        <v>4665600</v>
      </c>
      <c r="E147" s="2032">
        <v>0</v>
      </c>
      <c r="F147" s="2032">
        <v>4665600</v>
      </c>
      <c r="G147" s="2027" t="s">
        <v>1915</v>
      </c>
    </row>
    <row r="148" spans="1:7" x14ac:dyDescent="0.2">
      <c r="A148" s="2033" t="s">
        <v>3004</v>
      </c>
      <c r="B148" s="2023" t="s">
        <v>1916</v>
      </c>
      <c r="C148" s="2023" t="s">
        <v>2009</v>
      </c>
      <c r="D148" s="2032">
        <v>4622400</v>
      </c>
      <c r="E148" s="2032">
        <v>0</v>
      </c>
      <c r="F148" s="2032">
        <v>4622400</v>
      </c>
      <c r="G148" s="2027" t="s">
        <v>1915</v>
      </c>
    </row>
    <row r="149" spans="1:7" x14ac:dyDescent="0.2">
      <c r="A149" s="2033" t="s">
        <v>3004</v>
      </c>
      <c r="B149" s="2023" t="s">
        <v>1916</v>
      </c>
      <c r="C149" s="2023" t="s">
        <v>2011</v>
      </c>
      <c r="D149" s="2032">
        <v>80114000</v>
      </c>
      <c r="E149" s="2032">
        <v>0</v>
      </c>
      <c r="F149" s="2032">
        <v>80114000</v>
      </c>
      <c r="G149" s="2027" t="s">
        <v>1915</v>
      </c>
    </row>
    <row r="150" spans="1:7" x14ac:dyDescent="0.2">
      <c r="A150" s="2033" t="s">
        <v>3004</v>
      </c>
      <c r="B150" s="2023" t="s">
        <v>1916</v>
      </c>
      <c r="C150" s="2023" t="s">
        <v>2012</v>
      </c>
      <c r="D150" s="2032">
        <v>17193600</v>
      </c>
      <c r="E150" s="2032">
        <v>0</v>
      </c>
      <c r="F150" s="2032">
        <v>17193600</v>
      </c>
      <c r="G150" s="2027" t="s">
        <v>1915</v>
      </c>
    </row>
    <row r="151" spans="1:7" x14ac:dyDescent="0.2">
      <c r="A151" s="2033" t="s">
        <v>3004</v>
      </c>
      <c r="B151" s="2023" t="s">
        <v>1916</v>
      </c>
      <c r="C151" s="2023" t="s">
        <v>2014</v>
      </c>
      <c r="D151" s="2032">
        <v>37951400</v>
      </c>
      <c r="E151" s="2032">
        <v>0</v>
      </c>
      <c r="F151" s="2032">
        <v>37951400</v>
      </c>
      <c r="G151" s="2027" t="s">
        <v>1915</v>
      </c>
    </row>
    <row r="152" spans="1:7" x14ac:dyDescent="0.2">
      <c r="A152" s="2033" t="s">
        <v>3004</v>
      </c>
      <c r="B152" s="2023" t="s">
        <v>1916</v>
      </c>
      <c r="C152" s="2023" t="s">
        <v>2022</v>
      </c>
      <c r="D152" s="2032">
        <v>13111200</v>
      </c>
      <c r="E152" s="2032">
        <v>0</v>
      </c>
      <c r="F152" s="2032">
        <v>13111200</v>
      </c>
      <c r="G152" s="2027" t="s">
        <v>1915</v>
      </c>
    </row>
    <row r="153" spans="1:7" x14ac:dyDescent="0.2">
      <c r="A153" s="2033" t="s">
        <v>3004</v>
      </c>
      <c r="B153" s="2023" t="s">
        <v>1916</v>
      </c>
      <c r="C153" s="2023" t="s">
        <v>2023</v>
      </c>
      <c r="D153" s="2032">
        <v>13824200</v>
      </c>
      <c r="E153" s="2032">
        <v>0</v>
      </c>
      <c r="F153" s="2032">
        <v>13824200</v>
      </c>
      <c r="G153" s="2027" t="s">
        <v>1915</v>
      </c>
    </row>
    <row r="154" spans="1:7" x14ac:dyDescent="0.2">
      <c r="A154" s="2033" t="s">
        <v>3004</v>
      </c>
      <c r="B154" s="2023" t="s">
        <v>1916</v>
      </c>
      <c r="C154" s="2023" t="s">
        <v>2024</v>
      </c>
      <c r="D154" s="2032">
        <v>734400</v>
      </c>
      <c r="E154" s="2032">
        <v>0</v>
      </c>
      <c r="F154" s="2032">
        <v>734400</v>
      </c>
      <c r="G154" s="2027" t="s">
        <v>1915</v>
      </c>
    </row>
    <row r="155" spans="1:7" x14ac:dyDescent="0.2">
      <c r="A155" s="2033" t="s">
        <v>3004</v>
      </c>
      <c r="B155" s="2023" t="s">
        <v>1916</v>
      </c>
      <c r="C155" s="2023" t="s">
        <v>2025</v>
      </c>
      <c r="D155" s="2032">
        <v>3369600</v>
      </c>
      <c r="E155" s="2032">
        <v>0</v>
      </c>
      <c r="F155" s="2032">
        <v>3369600</v>
      </c>
      <c r="G155" s="2027" t="s">
        <v>1915</v>
      </c>
    </row>
    <row r="156" spans="1:7" x14ac:dyDescent="0.2">
      <c r="A156" s="2033" t="s">
        <v>3004</v>
      </c>
      <c r="B156" s="2023" t="s">
        <v>1916</v>
      </c>
      <c r="C156" s="2023" t="s">
        <v>2026</v>
      </c>
      <c r="D156" s="2032">
        <v>3196800</v>
      </c>
      <c r="E156" s="2032">
        <v>0</v>
      </c>
      <c r="F156" s="2032">
        <v>3196800</v>
      </c>
      <c r="G156" s="2027" t="s">
        <v>1915</v>
      </c>
    </row>
    <row r="157" spans="1:7" x14ac:dyDescent="0.2">
      <c r="A157" s="2033" t="s">
        <v>3004</v>
      </c>
      <c r="B157" s="2023" t="s">
        <v>1916</v>
      </c>
      <c r="C157" s="2023" t="s">
        <v>2027</v>
      </c>
      <c r="D157" s="2032">
        <v>1447200</v>
      </c>
      <c r="E157" s="2032">
        <v>0</v>
      </c>
      <c r="F157" s="2032">
        <v>1447200</v>
      </c>
      <c r="G157" s="2027" t="s">
        <v>1915</v>
      </c>
    </row>
    <row r="158" spans="1:7" x14ac:dyDescent="0.2">
      <c r="A158" s="2033" t="s">
        <v>3004</v>
      </c>
      <c r="B158" s="2023" t="s">
        <v>1916</v>
      </c>
      <c r="C158" s="2023" t="s">
        <v>2028</v>
      </c>
      <c r="D158" s="2032">
        <v>1339200</v>
      </c>
      <c r="E158" s="2032">
        <v>0</v>
      </c>
      <c r="F158" s="2032">
        <v>1339200</v>
      </c>
      <c r="G158" s="2027" t="s">
        <v>1915</v>
      </c>
    </row>
    <row r="159" spans="1:7" x14ac:dyDescent="0.2">
      <c r="A159" s="2033" t="s">
        <v>3004</v>
      </c>
      <c r="B159" s="2023" t="s">
        <v>1916</v>
      </c>
      <c r="C159" s="2023" t="s">
        <v>2029</v>
      </c>
      <c r="D159" s="2032">
        <v>842400</v>
      </c>
      <c r="E159" s="2032">
        <v>0</v>
      </c>
      <c r="F159" s="2032">
        <v>842400</v>
      </c>
      <c r="G159" s="2027" t="s">
        <v>1915</v>
      </c>
    </row>
    <row r="160" spans="1:7" x14ac:dyDescent="0.2">
      <c r="A160" s="2033" t="s">
        <v>3004</v>
      </c>
      <c r="B160" s="2023" t="s">
        <v>1916</v>
      </c>
      <c r="C160" s="2023" t="s">
        <v>2030</v>
      </c>
      <c r="D160" s="2032">
        <v>3780000</v>
      </c>
      <c r="E160" s="2032">
        <v>0</v>
      </c>
      <c r="F160" s="2032">
        <v>3780000</v>
      </c>
      <c r="G160" s="2027" t="s">
        <v>1915</v>
      </c>
    </row>
    <row r="161" spans="1:7" x14ac:dyDescent="0.2">
      <c r="A161" s="2033" t="s">
        <v>3004</v>
      </c>
      <c r="B161" s="2023" t="s">
        <v>1916</v>
      </c>
      <c r="C161" s="2023" t="s">
        <v>2031</v>
      </c>
      <c r="D161" s="2032">
        <v>1771200</v>
      </c>
      <c r="E161" s="2032">
        <v>0</v>
      </c>
      <c r="F161" s="2032">
        <v>1771200</v>
      </c>
      <c r="G161" s="2027" t="s">
        <v>1915</v>
      </c>
    </row>
    <row r="162" spans="1:7" x14ac:dyDescent="0.2">
      <c r="A162" s="2033" t="s">
        <v>3004</v>
      </c>
      <c r="B162" s="2023" t="s">
        <v>1916</v>
      </c>
      <c r="C162" s="2023" t="s">
        <v>2032</v>
      </c>
      <c r="D162" s="2032">
        <v>2268000</v>
      </c>
      <c r="E162" s="2032">
        <v>0</v>
      </c>
      <c r="F162" s="2032">
        <v>2268000</v>
      </c>
      <c r="G162" s="2027" t="s">
        <v>1915</v>
      </c>
    </row>
    <row r="163" spans="1:7" x14ac:dyDescent="0.2">
      <c r="A163" s="2033" t="s">
        <v>3004</v>
      </c>
      <c r="B163" s="2023" t="s">
        <v>1916</v>
      </c>
      <c r="C163" s="2023" t="s">
        <v>2033</v>
      </c>
      <c r="D163" s="2032">
        <v>2376000</v>
      </c>
      <c r="E163" s="2032">
        <v>0</v>
      </c>
      <c r="F163" s="2032">
        <v>2376000</v>
      </c>
      <c r="G163" s="2027" t="s">
        <v>1915</v>
      </c>
    </row>
    <row r="164" spans="1:7" x14ac:dyDescent="0.2">
      <c r="A164" s="2033" t="s">
        <v>3004</v>
      </c>
      <c r="B164" s="2023" t="s">
        <v>1916</v>
      </c>
      <c r="C164" s="2023" t="s">
        <v>2034</v>
      </c>
      <c r="D164" s="2032">
        <v>1123200</v>
      </c>
      <c r="E164" s="2032">
        <v>0</v>
      </c>
      <c r="F164" s="2032">
        <v>1123200</v>
      </c>
      <c r="G164" s="2027" t="s">
        <v>1915</v>
      </c>
    </row>
    <row r="165" spans="1:7" x14ac:dyDescent="0.2">
      <c r="A165" s="2033" t="s">
        <v>3004</v>
      </c>
      <c r="B165" s="2023" t="s">
        <v>1916</v>
      </c>
      <c r="C165" s="2023" t="s">
        <v>2035</v>
      </c>
      <c r="D165" s="2032">
        <v>4989369</v>
      </c>
      <c r="E165" s="2032">
        <v>0</v>
      </c>
      <c r="F165" s="2032">
        <v>4989369</v>
      </c>
      <c r="G165" s="2027" t="s">
        <v>1915</v>
      </c>
    </row>
    <row r="166" spans="1:7" x14ac:dyDescent="0.2">
      <c r="A166" s="2033" t="s">
        <v>3004</v>
      </c>
      <c r="B166" s="2023" t="s">
        <v>1916</v>
      </c>
      <c r="C166" s="2023" t="s">
        <v>2043</v>
      </c>
      <c r="D166" s="2032">
        <v>4816916</v>
      </c>
      <c r="E166" s="2032">
        <v>0</v>
      </c>
      <c r="F166" s="2032">
        <v>4816916</v>
      </c>
      <c r="G166" s="2027" t="s">
        <v>1915</v>
      </c>
    </row>
    <row r="167" spans="1:7" x14ac:dyDescent="0.2">
      <c r="A167" s="2033" t="s">
        <v>3004</v>
      </c>
      <c r="B167" s="2023" t="s">
        <v>1916</v>
      </c>
      <c r="C167" s="2023" t="s">
        <v>2044</v>
      </c>
      <c r="D167" s="2032">
        <v>3889080</v>
      </c>
      <c r="E167" s="2032">
        <v>0</v>
      </c>
      <c r="F167" s="2032">
        <v>3889080</v>
      </c>
      <c r="G167" s="2027" t="s">
        <v>1915</v>
      </c>
    </row>
    <row r="168" spans="1:7" x14ac:dyDescent="0.2">
      <c r="A168" s="2033" t="s">
        <v>3004</v>
      </c>
      <c r="B168" s="2023" t="s">
        <v>1916</v>
      </c>
      <c r="C168" s="2023" t="s">
        <v>2047</v>
      </c>
      <c r="D168" s="2032">
        <v>23025600</v>
      </c>
      <c r="E168" s="2032">
        <v>0</v>
      </c>
      <c r="F168" s="2032">
        <v>23025600</v>
      </c>
      <c r="G168" s="2027" t="s">
        <v>1915</v>
      </c>
    </row>
    <row r="169" spans="1:7" x14ac:dyDescent="0.2">
      <c r="A169" s="2033" t="s">
        <v>3004</v>
      </c>
      <c r="B169" s="2023" t="s">
        <v>1916</v>
      </c>
      <c r="C169" s="2023" t="s">
        <v>2048</v>
      </c>
      <c r="D169" s="2032">
        <v>191224800</v>
      </c>
      <c r="E169" s="2032">
        <v>0</v>
      </c>
      <c r="F169" s="2032">
        <v>191224800</v>
      </c>
      <c r="G169" s="2027" t="s">
        <v>1915</v>
      </c>
    </row>
    <row r="170" spans="1:7" x14ac:dyDescent="0.2">
      <c r="A170" s="2033" t="s">
        <v>3004</v>
      </c>
      <c r="B170" s="2023" t="s">
        <v>1916</v>
      </c>
      <c r="C170" s="2023" t="s">
        <v>2049</v>
      </c>
      <c r="D170" s="2032">
        <v>5650560</v>
      </c>
      <c r="E170" s="2032">
        <v>0</v>
      </c>
      <c r="F170" s="2032">
        <v>5650560</v>
      </c>
      <c r="G170" s="2027" t="s">
        <v>1915</v>
      </c>
    </row>
    <row r="171" spans="1:7" x14ac:dyDescent="0.2">
      <c r="A171" s="2033" t="s">
        <v>3004</v>
      </c>
      <c r="B171" s="2023" t="s">
        <v>1916</v>
      </c>
      <c r="C171" s="2023" t="s">
        <v>2058</v>
      </c>
      <c r="D171" s="2032">
        <v>61214400</v>
      </c>
      <c r="E171" s="2032">
        <v>0</v>
      </c>
      <c r="F171" s="2032">
        <v>61214400</v>
      </c>
      <c r="G171" s="2027" t="s">
        <v>1915</v>
      </c>
    </row>
    <row r="172" spans="1:7" x14ac:dyDescent="0.2">
      <c r="A172" s="2033" t="s">
        <v>3004</v>
      </c>
      <c r="B172" s="2023" t="s">
        <v>1916</v>
      </c>
      <c r="C172" s="2023" t="s">
        <v>2059</v>
      </c>
      <c r="D172" s="2032">
        <v>298814400</v>
      </c>
      <c r="E172" s="2032">
        <v>0</v>
      </c>
      <c r="F172" s="2032">
        <v>298814400</v>
      </c>
      <c r="G172" s="2027" t="s">
        <v>1915</v>
      </c>
    </row>
    <row r="173" spans="1:7" x14ac:dyDescent="0.2">
      <c r="A173" s="2033" t="s">
        <v>3004</v>
      </c>
      <c r="B173" s="2023" t="s">
        <v>1916</v>
      </c>
      <c r="C173" s="2023" t="s">
        <v>2060</v>
      </c>
      <c r="D173" s="2032">
        <v>2484000</v>
      </c>
      <c r="E173" s="2032">
        <v>0</v>
      </c>
      <c r="F173" s="2032">
        <v>2484000</v>
      </c>
      <c r="G173" s="2027" t="s">
        <v>1915</v>
      </c>
    </row>
    <row r="174" spans="1:7" x14ac:dyDescent="0.2">
      <c r="A174" s="2033" t="s">
        <v>3004</v>
      </c>
      <c r="B174" s="2023" t="s">
        <v>1916</v>
      </c>
      <c r="C174" s="2023" t="s">
        <v>2061</v>
      </c>
      <c r="D174" s="2032">
        <v>7149600</v>
      </c>
      <c r="E174" s="2032">
        <v>0</v>
      </c>
      <c r="F174" s="2032">
        <v>7149600</v>
      </c>
      <c r="G174" s="2027" t="s">
        <v>1915</v>
      </c>
    </row>
    <row r="175" spans="1:7" x14ac:dyDescent="0.2">
      <c r="A175" s="2033" t="s">
        <v>3004</v>
      </c>
      <c r="B175" s="2023" t="s">
        <v>1916</v>
      </c>
      <c r="C175" s="2023" t="s">
        <v>2066</v>
      </c>
      <c r="D175" s="2032">
        <v>3823200</v>
      </c>
      <c r="E175" s="2032">
        <v>0</v>
      </c>
      <c r="F175" s="2032">
        <v>3823200</v>
      </c>
      <c r="G175" s="2027" t="s">
        <v>1915</v>
      </c>
    </row>
    <row r="176" spans="1:7" x14ac:dyDescent="0.2">
      <c r="A176" s="2033" t="s">
        <v>3004</v>
      </c>
      <c r="B176" s="2023" t="s">
        <v>1916</v>
      </c>
      <c r="C176" s="2023" t="s">
        <v>2067</v>
      </c>
      <c r="D176" s="2032">
        <v>2224800</v>
      </c>
      <c r="E176" s="2032">
        <v>0</v>
      </c>
      <c r="F176" s="2032">
        <v>2224800</v>
      </c>
      <c r="G176" s="2027" t="s">
        <v>1915</v>
      </c>
    </row>
    <row r="177" spans="1:7" x14ac:dyDescent="0.2">
      <c r="A177" s="2033" t="s">
        <v>3004</v>
      </c>
      <c r="B177" s="2023" t="s">
        <v>1916</v>
      </c>
      <c r="C177" s="2023" t="s">
        <v>2068</v>
      </c>
      <c r="D177" s="2032">
        <v>5313600</v>
      </c>
      <c r="E177" s="2032">
        <v>0</v>
      </c>
      <c r="F177" s="2032">
        <v>5313600</v>
      </c>
      <c r="G177" s="2027" t="s">
        <v>1915</v>
      </c>
    </row>
    <row r="178" spans="1:7" x14ac:dyDescent="0.2">
      <c r="A178" s="2033" t="s">
        <v>3004</v>
      </c>
      <c r="B178" s="2023" t="s">
        <v>1916</v>
      </c>
      <c r="C178" s="2023" t="s">
        <v>2069</v>
      </c>
      <c r="D178" s="2032">
        <v>475200</v>
      </c>
      <c r="E178" s="2032">
        <v>0</v>
      </c>
      <c r="F178" s="2032">
        <v>475200</v>
      </c>
      <c r="G178" s="2027" t="s">
        <v>1915</v>
      </c>
    </row>
    <row r="179" spans="1:7" x14ac:dyDescent="0.2">
      <c r="A179" s="2033" t="s">
        <v>3004</v>
      </c>
      <c r="B179" s="2023" t="s">
        <v>1916</v>
      </c>
      <c r="C179" s="2023" t="s">
        <v>2070</v>
      </c>
      <c r="D179" s="2032">
        <v>4190400</v>
      </c>
      <c r="E179" s="2032">
        <v>0</v>
      </c>
      <c r="F179" s="2032">
        <v>4190400</v>
      </c>
      <c r="G179" s="2027" t="s">
        <v>1915</v>
      </c>
    </row>
    <row r="180" spans="1:7" x14ac:dyDescent="0.2">
      <c r="A180" s="2033" t="s">
        <v>3004</v>
      </c>
      <c r="B180" s="2023" t="s">
        <v>1916</v>
      </c>
      <c r="C180" s="2023" t="s">
        <v>2071</v>
      </c>
      <c r="D180" s="2032">
        <v>756000</v>
      </c>
      <c r="E180" s="2032">
        <v>0</v>
      </c>
      <c r="F180" s="2032">
        <v>756000</v>
      </c>
      <c r="G180" s="2027" t="s">
        <v>1915</v>
      </c>
    </row>
    <row r="181" spans="1:7" x14ac:dyDescent="0.2">
      <c r="A181" s="2033" t="s">
        <v>3004</v>
      </c>
      <c r="B181" s="2023" t="s">
        <v>1916</v>
      </c>
      <c r="C181" s="2023" t="s">
        <v>2072</v>
      </c>
      <c r="D181" s="2032">
        <v>125863200</v>
      </c>
      <c r="E181" s="2032">
        <v>0</v>
      </c>
      <c r="F181" s="2032">
        <v>125863200</v>
      </c>
      <c r="G181" s="2027" t="s">
        <v>1915</v>
      </c>
    </row>
    <row r="182" spans="1:7" x14ac:dyDescent="0.2">
      <c r="A182" s="2033" t="s">
        <v>3004</v>
      </c>
      <c r="B182" s="2023" t="s">
        <v>1916</v>
      </c>
      <c r="C182" s="2023" t="s">
        <v>2073</v>
      </c>
      <c r="D182" s="2032">
        <v>72381600</v>
      </c>
      <c r="E182" s="2032">
        <v>0</v>
      </c>
      <c r="F182" s="2032">
        <v>72381600</v>
      </c>
      <c r="G182" s="2027" t="s">
        <v>1915</v>
      </c>
    </row>
    <row r="183" spans="1:7" x14ac:dyDescent="0.2">
      <c r="A183" s="2033" t="s">
        <v>3004</v>
      </c>
      <c r="B183" s="2023" t="s">
        <v>1916</v>
      </c>
      <c r="C183" s="2023" t="s">
        <v>2077</v>
      </c>
      <c r="D183" s="2032">
        <v>31795200</v>
      </c>
      <c r="E183" s="2032">
        <v>0</v>
      </c>
      <c r="F183" s="2032">
        <v>31795200</v>
      </c>
      <c r="G183" s="2027" t="s">
        <v>1915</v>
      </c>
    </row>
    <row r="184" spans="1:7" x14ac:dyDescent="0.2">
      <c r="A184" s="2033" t="s">
        <v>3004</v>
      </c>
      <c r="B184" s="2023" t="s">
        <v>1916</v>
      </c>
      <c r="C184" s="2023" t="s">
        <v>2078</v>
      </c>
      <c r="D184" s="2032">
        <v>734400</v>
      </c>
      <c r="E184" s="2032">
        <v>0</v>
      </c>
      <c r="F184" s="2032">
        <v>734400</v>
      </c>
      <c r="G184" s="2027" t="s">
        <v>1915</v>
      </c>
    </row>
    <row r="185" spans="1:7" x14ac:dyDescent="0.2">
      <c r="A185" s="2033" t="s">
        <v>3004</v>
      </c>
      <c r="B185" s="2023" t="s">
        <v>1916</v>
      </c>
      <c r="C185" s="2023" t="s">
        <v>2079</v>
      </c>
      <c r="D185" s="2032">
        <v>145087620</v>
      </c>
      <c r="E185" s="2032">
        <v>0</v>
      </c>
      <c r="F185" s="2032">
        <v>145087620</v>
      </c>
      <c r="G185" s="2027" t="s">
        <v>1915</v>
      </c>
    </row>
    <row r="186" spans="1:7" x14ac:dyDescent="0.2">
      <c r="A186" s="2033" t="s">
        <v>3004</v>
      </c>
      <c r="B186" s="2023" t="s">
        <v>1916</v>
      </c>
      <c r="C186" s="2023" t="s">
        <v>2080</v>
      </c>
      <c r="D186" s="2032">
        <v>2332800</v>
      </c>
      <c r="E186" s="2032">
        <v>0</v>
      </c>
      <c r="F186" s="2032">
        <v>2332800</v>
      </c>
      <c r="G186" s="2027" t="s">
        <v>1915</v>
      </c>
    </row>
    <row r="187" spans="1:7" x14ac:dyDescent="0.2">
      <c r="A187" s="2033" t="s">
        <v>3004</v>
      </c>
      <c r="B187" s="2023" t="s">
        <v>1916</v>
      </c>
      <c r="C187" s="2023" t="s">
        <v>2081</v>
      </c>
      <c r="D187" s="2032">
        <v>2743200</v>
      </c>
      <c r="E187" s="2032">
        <v>0</v>
      </c>
      <c r="F187" s="2032">
        <v>2743200</v>
      </c>
      <c r="G187" s="2027" t="s">
        <v>1915</v>
      </c>
    </row>
    <row r="188" spans="1:7" x14ac:dyDescent="0.2">
      <c r="A188" s="2033" t="s">
        <v>3004</v>
      </c>
      <c r="B188" s="2023" t="s">
        <v>1916</v>
      </c>
      <c r="C188" s="2023" t="s">
        <v>2082</v>
      </c>
      <c r="D188" s="2032">
        <v>2160000</v>
      </c>
      <c r="E188" s="2032">
        <v>0</v>
      </c>
      <c r="F188" s="2032">
        <v>2160000</v>
      </c>
      <c r="G188" s="2027" t="s">
        <v>1915</v>
      </c>
    </row>
    <row r="189" spans="1:7" x14ac:dyDescent="0.2">
      <c r="A189" s="2033" t="s">
        <v>3004</v>
      </c>
      <c r="B189" s="2023" t="s">
        <v>1916</v>
      </c>
      <c r="C189" s="2023" t="s">
        <v>2098</v>
      </c>
      <c r="D189" s="2032">
        <v>10</v>
      </c>
      <c r="E189" s="2032">
        <v>0</v>
      </c>
      <c r="F189" s="2032">
        <v>10</v>
      </c>
      <c r="G189" s="2027" t="s">
        <v>1915</v>
      </c>
    </row>
    <row r="190" spans="1:7" x14ac:dyDescent="0.2">
      <c r="A190" s="2033" t="s">
        <v>3004</v>
      </c>
      <c r="B190" s="2023" t="s">
        <v>1916</v>
      </c>
      <c r="C190" s="2023" t="s">
        <v>2103</v>
      </c>
      <c r="D190" s="2032">
        <v>10</v>
      </c>
      <c r="E190" s="2032">
        <v>0</v>
      </c>
      <c r="F190" s="2032">
        <v>10</v>
      </c>
      <c r="G190" s="2027" t="s">
        <v>1915</v>
      </c>
    </row>
    <row r="191" spans="1:7" x14ac:dyDescent="0.2">
      <c r="A191" s="2033" t="s">
        <v>3004</v>
      </c>
      <c r="B191" s="2023" t="s">
        <v>1916</v>
      </c>
      <c r="C191" s="2023" t="s">
        <v>2106</v>
      </c>
      <c r="D191" s="2032">
        <v>6937999</v>
      </c>
      <c r="E191" s="2032">
        <v>0</v>
      </c>
      <c r="F191" s="2032">
        <v>6937999</v>
      </c>
      <c r="G191" s="2027" t="s">
        <v>1915</v>
      </c>
    </row>
    <row r="192" spans="1:7" x14ac:dyDescent="0.2">
      <c r="A192" s="2033" t="s">
        <v>3004</v>
      </c>
      <c r="B192" s="2023" t="s">
        <v>1916</v>
      </c>
      <c r="C192" s="2023" t="s">
        <v>2113</v>
      </c>
      <c r="D192" s="2032">
        <v>864000</v>
      </c>
      <c r="E192" s="2032">
        <v>0</v>
      </c>
      <c r="F192" s="2032">
        <v>864000</v>
      </c>
      <c r="G192" s="2027" t="s">
        <v>1915</v>
      </c>
    </row>
    <row r="193" spans="1:7" x14ac:dyDescent="0.2">
      <c r="A193" s="2033" t="s">
        <v>3004</v>
      </c>
      <c r="B193" s="2023" t="s">
        <v>1916</v>
      </c>
      <c r="C193" s="2023" t="s">
        <v>2132</v>
      </c>
      <c r="D193" s="2032">
        <v>9180000</v>
      </c>
      <c r="E193" s="2032">
        <v>0</v>
      </c>
      <c r="F193" s="2032">
        <v>9180000</v>
      </c>
      <c r="G193" s="2027" t="s">
        <v>1915</v>
      </c>
    </row>
    <row r="194" spans="1:7" x14ac:dyDescent="0.2">
      <c r="A194" s="2033" t="s">
        <v>3004</v>
      </c>
      <c r="B194" s="2023" t="s">
        <v>1916</v>
      </c>
      <c r="C194" s="2023" t="s">
        <v>2140</v>
      </c>
      <c r="D194" s="2032">
        <v>128952400</v>
      </c>
      <c r="E194" s="2032">
        <v>0</v>
      </c>
      <c r="F194" s="2032">
        <v>128952400</v>
      </c>
      <c r="G194" s="2027" t="s">
        <v>1915</v>
      </c>
    </row>
    <row r="195" spans="1:7" x14ac:dyDescent="0.2">
      <c r="A195" s="2033" t="s">
        <v>3004</v>
      </c>
      <c r="B195" s="2023" t="s">
        <v>1916</v>
      </c>
      <c r="C195" s="2023" t="s">
        <v>2166</v>
      </c>
      <c r="D195" s="2032">
        <v>8833000</v>
      </c>
      <c r="E195" s="2032">
        <v>0</v>
      </c>
      <c r="F195" s="2032">
        <v>8833000</v>
      </c>
      <c r="G195" s="2027" t="s">
        <v>1915</v>
      </c>
    </row>
    <row r="196" spans="1:7" x14ac:dyDescent="0.2">
      <c r="A196" s="2033" t="s">
        <v>3004</v>
      </c>
      <c r="B196" s="2023" t="s">
        <v>1916</v>
      </c>
      <c r="C196" s="2023" t="s">
        <v>2175</v>
      </c>
      <c r="D196" s="2032">
        <v>2959000</v>
      </c>
      <c r="E196" s="2032">
        <v>0</v>
      </c>
      <c r="F196" s="2032">
        <v>2959000</v>
      </c>
      <c r="G196" s="2027" t="s">
        <v>1915</v>
      </c>
    </row>
    <row r="197" spans="1:7" x14ac:dyDescent="0.2">
      <c r="A197" s="2033" t="s">
        <v>3004</v>
      </c>
      <c r="B197" s="2023" t="s">
        <v>1916</v>
      </c>
      <c r="C197" s="2023" t="s">
        <v>2187</v>
      </c>
      <c r="D197" s="2032">
        <v>32169767</v>
      </c>
      <c r="E197" s="2032">
        <v>0</v>
      </c>
      <c r="F197" s="2032">
        <v>32169767</v>
      </c>
      <c r="G197" s="2027" t="s">
        <v>1915</v>
      </c>
    </row>
    <row r="198" spans="1:7" x14ac:dyDescent="0.2">
      <c r="A198" s="2033" t="s">
        <v>3004</v>
      </c>
      <c r="B198" s="2023" t="s">
        <v>1916</v>
      </c>
      <c r="C198" s="2023" t="s">
        <v>2203</v>
      </c>
      <c r="D198" s="2032">
        <v>5335000</v>
      </c>
      <c r="E198" s="2032">
        <v>0</v>
      </c>
      <c r="F198" s="2032">
        <v>5335000</v>
      </c>
      <c r="G198" s="2027" t="s">
        <v>1915</v>
      </c>
    </row>
    <row r="199" spans="1:7" x14ac:dyDescent="0.2">
      <c r="A199" s="2033" t="s">
        <v>3004</v>
      </c>
      <c r="B199" s="2023" t="s">
        <v>1916</v>
      </c>
      <c r="C199" s="2023" t="s">
        <v>2207</v>
      </c>
      <c r="D199" s="2032">
        <v>8748200</v>
      </c>
      <c r="E199" s="2032">
        <v>0</v>
      </c>
      <c r="F199" s="2032">
        <v>8748200</v>
      </c>
      <c r="G199" s="2027" t="s">
        <v>1915</v>
      </c>
    </row>
    <row r="200" spans="1:7" x14ac:dyDescent="0.2">
      <c r="A200" s="2033" t="s">
        <v>3004</v>
      </c>
      <c r="B200" s="2023" t="s">
        <v>1916</v>
      </c>
      <c r="C200" s="2023" t="s">
        <v>2209</v>
      </c>
      <c r="D200" s="2032">
        <v>175901604</v>
      </c>
      <c r="E200" s="2032">
        <v>0</v>
      </c>
      <c r="F200" s="2032">
        <v>175901604</v>
      </c>
      <c r="G200" s="2027" t="s">
        <v>1915</v>
      </c>
    </row>
    <row r="201" spans="1:7" x14ac:dyDescent="0.2">
      <c r="A201" s="2033" t="s">
        <v>3004</v>
      </c>
      <c r="B201" s="2023" t="s">
        <v>1916</v>
      </c>
      <c r="C201" s="2023" t="s">
        <v>2224</v>
      </c>
      <c r="D201" s="2032">
        <v>56375846</v>
      </c>
      <c r="E201" s="2032">
        <v>0</v>
      </c>
      <c r="F201" s="2032">
        <v>56375846</v>
      </c>
      <c r="G201" s="2027" t="s">
        <v>1915</v>
      </c>
    </row>
    <row r="202" spans="1:7" x14ac:dyDescent="0.2">
      <c r="A202" s="2033" t="s">
        <v>3004</v>
      </c>
      <c r="B202" s="2023" t="s">
        <v>1916</v>
      </c>
      <c r="C202" s="2023" t="s">
        <v>2232</v>
      </c>
      <c r="D202" s="2032">
        <v>11837000</v>
      </c>
      <c r="E202" s="2032">
        <v>0</v>
      </c>
      <c r="F202" s="2032">
        <v>11837000</v>
      </c>
      <c r="G202" s="2027" t="s">
        <v>1915</v>
      </c>
    </row>
    <row r="203" spans="1:7" x14ac:dyDescent="0.2">
      <c r="A203" s="2033" t="s">
        <v>3004</v>
      </c>
      <c r="B203" s="2023" t="s">
        <v>1916</v>
      </c>
      <c r="C203" s="2023" t="s">
        <v>2238</v>
      </c>
      <c r="D203" s="2032">
        <v>46310000</v>
      </c>
      <c r="E203" s="2032">
        <v>0</v>
      </c>
      <c r="F203" s="2032">
        <v>46310000</v>
      </c>
      <c r="G203" s="2027" t="s">
        <v>1915</v>
      </c>
    </row>
    <row r="204" spans="1:7" x14ac:dyDescent="0.2">
      <c r="A204" s="2033" t="s">
        <v>3004</v>
      </c>
      <c r="B204" s="2023" t="s">
        <v>1916</v>
      </c>
      <c r="C204" s="2023" t="s">
        <v>2241</v>
      </c>
      <c r="D204" s="2032">
        <v>138521000</v>
      </c>
      <c r="E204" s="2032">
        <v>0</v>
      </c>
      <c r="F204" s="2032">
        <v>138521000</v>
      </c>
      <c r="G204" s="2027" t="s">
        <v>1915</v>
      </c>
    </row>
    <row r="205" spans="1:7" x14ac:dyDescent="0.2">
      <c r="A205" s="2033" t="s">
        <v>3004</v>
      </c>
      <c r="B205" s="2023" t="s">
        <v>1916</v>
      </c>
      <c r="C205" s="2023" t="s">
        <v>2251</v>
      </c>
      <c r="D205" s="2032">
        <v>9136800</v>
      </c>
      <c r="E205" s="2032">
        <v>0</v>
      </c>
      <c r="F205" s="2032">
        <v>9136800</v>
      </c>
      <c r="G205" s="2027" t="s">
        <v>1915</v>
      </c>
    </row>
    <row r="206" spans="1:7" x14ac:dyDescent="0.2">
      <c r="A206" s="2033" t="s">
        <v>3004</v>
      </c>
      <c r="B206" s="2023" t="s">
        <v>1916</v>
      </c>
      <c r="C206" s="2023" t="s">
        <v>2257</v>
      </c>
      <c r="D206" s="2032">
        <v>253022000</v>
      </c>
      <c r="E206" s="2032">
        <v>0</v>
      </c>
      <c r="F206" s="2032">
        <v>253022000</v>
      </c>
      <c r="G206" s="2027" t="s">
        <v>1915</v>
      </c>
    </row>
    <row r="207" spans="1:7" x14ac:dyDescent="0.2">
      <c r="A207" s="2033" t="s">
        <v>3004</v>
      </c>
      <c r="B207" s="2023" t="s">
        <v>1916</v>
      </c>
      <c r="C207" s="2023" t="s">
        <v>2263</v>
      </c>
      <c r="D207" s="2032">
        <v>5098000</v>
      </c>
      <c r="E207" s="2032">
        <v>0</v>
      </c>
      <c r="F207" s="2032">
        <v>5098000</v>
      </c>
      <c r="G207" s="2027" t="s">
        <v>1915</v>
      </c>
    </row>
    <row r="208" spans="1:7" x14ac:dyDescent="0.2">
      <c r="A208" s="2033" t="s">
        <v>3004</v>
      </c>
      <c r="B208" s="2023" t="s">
        <v>1916</v>
      </c>
      <c r="C208" s="2023" t="s">
        <v>2274</v>
      </c>
      <c r="D208" s="2032">
        <v>115214000</v>
      </c>
      <c r="E208" s="2032">
        <v>0</v>
      </c>
      <c r="F208" s="2032">
        <v>115214000</v>
      </c>
      <c r="G208" s="2027" t="s">
        <v>1915</v>
      </c>
    </row>
    <row r="209" spans="1:7" x14ac:dyDescent="0.2">
      <c r="A209" s="2033" t="s">
        <v>3004</v>
      </c>
      <c r="B209" s="2023" t="s">
        <v>1916</v>
      </c>
      <c r="C209" s="2023" t="s">
        <v>2277</v>
      </c>
      <c r="D209" s="2032">
        <v>11167000</v>
      </c>
      <c r="E209" s="2032">
        <v>0</v>
      </c>
      <c r="F209" s="2032">
        <v>11167000</v>
      </c>
      <c r="G209" s="2027" t="s">
        <v>1915</v>
      </c>
    </row>
    <row r="210" spans="1:7" x14ac:dyDescent="0.2">
      <c r="A210" s="2033" t="s">
        <v>3004</v>
      </c>
      <c r="B210" s="2023" t="s">
        <v>1916</v>
      </c>
      <c r="C210" s="2023" t="s">
        <v>2282</v>
      </c>
      <c r="D210" s="2032">
        <v>2700000</v>
      </c>
      <c r="E210" s="2032">
        <v>0</v>
      </c>
      <c r="F210" s="2032">
        <v>2700000</v>
      </c>
      <c r="G210" s="2027" t="s">
        <v>1915</v>
      </c>
    </row>
    <row r="211" spans="1:7" x14ac:dyDescent="0.2">
      <c r="A211" s="2033" t="s">
        <v>3004</v>
      </c>
      <c r="B211" s="2023" t="s">
        <v>1916</v>
      </c>
      <c r="C211" s="2023" t="s">
        <v>2284</v>
      </c>
      <c r="D211" s="2032">
        <v>33070000</v>
      </c>
      <c r="E211" s="2032">
        <v>0</v>
      </c>
      <c r="F211" s="2032">
        <v>33070000</v>
      </c>
      <c r="G211" s="2027" t="s">
        <v>1915</v>
      </c>
    </row>
    <row r="212" spans="1:7" x14ac:dyDescent="0.2">
      <c r="A212" s="2033" t="s">
        <v>3004</v>
      </c>
      <c r="B212" s="2023" t="s">
        <v>1916</v>
      </c>
      <c r="C212" s="2023" t="s">
        <v>2288</v>
      </c>
      <c r="D212" s="2032">
        <v>15336000</v>
      </c>
      <c r="E212" s="2032">
        <v>0</v>
      </c>
      <c r="F212" s="2032">
        <v>15336000</v>
      </c>
      <c r="G212" s="2027" t="s">
        <v>1915</v>
      </c>
    </row>
    <row r="213" spans="1:7" x14ac:dyDescent="0.2">
      <c r="A213" s="2033" t="s">
        <v>3004</v>
      </c>
      <c r="B213" s="2023" t="s">
        <v>1916</v>
      </c>
      <c r="C213" s="2023" t="s">
        <v>2290</v>
      </c>
      <c r="D213" s="2032">
        <v>31212000</v>
      </c>
      <c r="E213" s="2032">
        <v>0</v>
      </c>
      <c r="F213" s="2032">
        <v>31212000</v>
      </c>
      <c r="G213" s="2027" t="s">
        <v>1915</v>
      </c>
    </row>
    <row r="214" spans="1:7" x14ac:dyDescent="0.2">
      <c r="A214" s="2033" t="s">
        <v>3004</v>
      </c>
      <c r="B214" s="2023" t="s">
        <v>1916</v>
      </c>
      <c r="C214" s="2023" t="s">
        <v>2294</v>
      </c>
      <c r="D214" s="2032">
        <v>57542000</v>
      </c>
      <c r="E214" s="2032">
        <v>0</v>
      </c>
      <c r="F214" s="2032">
        <v>57542000</v>
      </c>
      <c r="G214" s="2027" t="s">
        <v>1915</v>
      </c>
    </row>
    <row r="215" spans="1:7" x14ac:dyDescent="0.2">
      <c r="A215" s="2033" t="s">
        <v>3004</v>
      </c>
      <c r="B215" s="2023" t="s">
        <v>1916</v>
      </c>
      <c r="C215" s="2023" t="s">
        <v>2298</v>
      </c>
      <c r="D215" s="2032">
        <v>9245000</v>
      </c>
      <c r="E215" s="2032">
        <v>0</v>
      </c>
      <c r="F215" s="2032">
        <v>9245000</v>
      </c>
      <c r="G215" s="2027" t="s">
        <v>1915</v>
      </c>
    </row>
    <row r="216" spans="1:7" x14ac:dyDescent="0.2">
      <c r="A216" s="2033" t="s">
        <v>3004</v>
      </c>
      <c r="B216" s="2023" t="s">
        <v>1916</v>
      </c>
      <c r="C216" s="2023" t="s">
        <v>2303</v>
      </c>
      <c r="D216" s="2032">
        <v>60134400</v>
      </c>
      <c r="E216" s="2032">
        <v>0</v>
      </c>
      <c r="F216" s="2032">
        <v>60134400</v>
      </c>
      <c r="G216" s="2027" t="s">
        <v>1915</v>
      </c>
    </row>
    <row r="217" spans="1:7" x14ac:dyDescent="0.2">
      <c r="A217" s="2033" t="s">
        <v>3004</v>
      </c>
      <c r="B217" s="2023" t="s">
        <v>1916</v>
      </c>
      <c r="C217" s="2023" t="s">
        <v>2308</v>
      </c>
      <c r="D217" s="2032">
        <v>12528000</v>
      </c>
      <c r="E217" s="2032">
        <v>0</v>
      </c>
      <c r="F217" s="2032">
        <v>12528000</v>
      </c>
      <c r="G217" s="2027" t="s">
        <v>1915</v>
      </c>
    </row>
    <row r="218" spans="1:7" x14ac:dyDescent="0.2">
      <c r="A218" s="2033" t="s">
        <v>3004</v>
      </c>
      <c r="B218" s="2023" t="s">
        <v>1916</v>
      </c>
      <c r="C218" s="2023" t="s">
        <v>2310</v>
      </c>
      <c r="D218" s="2032">
        <v>178416000</v>
      </c>
      <c r="E218" s="2032">
        <v>0</v>
      </c>
      <c r="F218" s="2032">
        <v>178416000</v>
      </c>
      <c r="G218" s="2027" t="s">
        <v>1915</v>
      </c>
    </row>
    <row r="219" spans="1:7" x14ac:dyDescent="0.2">
      <c r="A219" s="2033" t="s">
        <v>3004</v>
      </c>
      <c r="B219" s="2023" t="s">
        <v>1916</v>
      </c>
      <c r="C219" s="2023" t="s">
        <v>2313</v>
      </c>
      <c r="D219" s="2032">
        <v>33761000</v>
      </c>
      <c r="E219" s="2032">
        <v>0</v>
      </c>
      <c r="F219" s="2032">
        <v>33761000</v>
      </c>
      <c r="G219" s="2027" t="s">
        <v>1915</v>
      </c>
    </row>
    <row r="220" spans="1:7" x14ac:dyDescent="0.2">
      <c r="A220" s="2033" t="s">
        <v>3004</v>
      </c>
      <c r="B220" s="2023" t="s">
        <v>1916</v>
      </c>
      <c r="C220" s="2023" t="s">
        <v>2317</v>
      </c>
      <c r="D220" s="2032">
        <v>32097600</v>
      </c>
      <c r="E220" s="2032">
        <v>0</v>
      </c>
      <c r="F220" s="2032">
        <v>32097600</v>
      </c>
      <c r="G220" s="2027" t="s">
        <v>1915</v>
      </c>
    </row>
    <row r="221" spans="1:7" x14ac:dyDescent="0.2">
      <c r="A221" s="2033" t="s">
        <v>3004</v>
      </c>
      <c r="B221" s="2023" t="s">
        <v>1916</v>
      </c>
      <c r="C221" s="2023" t="s">
        <v>2321</v>
      </c>
      <c r="D221" s="2032">
        <v>37605600</v>
      </c>
      <c r="E221" s="2032">
        <v>0</v>
      </c>
      <c r="F221" s="2032">
        <v>37605600</v>
      </c>
      <c r="G221" s="2027" t="s">
        <v>1915</v>
      </c>
    </row>
    <row r="222" spans="1:7" x14ac:dyDescent="0.2">
      <c r="A222" s="2033" t="s">
        <v>3004</v>
      </c>
      <c r="B222" s="2023" t="s">
        <v>1916</v>
      </c>
      <c r="C222" s="2023" t="s">
        <v>2336</v>
      </c>
      <c r="D222" s="2032">
        <v>102535000</v>
      </c>
      <c r="E222" s="2032">
        <v>0</v>
      </c>
      <c r="F222" s="2032">
        <v>102535000</v>
      </c>
      <c r="G222" s="2027" t="s">
        <v>1915</v>
      </c>
    </row>
    <row r="223" spans="1:7" x14ac:dyDescent="0.2">
      <c r="A223" s="2033" t="s">
        <v>3004</v>
      </c>
      <c r="B223" s="2023" t="s">
        <v>1916</v>
      </c>
      <c r="C223" s="2023" t="s">
        <v>2339</v>
      </c>
      <c r="D223" s="2032">
        <v>65966000</v>
      </c>
      <c r="E223" s="2032">
        <v>0</v>
      </c>
      <c r="F223" s="2032">
        <v>65966000</v>
      </c>
      <c r="G223" s="2027" t="s">
        <v>1915</v>
      </c>
    </row>
    <row r="224" spans="1:7" x14ac:dyDescent="0.2">
      <c r="A224" s="2033" t="s">
        <v>3004</v>
      </c>
      <c r="B224" s="2023" t="s">
        <v>1916</v>
      </c>
      <c r="C224" s="2023" t="s">
        <v>2345</v>
      </c>
      <c r="D224" s="2032">
        <v>20779000</v>
      </c>
      <c r="E224" s="2032">
        <v>0</v>
      </c>
      <c r="F224" s="2032">
        <v>20779000</v>
      </c>
      <c r="G224" s="2027" t="s">
        <v>1915</v>
      </c>
    </row>
    <row r="225" spans="1:7" x14ac:dyDescent="0.2">
      <c r="A225" s="2033" t="s">
        <v>3004</v>
      </c>
      <c r="B225" s="2023" t="s">
        <v>1916</v>
      </c>
      <c r="C225" s="2023" t="s">
        <v>2350</v>
      </c>
      <c r="D225" s="2032">
        <v>255204000</v>
      </c>
      <c r="E225" s="2032">
        <v>0</v>
      </c>
      <c r="F225" s="2032">
        <v>255204000</v>
      </c>
      <c r="G225" s="2027" t="s">
        <v>1915</v>
      </c>
    </row>
    <row r="226" spans="1:7" x14ac:dyDescent="0.2">
      <c r="A226" s="2033" t="s">
        <v>3004</v>
      </c>
      <c r="B226" s="2023" t="s">
        <v>1916</v>
      </c>
      <c r="C226" s="2023" t="s">
        <v>2355</v>
      </c>
      <c r="D226" s="2032">
        <v>353548800</v>
      </c>
      <c r="E226" s="2032">
        <v>0</v>
      </c>
      <c r="F226" s="2032">
        <v>353548800</v>
      </c>
      <c r="G226" s="2027" t="s">
        <v>1915</v>
      </c>
    </row>
    <row r="227" spans="1:7" x14ac:dyDescent="0.2">
      <c r="A227" s="2033" t="s">
        <v>3004</v>
      </c>
      <c r="B227" s="2023" t="s">
        <v>1916</v>
      </c>
      <c r="C227" s="2023" t="s">
        <v>2365</v>
      </c>
      <c r="D227" s="2032">
        <v>64346400</v>
      </c>
      <c r="E227" s="2032">
        <v>0</v>
      </c>
      <c r="F227" s="2032">
        <v>64346400</v>
      </c>
      <c r="G227" s="2027" t="s">
        <v>1915</v>
      </c>
    </row>
    <row r="228" spans="1:7" x14ac:dyDescent="0.2">
      <c r="A228" s="2033" t="s">
        <v>3004</v>
      </c>
      <c r="B228" s="2023" t="s">
        <v>1916</v>
      </c>
      <c r="C228" s="2023" t="s">
        <v>2370</v>
      </c>
      <c r="D228" s="2032">
        <v>88042000</v>
      </c>
      <c r="E228" s="2032">
        <v>0</v>
      </c>
      <c r="F228" s="2032">
        <v>88042000</v>
      </c>
      <c r="G228" s="2027" t="s">
        <v>1915</v>
      </c>
    </row>
    <row r="229" spans="1:7" x14ac:dyDescent="0.2">
      <c r="A229" s="2033" t="s">
        <v>3004</v>
      </c>
      <c r="B229" s="2023" t="s">
        <v>1916</v>
      </c>
      <c r="C229" s="2023" t="s">
        <v>2376</v>
      </c>
      <c r="D229" s="2032">
        <v>6155715</v>
      </c>
      <c r="E229" s="2032">
        <v>0</v>
      </c>
      <c r="F229" s="2032">
        <v>6155715</v>
      </c>
      <c r="G229" s="2027" t="s">
        <v>1915</v>
      </c>
    </row>
    <row r="230" spans="1:7" x14ac:dyDescent="0.2">
      <c r="A230" s="2033" t="s">
        <v>3004</v>
      </c>
      <c r="B230" s="2023" t="s">
        <v>1916</v>
      </c>
      <c r="C230" s="2023" t="s">
        <v>2378</v>
      </c>
      <c r="D230" s="2032">
        <v>8856000</v>
      </c>
      <c r="E230" s="2032">
        <v>0</v>
      </c>
      <c r="F230" s="2032">
        <v>8856000</v>
      </c>
      <c r="G230" s="2027" t="s">
        <v>1915</v>
      </c>
    </row>
    <row r="231" spans="1:7" x14ac:dyDescent="0.2">
      <c r="A231" s="2033" t="s">
        <v>3004</v>
      </c>
      <c r="B231" s="2023" t="s">
        <v>1916</v>
      </c>
      <c r="C231" s="2023" t="s">
        <v>2380</v>
      </c>
      <c r="D231" s="2032">
        <v>3563835</v>
      </c>
      <c r="E231" s="2032">
        <v>0</v>
      </c>
      <c r="F231" s="2032">
        <v>3563835</v>
      </c>
      <c r="G231" s="2027" t="s">
        <v>1915</v>
      </c>
    </row>
    <row r="232" spans="1:7" x14ac:dyDescent="0.2">
      <c r="A232" s="2033" t="s">
        <v>3004</v>
      </c>
      <c r="B232" s="2023" t="s">
        <v>1916</v>
      </c>
      <c r="C232" s="2023" t="s">
        <v>2397</v>
      </c>
      <c r="D232" s="2032">
        <v>922600</v>
      </c>
      <c r="E232" s="2032">
        <v>0</v>
      </c>
      <c r="F232" s="2032">
        <v>922600</v>
      </c>
      <c r="G232" s="2027" t="s">
        <v>1915</v>
      </c>
    </row>
    <row r="233" spans="1:7" x14ac:dyDescent="0.2">
      <c r="A233" s="2033" t="s">
        <v>3004</v>
      </c>
      <c r="B233" s="2023" t="s">
        <v>1916</v>
      </c>
      <c r="C233" s="2023" t="s">
        <v>2404</v>
      </c>
      <c r="D233" s="2032">
        <v>389000</v>
      </c>
      <c r="E233" s="2032">
        <v>0</v>
      </c>
      <c r="F233" s="2032">
        <v>389000</v>
      </c>
      <c r="G233" s="2027" t="s">
        <v>1915</v>
      </c>
    </row>
    <row r="234" spans="1:7" x14ac:dyDescent="0.2">
      <c r="A234" s="2033" t="s">
        <v>3004</v>
      </c>
      <c r="B234" s="2023" t="s">
        <v>1916</v>
      </c>
      <c r="C234" s="2023" t="s">
        <v>2411</v>
      </c>
      <c r="D234" s="2032">
        <v>6026000</v>
      </c>
      <c r="E234" s="2032">
        <v>0</v>
      </c>
      <c r="F234" s="2032">
        <v>6026000</v>
      </c>
      <c r="G234" s="2027" t="s">
        <v>1915</v>
      </c>
    </row>
    <row r="235" spans="1:7" x14ac:dyDescent="0.2">
      <c r="A235" s="2033" t="s">
        <v>3004</v>
      </c>
      <c r="B235" s="2023" t="s">
        <v>1916</v>
      </c>
      <c r="C235" s="2023" t="s">
        <v>2413</v>
      </c>
      <c r="D235" s="2032">
        <v>9266000</v>
      </c>
      <c r="E235" s="2032">
        <v>0</v>
      </c>
      <c r="F235" s="2032">
        <v>9266000</v>
      </c>
      <c r="G235" s="2027" t="s">
        <v>1915</v>
      </c>
    </row>
    <row r="236" spans="1:7" x14ac:dyDescent="0.2">
      <c r="A236" s="2033" t="s">
        <v>3004</v>
      </c>
      <c r="B236" s="2023" t="s">
        <v>1916</v>
      </c>
      <c r="C236" s="2023" t="s">
        <v>2420</v>
      </c>
      <c r="D236" s="2032">
        <v>106380000</v>
      </c>
      <c r="E236" s="2032">
        <v>0</v>
      </c>
      <c r="F236" s="2032">
        <v>106380000</v>
      </c>
      <c r="G236" s="2027" t="s">
        <v>1915</v>
      </c>
    </row>
    <row r="237" spans="1:7" x14ac:dyDescent="0.2">
      <c r="A237" s="2033" t="s">
        <v>3004</v>
      </c>
      <c r="B237" s="2023" t="s">
        <v>1916</v>
      </c>
      <c r="C237" s="2023" t="s">
        <v>2423</v>
      </c>
      <c r="D237" s="2032">
        <v>3391000</v>
      </c>
      <c r="E237" s="2032">
        <v>0</v>
      </c>
      <c r="F237" s="2032">
        <v>3391000</v>
      </c>
      <c r="G237" s="2027" t="s">
        <v>1915</v>
      </c>
    </row>
    <row r="238" spans="1:7" x14ac:dyDescent="0.2">
      <c r="A238" s="2033" t="s">
        <v>3004</v>
      </c>
      <c r="B238" s="2023" t="s">
        <v>1916</v>
      </c>
      <c r="C238" s="2023" t="s">
        <v>2444</v>
      </c>
      <c r="D238" s="2032">
        <v>14623000</v>
      </c>
      <c r="E238" s="2032">
        <v>0</v>
      </c>
      <c r="F238" s="2032">
        <v>14623000</v>
      </c>
      <c r="G238" s="2027" t="s">
        <v>1915</v>
      </c>
    </row>
    <row r="239" spans="1:7" x14ac:dyDescent="0.2">
      <c r="A239" s="2033" t="s">
        <v>3004</v>
      </c>
      <c r="B239" s="2023" t="s">
        <v>1916</v>
      </c>
      <c r="C239" s="2023" t="s">
        <v>2462</v>
      </c>
      <c r="D239" s="2032">
        <v>462972320</v>
      </c>
      <c r="E239" s="2032">
        <v>0</v>
      </c>
      <c r="F239" s="2032">
        <v>462972320</v>
      </c>
      <c r="G239" s="2027" t="s">
        <v>1915</v>
      </c>
    </row>
    <row r="240" spans="1:7" x14ac:dyDescent="0.2">
      <c r="A240" s="2033" t="s">
        <v>3004</v>
      </c>
      <c r="B240" s="2023" t="s">
        <v>1916</v>
      </c>
      <c r="C240" s="2023" t="s">
        <v>2464</v>
      </c>
      <c r="D240" s="2032">
        <v>821000</v>
      </c>
      <c r="E240" s="2032">
        <v>0</v>
      </c>
      <c r="F240" s="2032">
        <v>821000</v>
      </c>
      <c r="G240" s="2027" t="s">
        <v>1915</v>
      </c>
    </row>
    <row r="241" spans="1:7" x14ac:dyDescent="0.2">
      <c r="A241" s="2033" t="s">
        <v>3004</v>
      </c>
      <c r="B241" s="2023" t="s">
        <v>1916</v>
      </c>
      <c r="C241" s="2023" t="s">
        <v>2468</v>
      </c>
      <c r="D241" s="2032">
        <v>8273000</v>
      </c>
      <c r="E241" s="2032">
        <v>0</v>
      </c>
      <c r="F241" s="2032">
        <v>8273000</v>
      </c>
      <c r="G241" s="2027" t="s">
        <v>1915</v>
      </c>
    </row>
    <row r="242" spans="1:7" x14ac:dyDescent="0.2">
      <c r="A242" s="2033" t="s">
        <v>3004</v>
      </c>
      <c r="B242" s="2023" t="s">
        <v>1916</v>
      </c>
      <c r="C242" s="2023" t="s">
        <v>2474</v>
      </c>
      <c r="D242" s="2032">
        <v>11189000</v>
      </c>
      <c r="E242" s="2032">
        <v>0</v>
      </c>
      <c r="F242" s="2032">
        <v>11189000</v>
      </c>
      <c r="G242" s="2027" t="s">
        <v>1915</v>
      </c>
    </row>
    <row r="243" spans="1:7" x14ac:dyDescent="0.2">
      <c r="A243" s="2033" t="s">
        <v>3004</v>
      </c>
      <c r="B243" s="2023" t="s">
        <v>1916</v>
      </c>
      <c r="C243" s="2023" t="s">
        <v>2478</v>
      </c>
      <c r="D243" s="2032">
        <v>88970400</v>
      </c>
      <c r="E243" s="2032">
        <v>0</v>
      </c>
      <c r="F243" s="2032">
        <v>88970400</v>
      </c>
      <c r="G243" s="2027" t="s">
        <v>1915</v>
      </c>
    </row>
    <row r="244" spans="1:7" x14ac:dyDescent="0.2">
      <c r="A244" s="2033" t="s">
        <v>3004</v>
      </c>
      <c r="B244" s="2023" t="s">
        <v>1916</v>
      </c>
      <c r="C244" s="2023" t="s">
        <v>2481</v>
      </c>
      <c r="D244" s="2032">
        <v>31666000</v>
      </c>
      <c r="E244" s="2032">
        <v>0</v>
      </c>
      <c r="F244" s="2032">
        <v>31666000</v>
      </c>
      <c r="G244" s="2027" t="s">
        <v>1915</v>
      </c>
    </row>
    <row r="245" spans="1:7" x14ac:dyDescent="0.2">
      <c r="A245" s="2033" t="s">
        <v>3004</v>
      </c>
      <c r="B245" s="2023" t="s">
        <v>1916</v>
      </c>
      <c r="C245" s="2023" t="s">
        <v>2483</v>
      </c>
      <c r="D245" s="2032">
        <v>16805000</v>
      </c>
      <c r="E245" s="2032">
        <v>0</v>
      </c>
      <c r="F245" s="2032">
        <v>16805000</v>
      </c>
      <c r="G245" s="2027" t="s">
        <v>1915</v>
      </c>
    </row>
    <row r="246" spans="1:7" x14ac:dyDescent="0.2">
      <c r="A246" s="2033" t="s">
        <v>3004</v>
      </c>
      <c r="B246" s="2023" t="s">
        <v>1916</v>
      </c>
      <c r="C246" s="2023" t="s">
        <v>2498</v>
      </c>
      <c r="D246" s="2032">
        <v>13802000</v>
      </c>
      <c r="E246" s="2032">
        <v>0</v>
      </c>
      <c r="F246" s="2032">
        <v>13802000</v>
      </c>
      <c r="G246" s="2027" t="s">
        <v>1915</v>
      </c>
    </row>
    <row r="247" spans="1:7" x14ac:dyDescent="0.2">
      <c r="A247" s="2033" t="s">
        <v>3004</v>
      </c>
      <c r="B247" s="2023" t="s">
        <v>1916</v>
      </c>
      <c r="C247" s="2023" t="s">
        <v>2520</v>
      </c>
      <c r="D247" s="2032">
        <v>10282000</v>
      </c>
      <c r="E247" s="2032">
        <v>0</v>
      </c>
      <c r="F247" s="2032">
        <v>10282000</v>
      </c>
      <c r="G247" s="2027" t="s">
        <v>1915</v>
      </c>
    </row>
    <row r="248" spans="1:7" x14ac:dyDescent="0.2">
      <c r="A248" s="2033" t="s">
        <v>3004</v>
      </c>
      <c r="B248" s="2023" t="s">
        <v>1916</v>
      </c>
      <c r="C248" s="2023" t="s">
        <v>2525</v>
      </c>
      <c r="D248" s="2032">
        <v>345200</v>
      </c>
      <c r="E248" s="2032">
        <v>0</v>
      </c>
      <c r="F248" s="2032">
        <v>345200</v>
      </c>
      <c r="G248" s="2027" t="s">
        <v>1915</v>
      </c>
    </row>
    <row r="249" spans="1:7" x14ac:dyDescent="0.2">
      <c r="A249" s="2033" t="s">
        <v>3004</v>
      </c>
      <c r="B249" s="2023" t="s">
        <v>1916</v>
      </c>
      <c r="C249" s="2023" t="s">
        <v>2527</v>
      </c>
      <c r="D249" s="2032">
        <v>34819000</v>
      </c>
      <c r="E249" s="2032">
        <v>0</v>
      </c>
      <c r="F249" s="2032">
        <v>34819000</v>
      </c>
      <c r="G249" s="2027" t="s">
        <v>1915</v>
      </c>
    </row>
    <row r="250" spans="1:7" x14ac:dyDescent="0.2">
      <c r="A250" s="2033" t="s">
        <v>3004</v>
      </c>
      <c r="B250" s="2023" t="s">
        <v>1916</v>
      </c>
      <c r="C250" s="2023" t="s">
        <v>2531</v>
      </c>
      <c r="D250" s="2032">
        <v>475200</v>
      </c>
      <c r="E250" s="2032">
        <v>0</v>
      </c>
      <c r="F250" s="2032">
        <v>475200</v>
      </c>
      <c r="G250" s="2027" t="s">
        <v>1915</v>
      </c>
    </row>
    <row r="251" spans="1:7" x14ac:dyDescent="0.2">
      <c r="A251" s="2033" t="s">
        <v>3004</v>
      </c>
      <c r="B251" s="2023" t="s">
        <v>1916</v>
      </c>
      <c r="C251" s="2023" t="s">
        <v>2533</v>
      </c>
      <c r="D251" s="2032">
        <v>1339200</v>
      </c>
      <c r="E251" s="2032">
        <v>0</v>
      </c>
      <c r="F251" s="2032">
        <v>1339200</v>
      </c>
      <c r="G251" s="2027" t="s">
        <v>1915</v>
      </c>
    </row>
    <row r="252" spans="1:7" x14ac:dyDescent="0.2">
      <c r="A252" s="2033" t="s">
        <v>3004</v>
      </c>
      <c r="B252" s="2023" t="s">
        <v>1916</v>
      </c>
      <c r="C252" s="2023" t="s">
        <v>2535</v>
      </c>
      <c r="D252" s="2032">
        <v>5810400</v>
      </c>
      <c r="E252" s="2032">
        <v>0</v>
      </c>
      <c r="F252" s="2032">
        <v>5810400</v>
      </c>
      <c r="G252" s="2027" t="s">
        <v>1915</v>
      </c>
    </row>
    <row r="253" spans="1:7" x14ac:dyDescent="0.2">
      <c r="A253" s="2033" t="s">
        <v>3004</v>
      </c>
      <c r="B253" s="2023" t="s">
        <v>1916</v>
      </c>
      <c r="C253" s="2023" t="s">
        <v>2542</v>
      </c>
      <c r="D253" s="2032">
        <v>15120000</v>
      </c>
      <c r="E253" s="2032">
        <v>0</v>
      </c>
      <c r="F253" s="2032">
        <v>15120000</v>
      </c>
      <c r="G253" s="2027" t="s">
        <v>1915</v>
      </c>
    </row>
    <row r="254" spans="1:7" x14ac:dyDescent="0.2">
      <c r="A254" s="2033" t="s">
        <v>3004</v>
      </c>
      <c r="B254" s="2023" t="s">
        <v>1916</v>
      </c>
      <c r="C254" s="2023" t="s">
        <v>2548</v>
      </c>
      <c r="D254" s="2032">
        <v>31774000</v>
      </c>
      <c r="E254" s="2032">
        <v>0</v>
      </c>
      <c r="F254" s="2032">
        <v>31774000</v>
      </c>
      <c r="G254" s="2027" t="s">
        <v>1915</v>
      </c>
    </row>
    <row r="255" spans="1:7" x14ac:dyDescent="0.2">
      <c r="A255" s="2033" t="s">
        <v>3004</v>
      </c>
      <c r="B255" s="2023" t="s">
        <v>1916</v>
      </c>
      <c r="C255" s="2023" t="s">
        <v>2550</v>
      </c>
      <c r="D255" s="2032">
        <v>12052800</v>
      </c>
      <c r="E255" s="2032">
        <v>0</v>
      </c>
      <c r="F255" s="2032">
        <v>12052800</v>
      </c>
      <c r="G255" s="2027" t="s">
        <v>1915</v>
      </c>
    </row>
    <row r="256" spans="1:7" x14ac:dyDescent="0.2">
      <c r="A256" s="2033" t="s">
        <v>3004</v>
      </c>
      <c r="B256" s="2023" t="s">
        <v>1916</v>
      </c>
      <c r="C256" s="2023" t="s">
        <v>2553</v>
      </c>
      <c r="D256" s="2032">
        <v>22788000</v>
      </c>
      <c r="E256" s="2032">
        <v>0</v>
      </c>
      <c r="F256" s="2032">
        <v>22788000</v>
      </c>
      <c r="G256" s="2027" t="s">
        <v>1915</v>
      </c>
    </row>
    <row r="257" spans="1:7" x14ac:dyDescent="0.2">
      <c r="A257" s="2033" t="s">
        <v>3004</v>
      </c>
      <c r="B257" s="2023" t="s">
        <v>1916</v>
      </c>
      <c r="C257" s="2023" t="s">
        <v>2556</v>
      </c>
      <c r="D257" s="2032">
        <v>11902000</v>
      </c>
      <c r="E257" s="2032">
        <v>0</v>
      </c>
      <c r="F257" s="2032">
        <v>11902000</v>
      </c>
      <c r="G257" s="2027" t="s">
        <v>1915</v>
      </c>
    </row>
    <row r="258" spans="1:7" x14ac:dyDescent="0.2">
      <c r="A258" s="2033" t="s">
        <v>3004</v>
      </c>
      <c r="B258" s="2023" t="s">
        <v>1916</v>
      </c>
      <c r="C258" s="2023" t="s">
        <v>2559</v>
      </c>
      <c r="D258" s="2032">
        <v>11448000</v>
      </c>
      <c r="E258" s="2032">
        <v>0</v>
      </c>
      <c r="F258" s="2032">
        <v>11448000</v>
      </c>
      <c r="G258" s="2027" t="s">
        <v>1915</v>
      </c>
    </row>
    <row r="259" spans="1:7" x14ac:dyDescent="0.2">
      <c r="A259" s="2033" t="s">
        <v>3004</v>
      </c>
      <c r="B259" s="2023" t="s">
        <v>1916</v>
      </c>
      <c r="C259" s="2023" t="s">
        <v>2564</v>
      </c>
      <c r="D259" s="2032">
        <v>73289000</v>
      </c>
      <c r="E259" s="2032">
        <v>0</v>
      </c>
      <c r="F259" s="2032">
        <v>73289000</v>
      </c>
      <c r="G259" s="2027" t="s">
        <v>1915</v>
      </c>
    </row>
    <row r="260" spans="1:7" x14ac:dyDescent="0.2">
      <c r="A260" s="2033" t="s">
        <v>3004</v>
      </c>
      <c r="B260" s="2023" t="s">
        <v>1916</v>
      </c>
      <c r="C260" s="2023" t="s">
        <v>2567</v>
      </c>
      <c r="D260" s="2032">
        <v>66442000</v>
      </c>
      <c r="E260" s="2032">
        <v>0</v>
      </c>
      <c r="F260" s="2032">
        <v>66442000</v>
      </c>
      <c r="G260" s="2027" t="s">
        <v>1915</v>
      </c>
    </row>
    <row r="261" spans="1:7" x14ac:dyDescent="0.2">
      <c r="A261" s="2033" t="s">
        <v>3004</v>
      </c>
      <c r="B261" s="2023" t="s">
        <v>1916</v>
      </c>
      <c r="C261" s="2023" t="s">
        <v>2572</v>
      </c>
      <c r="D261" s="2032">
        <v>109015000</v>
      </c>
      <c r="E261" s="2032">
        <v>0</v>
      </c>
      <c r="F261" s="2032">
        <v>109015000</v>
      </c>
      <c r="G261" s="2027" t="s">
        <v>1915</v>
      </c>
    </row>
    <row r="262" spans="1:7" x14ac:dyDescent="0.2">
      <c r="A262" s="2033" t="s">
        <v>3004</v>
      </c>
      <c r="B262" s="2023" t="s">
        <v>1916</v>
      </c>
      <c r="C262" s="2023" t="s">
        <v>2575</v>
      </c>
      <c r="D262" s="2032">
        <v>10390000</v>
      </c>
      <c r="E262" s="2032">
        <v>0</v>
      </c>
      <c r="F262" s="2032">
        <v>10390000</v>
      </c>
      <c r="G262" s="2027" t="s">
        <v>1915</v>
      </c>
    </row>
    <row r="263" spans="1:7" x14ac:dyDescent="0.2">
      <c r="A263" s="2033" t="s">
        <v>3004</v>
      </c>
      <c r="B263" s="2023" t="s">
        <v>1916</v>
      </c>
      <c r="C263" s="2023" t="s">
        <v>2577</v>
      </c>
      <c r="D263" s="2032">
        <v>5076000</v>
      </c>
      <c r="E263" s="2032">
        <v>0</v>
      </c>
      <c r="F263" s="2032">
        <v>5076000</v>
      </c>
      <c r="G263" s="2027" t="s">
        <v>1915</v>
      </c>
    </row>
    <row r="264" spans="1:7" x14ac:dyDescent="0.2">
      <c r="A264" s="2033" t="s">
        <v>3004</v>
      </c>
      <c r="B264" s="2023" t="s">
        <v>1916</v>
      </c>
      <c r="C264" s="2023" t="s">
        <v>2583</v>
      </c>
      <c r="D264" s="2032">
        <v>97437200</v>
      </c>
      <c r="E264" s="2032">
        <v>0</v>
      </c>
      <c r="F264" s="2032">
        <v>97437200</v>
      </c>
      <c r="G264" s="2027" t="s">
        <v>1915</v>
      </c>
    </row>
    <row r="265" spans="1:7" x14ac:dyDescent="0.2">
      <c r="A265" s="2033" t="s">
        <v>3004</v>
      </c>
      <c r="B265" s="2023" t="s">
        <v>1916</v>
      </c>
      <c r="C265" s="2023" t="s">
        <v>2586</v>
      </c>
      <c r="D265" s="2032">
        <v>2333000</v>
      </c>
      <c r="E265" s="2032">
        <v>0</v>
      </c>
      <c r="F265" s="2032">
        <v>2333000</v>
      </c>
      <c r="G265" s="2027" t="s">
        <v>1915</v>
      </c>
    </row>
    <row r="266" spans="1:7" x14ac:dyDescent="0.2">
      <c r="A266" s="2033" t="s">
        <v>3004</v>
      </c>
      <c r="B266" s="2023" t="s">
        <v>1916</v>
      </c>
      <c r="C266" s="2023" t="s">
        <v>2590</v>
      </c>
      <c r="D266" s="2032">
        <v>5659000</v>
      </c>
      <c r="E266" s="2032">
        <v>0</v>
      </c>
      <c r="F266" s="2032">
        <v>5659000</v>
      </c>
      <c r="G266" s="2027" t="s">
        <v>1915</v>
      </c>
    </row>
    <row r="267" spans="1:7" x14ac:dyDescent="0.2">
      <c r="A267" s="2033" t="s">
        <v>3004</v>
      </c>
      <c r="B267" s="2023" t="s">
        <v>1916</v>
      </c>
      <c r="C267" s="2023" t="s">
        <v>2592</v>
      </c>
      <c r="D267" s="2032">
        <v>151000</v>
      </c>
      <c r="E267" s="2032">
        <v>0</v>
      </c>
      <c r="F267" s="2032">
        <v>151000</v>
      </c>
      <c r="G267" s="2027" t="s">
        <v>1915</v>
      </c>
    </row>
    <row r="268" spans="1:7" x14ac:dyDescent="0.2">
      <c r="A268" s="2033" t="s">
        <v>3004</v>
      </c>
      <c r="B268" s="2023" t="s">
        <v>1916</v>
      </c>
      <c r="C268" s="2023" t="s">
        <v>2595</v>
      </c>
      <c r="D268" s="2032">
        <v>38016000</v>
      </c>
      <c r="E268" s="2032">
        <v>0</v>
      </c>
      <c r="F268" s="2032">
        <v>38016000</v>
      </c>
      <c r="G268" s="2027" t="s">
        <v>1915</v>
      </c>
    </row>
    <row r="269" spans="1:7" x14ac:dyDescent="0.2">
      <c r="A269" s="2033" t="s">
        <v>3004</v>
      </c>
      <c r="B269" s="2023" t="s">
        <v>1916</v>
      </c>
      <c r="C269" s="2023" t="s">
        <v>2602</v>
      </c>
      <c r="D269" s="2032">
        <v>60091000</v>
      </c>
      <c r="E269" s="2032">
        <v>0</v>
      </c>
      <c r="F269" s="2032">
        <v>60091000</v>
      </c>
      <c r="G269" s="2027" t="s">
        <v>1915</v>
      </c>
    </row>
    <row r="270" spans="1:7" x14ac:dyDescent="0.2">
      <c r="A270" s="2033" t="s">
        <v>3004</v>
      </c>
      <c r="B270" s="2023" t="s">
        <v>1916</v>
      </c>
      <c r="C270" s="2023" t="s">
        <v>2604</v>
      </c>
      <c r="D270" s="2032">
        <v>63914785</v>
      </c>
      <c r="E270" s="2032">
        <v>0</v>
      </c>
      <c r="F270" s="2032">
        <v>63914785</v>
      </c>
      <c r="G270" s="2027" t="s">
        <v>1915</v>
      </c>
    </row>
    <row r="271" spans="1:7" x14ac:dyDescent="0.2">
      <c r="A271" s="2033" t="s">
        <v>3004</v>
      </c>
      <c r="B271" s="2023" t="s">
        <v>1916</v>
      </c>
      <c r="C271" s="2023" t="s">
        <v>2608</v>
      </c>
      <c r="D271" s="2032">
        <v>56441000</v>
      </c>
      <c r="E271" s="2032">
        <v>0</v>
      </c>
      <c r="F271" s="2032">
        <v>56441000</v>
      </c>
      <c r="G271" s="2027" t="s">
        <v>1915</v>
      </c>
    </row>
    <row r="272" spans="1:7" x14ac:dyDescent="0.2">
      <c r="A272" s="2033" t="s">
        <v>3004</v>
      </c>
      <c r="B272" s="2023" t="s">
        <v>1916</v>
      </c>
      <c r="C272" s="2023" t="s">
        <v>2609</v>
      </c>
      <c r="D272" s="2032">
        <v>13910000</v>
      </c>
      <c r="E272" s="2032">
        <v>0</v>
      </c>
      <c r="F272" s="2032">
        <v>13910000</v>
      </c>
      <c r="G272" s="2027" t="s">
        <v>1915</v>
      </c>
    </row>
    <row r="273" spans="1:7" x14ac:dyDescent="0.2">
      <c r="A273" s="2033" t="s">
        <v>3004</v>
      </c>
      <c r="B273" s="2023" t="s">
        <v>1916</v>
      </c>
      <c r="C273" s="2023" t="s">
        <v>2617</v>
      </c>
      <c r="D273" s="2032">
        <v>154202000</v>
      </c>
      <c r="E273" s="2032">
        <v>0</v>
      </c>
      <c r="F273" s="2032">
        <v>154202000</v>
      </c>
      <c r="G273" s="2027" t="s">
        <v>1915</v>
      </c>
    </row>
    <row r="274" spans="1:7" x14ac:dyDescent="0.2">
      <c r="A274" s="2033" t="s">
        <v>3004</v>
      </c>
      <c r="B274" s="2023" t="s">
        <v>1916</v>
      </c>
      <c r="C274" s="2023" t="s">
        <v>2620</v>
      </c>
      <c r="D274" s="2032">
        <v>71669000</v>
      </c>
      <c r="E274" s="2032">
        <v>0</v>
      </c>
      <c r="F274" s="2032">
        <v>71669000</v>
      </c>
      <c r="G274" s="2027" t="s">
        <v>1915</v>
      </c>
    </row>
    <row r="275" spans="1:7" x14ac:dyDescent="0.2">
      <c r="A275" s="2033" t="s">
        <v>3004</v>
      </c>
      <c r="B275" s="2023" t="s">
        <v>1916</v>
      </c>
      <c r="C275" s="2023" t="s">
        <v>2622</v>
      </c>
      <c r="D275" s="2032">
        <v>41558000</v>
      </c>
      <c r="E275" s="2032">
        <v>0</v>
      </c>
      <c r="F275" s="2032">
        <v>41558000</v>
      </c>
      <c r="G275" s="2027" t="s">
        <v>1915</v>
      </c>
    </row>
    <row r="276" spans="1:7" x14ac:dyDescent="0.2">
      <c r="A276" s="2033" t="s">
        <v>3004</v>
      </c>
      <c r="B276" s="2023" t="s">
        <v>1916</v>
      </c>
      <c r="C276" s="2023" t="s">
        <v>2625</v>
      </c>
      <c r="D276" s="2032">
        <v>93550000</v>
      </c>
      <c r="E276" s="2032">
        <v>0</v>
      </c>
      <c r="F276" s="2032">
        <v>93550000</v>
      </c>
      <c r="G276" s="2027" t="s">
        <v>1915</v>
      </c>
    </row>
    <row r="277" spans="1:7" x14ac:dyDescent="0.2">
      <c r="A277" s="2033" t="s">
        <v>3004</v>
      </c>
      <c r="B277" s="2023" t="s">
        <v>1916</v>
      </c>
      <c r="C277" s="2023" t="s">
        <v>2627</v>
      </c>
      <c r="D277" s="2032">
        <v>42228000</v>
      </c>
      <c r="E277" s="2032">
        <v>0</v>
      </c>
      <c r="F277" s="2032">
        <v>42228000</v>
      </c>
      <c r="G277" s="2027" t="s">
        <v>1915</v>
      </c>
    </row>
    <row r="278" spans="1:7" x14ac:dyDescent="0.2">
      <c r="A278" s="2033" t="s">
        <v>3004</v>
      </c>
      <c r="B278" s="2023" t="s">
        <v>1916</v>
      </c>
      <c r="C278" s="2023" t="s">
        <v>2629</v>
      </c>
      <c r="D278" s="2032">
        <v>13370000</v>
      </c>
      <c r="E278" s="2032">
        <v>0</v>
      </c>
      <c r="F278" s="2032">
        <v>13370000</v>
      </c>
      <c r="G278" s="2027" t="s">
        <v>1915</v>
      </c>
    </row>
    <row r="279" spans="1:7" x14ac:dyDescent="0.2">
      <c r="A279" s="2033" t="s">
        <v>3004</v>
      </c>
      <c r="B279" s="2023" t="s">
        <v>1916</v>
      </c>
      <c r="C279" s="2023" t="s">
        <v>2639</v>
      </c>
      <c r="D279" s="2032">
        <v>24473000</v>
      </c>
      <c r="E279" s="2032">
        <v>0</v>
      </c>
      <c r="F279" s="2032">
        <v>24473000</v>
      </c>
      <c r="G279" s="2027" t="s">
        <v>1915</v>
      </c>
    </row>
    <row r="280" spans="1:7" x14ac:dyDescent="0.2">
      <c r="A280" s="2033" t="s">
        <v>3004</v>
      </c>
      <c r="B280" s="2023" t="s">
        <v>1916</v>
      </c>
      <c r="C280" s="2023" t="s">
        <v>2646</v>
      </c>
      <c r="D280" s="2032">
        <v>67954000</v>
      </c>
      <c r="E280" s="2032">
        <v>0</v>
      </c>
      <c r="F280" s="2032">
        <v>67954000</v>
      </c>
      <c r="G280" s="2027" t="s">
        <v>1915</v>
      </c>
    </row>
    <row r="281" spans="1:7" x14ac:dyDescent="0.2">
      <c r="A281" s="2033" t="s">
        <v>3004</v>
      </c>
      <c r="B281" s="2023" t="s">
        <v>1916</v>
      </c>
      <c r="C281" s="2023" t="s">
        <v>2648</v>
      </c>
      <c r="D281" s="2032">
        <v>4018000</v>
      </c>
      <c r="E281" s="2032">
        <v>0</v>
      </c>
      <c r="F281" s="2032">
        <v>4018000</v>
      </c>
      <c r="G281" s="2027" t="s">
        <v>1915</v>
      </c>
    </row>
    <row r="282" spans="1:7" x14ac:dyDescent="0.2">
      <c r="A282" s="2033" t="s">
        <v>3004</v>
      </c>
      <c r="B282" s="2023" t="s">
        <v>1916</v>
      </c>
      <c r="C282" s="2023" t="s">
        <v>2651</v>
      </c>
      <c r="D282" s="2032">
        <v>29505600</v>
      </c>
      <c r="E282" s="2032">
        <v>0</v>
      </c>
      <c r="F282" s="2032">
        <v>29505600</v>
      </c>
      <c r="G282" s="2027" t="s">
        <v>1915</v>
      </c>
    </row>
    <row r="283" spans="1:7" x14ac:dyDescent="0.2">
      <c r="A283" s="2033" t="s">
        <v>3004</v>
      </c>
      <c r="B283" s="2023" t="s">
        <v>1916</v>
      </c>
      <c r="C283" s="2023" t="s">
        <v>2654</v>
      </c>
      <c r="D283" s="2032">
        <v>149796000</v>
      </c>
      <c r="E283" s="2032">
        <v>0</v>
      </c>
      <c r="F283" s="2032">
        <v>149796000</v>
      </c>
      <c r="G283" s="2027" t="s">
        <v>1915</v>
      </c>
    </row>
    <row r="284" spans="1:7" x14ac:dyDescent="0.2">
      <c r="A284" s="2033" t="s">
        <v>3004</v>
      </c>
      <c r="B284" s="2023" t="s">
        <v>1916</v>
      </c>
      <c r="C284" s="2023" t="s">
        <v>2656</v>
      </c>
      <c r="D284" s="2032">
        <v>13370000</v>
      </c>
      <c r="E284" s="2032">
        <v>0</v>
      </c>
      <c r="F284" s="2032">
        <v>13370000</v>
      </c>
      <c r="G284" s="2027" t="s">
        <v>1915</v>
      </c>
    </row>
    <row r="285" spans="1:7" x14ac:dyDescent="0.2">
      <c r="A285" s="2033" t="s">
        <v>3004</v>
      </c>
      <c r="B285" s="2023" t="s">
        <v>1916</v>
      </c>
      <c r="C285" s="2023" t="s">
        <v>2658</v>
      </c>
      <c r="D285" s="2032">
        <v>12679200</v>
      </c>
      <c r="E285" s="2032">
        <v>0</v>
      </c>
      <c r="F285" s="2032">
        <v>12679200</v>
      </c>
      <c r="G285" s="2027" t="s">
        <v>1915</v>
      </c>
    </row>
    <row r="286" spans="1:7" x14ac:dyDescent="0.2">
      <c r="A286" s="2033" t="s">
        <v>3004</v>
      </c>
      <c r="B286" s="2023" t="s">
        <v>1916</v>
      </c>
      <c r="C286" s="2023" t="s">
        <v>2661</v>
      </c>
      <c r="D286" s="2032">
        <v>114091000</v>
      </c>
      <c r="E286" s="2032">
        <v>0</v>
      </c>
      <c r="F286" s="2032">
        <v>114091000</v>
      </c>
      <c r="G286" s="2027" t="s">
        <v>1915</v>
      </c>
    </row>
    <row r="287" spans="1:7" x14ac:dyDescent="0.2">
      <c r="A287" s="2033" t="s">
        <v>3004</v>
      </c>
      <c r="B287" s="2023" t="s">
        <v>1916</v>
      </c>
      <c r="C287" s="2023" t="s">
        <v>2664</v>
      </c>
      <c r="D287" s="2032">
        <v>68248000</v>
      </c>
      <c r="E287" s="2032">
        <v>0</v>
      </c>
      <c r="F287" s="2032">
        <v>68248000</v>
      </c>
      <c r="G287" s="2027" t="s">
        <v>1915</v>
      </c>
    </row>
    <row r="288" spans="1:7" x14ac:dyDescent="0.2">
      <c r="A288" s="2033" t="s">
        <v>3004</v>
      </c>
      <c r="B288" s="2023" t="s">
        <v>1916</v>
      </c>
      <c r="C288" s="2023" t="s">
        <v>2669</v>
      </c>
      <c r="D288" s="2032">
        <v>24581000</v>
      </c>
      <c r="E288" s="2032">
        <v>0</v>
      </c>
      <c r="F288" s="2032">
        <v>24581000</v>
      </c>
      <c r="G288" s="2027" t="s">
        <v>1915</v>
      </c>
    </row>
    <row r="289" spans="1:7" x14ac:dyDescent="0.2">
      <c r="A289" s="2033" t="s">
        <v>3004</v>
      </c>
      <c r="B289" s="2023" t="s">
        <v>1916</v>
      </c>
      <c r="C289" s="2023" t="s">
        <v>2678</v>
      </c>
      <c r="D289" s="2032">
        <v>3110400</v>
      </c>
      <c r="E289" s="2032">
        <v>0</v>
      </c>
      <c r="F289" s="2032">
        <v>3110400</v>
      </c>
      <c r="G289" s="2027" t="s">
        <v>1915</v>
      </c>
    </row>
    <row r="290" spans="1:7" x14ac:dyDescent="0.2">
      <c r="A290" s="2033" t="s">
        <v>3004</v>
      </c>
      <c r="B290" s="2023" t="s">
        <v>1916</v>
      </c>
      <c r="C290" s="2023" t="s">
        <v>2685</v>
      </c>
      <c r="D290" s="2032">
        <v>24127000</v>
      </c>
      <c r="E290" s="2032">
        <v>0</v>
      </c>
      <c r="F290" s="2032">
        <v>24127000</v>
      </c>
      <c r="G290" s="2027" t="s">
        <v>1915</v>
      </c>
    </row>
    <row r="291" spans="1:7" x14ac:dyDescent="0.2">
      <c r="A291" s="2033" t="s">
        <v>3004</v>
      </c>
      <c r="B291" s="2023" t="s">
        <v>1916</v>
      </c>
      <c r="C291" s="2023" t="s">
        <v>2694</v>
      </c>
      <c r="D291" s="2032">
        <v>7798000</v>
      </c>
      <c r="E291" s="2032">
        <v>0</v>
      </c>
      <c r="F291" s="2032">
        <v>7798000</v>
      </c>
      <c r="G291" s="2027" t="s">
        <v>1915</v>
      </c>
    </row>
    <row r="292" spans="1:7" x14ac:dyDescent="0.2">
      <c r="A292" s="2033" t="s">
        <v>3004</v>
      </c>
      <c r="B292" s="2023" t="s">
        <v>1916</v>
      </c>
      <c r="C292" s="2023" t="s">
        <v>2711</v>
      </c>
      <c r="D292" s="2032">
        <v>10066000</v>
      </c>
      <c r="E292" s="2032">
        <v>0</v>
      </c>
      <c r="F292" s="2032">
        <v>10066000</v>
      </c>
      <c r="G292" s="2027" t="s">
        <v>1915</v>
      </c>
    </row>
    <row r="293" spans="1:7" x14ac:dyDescent="0.2">
      <c r="A293" s="2033" t="s">
        <v>3004</v>
      </c>
      <c r="B293" s="2023" t="s">
        <v>1916</v>
      </c>
      <c r="C293" s="2023" t="s">
        <v>2723</v>
      </c>
      <c r="D293" s="2032">
        <v>55872000</v>
      </c>
      <c r="E293" s="2032">
        <v>0</v>
      </c>
      <c r="F293" s="2032">
        <v>55872000</v>
      </c>
      <c r="G293" s="2027" t="s">
        <v>1915</v>
      </c>
    </row>
    <row r="294" spans="1:7" x14ac:dyDescent="0.2">
      <c r="A294" s="2033" t="s">
        <v>3004</v>
      </c>
      <c r="B294" s="2023" t="s">
        <v>1916</v>
      </c>
      <c r="C294" s="2023" t="s">
        <v>2725</v>
      </c>
      <c r="D294" s="2032">
        <v>8489000</v>
      </c>
      <c r="E294" s="2032">
        <v>0</v>
      </c>
      <c r="F294" s="2032">
        <v>8489000</v>
      </c>
      <c r="G294" s="2027" t="s">
        <v>1915</v>
      </c>
    </row>
    <row r="295" spans="1:7" x14ac:dyDescent="0.2">
      <c r="A295" s="2033" t="s">
        <v>3004</v>
      </c>
      <c r="B295" s="2023" t="s">
        <v>1916</v>
      </c>
      <c r="C295" s="2023" t="s">
        <v>2731</v>
      </c>
      <c r="D295" s="2032">
        <v>5227193</v>
      </c>
      <c r="E295" s="2032">
        <v>0</v>
      </c>
      <c r="F295" s="2032">
        <v>5227193</v>
      </c>
      <c r="G295" s="2027" t="s">
        <v>1915</v>
      </c>
    </row>
    <row r="296" spans="1:7" x14ac:dyDescent="0.2">
      <c r="A296" s="2033" t="s">
        <v>3004</v>
      </c>
      <c r="B296" s="2023" t="s">
        <v>1916</v>
      </c>
      <c r="C296" s="2023" t="s">
        <v>2734</v>
      </c>
      <c r="D296" s="2032">
        <v>92059000</v>
      </c>
      <c r="E296" s="2032">
        <v>0</v>
      </c>
      <c r="F296" s="2032">
        <v>92059000</v>
      </c>
      <c r="G296" s="2027" t="s">
        <v>1915</v>
      </c>
    </row>
    <row r="297" spans="1:7" x14ac:dyDescent="0.2">
      <c r="A297" s="2033" t="s">
        <v>3004</v>
      </c>
      <c r="B297" s="2023" t="s">
        <v>1916</v>
      </c>
      <c r="C297" s="2023" t="s">
        <v>2735</v>
      </c>
      <c r="D297" s="2032">
        <v>36461000</v>
      </c>
      <c r="E297" s="2032">
        <v>0</v>
      </c>
      <c r="F297" s="2032">
        <v>36461000</v>
      </c>
      <c r="G297" s="2027" t="s">
        <v>1915</v>
      </c>
    </row>
    <row r="298" spans="1:7" x14ac:dyDescent="0.2">
      <c r="A298" s="2033" t="s">
        <v>3004</v>
      </c>
      <c r="B298" s="2023" t="s">
        <v>2160</v>
      </c>
      <c r="C298" s="2023" t="s">
        <v>2161</v>
      </c>
      <c r="D298" s="2032">
        <v>179174969</v>
      </c>
      <c r="E298" s="2032">
        <v>40994620</v>
      </c>
      <c r="F298" s="2032">
        <v>138180349</v>
      </c>
      <c r="G298" s="2027" t="s">
        <v>1936</v>
      </c>
    </row>
    <row r="299" spans="1:7" x14ac:dyDescent="0.2">
      <c r="A299" s="2033" t="s">
        <v>3004</v>
      </c>
      <c r="B299" s="2023" t="s">
        <v>2160</v>
      </c>
      <c r="C299" s="2023" t="s">
        <v>2574</v>
      </c>
      <c r="D299" s="2032">
        <v>106849046</v>
      </c>
      <c r="E299" s="2032">
        <v>15853538</v>
      </c>
      <c r="F299" s="2032">
        <v>90995508</v>
      </c>
      <c r="G299" s="2027" t="s">
        <v>1936</v>
      </c>
    </row>
    <row r="300" spans="1:7" x14ac:dyDescent="0.2">
      <c r="A300" s="2033" t="s">
        <v>3004</v>
      </c>
      <c r="B300" s="2023" t="s">
        <v>2160</v>
      </c>
      <c r="C300" s="2023" t="s">
        <v>2722</v>
      </c>
      <c r="D300" s="2032">
        <v>681434029</v>
      </c>
      <c r="E300" s="2032">
        <v>282747724</v>
      </c>
      <c r="F300" s="2032">
        <v>398686305</v>
      </c>
      <c r="G300" s="2027" t="s">
        <v>1936</v>
      </c>
    </row>
    <row r="301" spans="1:7" x14ac:dyDescent="0.2">
      <c r="A301" s="2033" t="s">
        <v>3004</v>
      </c>
      <c r="B301" s="2023" t="s">
        <v>2107</v>
      </c>
      <c r="C301" s="2023" t="s">
        <v>2108</v>
      </c>
      <c r="D301" s="2032">
        <v>44074746</v>
      </c>
      <c r="E301" s="2032">
        <v>243935</v>
      </c>
      <c r="F301" s="2032">
        <v>43830811</v>
      </c>
      <c r="G301" s="2027" t="s">
        <v>1915</v>
      </c>
    </row>
    <row r="302" spans="1:7" x14ac:dyDescent="0.2">
      <c r="A302" s="2033" t="s">
        <v>3004</v>
      </c>
      <c r="B302" s="2023" t="s">
        <v>1907</v>
      </c>
      <c r="C302" s="2023" t="s">
        <v>1908</v>
      </c>
      <c r="D302" s="2032">
        <v>1396417</v>
      </c>
      <c r="E302" s="2032">
        <v>5609</v>
      </c>
      <c r="F302" s="2032">
        <v>1390808</v>
      </c>
      <c r="G302" s="2027" t="s">
        <v>1909</v>
      </c>
    </row>
    <row r="303" spans="1:7" x14ac:dyDescent="0.2">
      <c r="A303" s="2033" t="s">
        <v>3004</v>
      </c>
      <c r="B303" s="2023" t="s">
        <v>1907</v>
      </c>
      <c r="C303" s="2023" t="s">
        <v>1912</v>
      </c>
      <c r="D303" s="2032">
        <v>94924000</v>
      </c>
      <c r="E303" s="2032">
        <v>40123789</v>
      </c>
      <c r="F303" s="2032">
        <v>54800211</v>
      </c>
      <c r="G303" s="2027" t="s">
        <v>1909</v>
      </c>
    </row>
    <row r="304" spans="1:7" x14ac:dyDescent="0.2">
      <c r="A304" s="2033" t="s">
        <v>3004</v>
      </c>
      <c r="B304" s="2023" t="s">
        <v>1907</v>
      </c>
      <c r="C304" s="2023" t="s">
        <v>1920</v>
      </c>
      <c r="D304" s="2032">
        <v>588330</v>
      </c>
      <c r="E304" s="2032">
        <v>327567</v>
      </c>
      <c r="F304" s="2032">
        <v>260763</v>
      </c>
      <c r="G304" s="2027" t="s">
        <v>1909</v>
      </c>
    </row>
    <row r="305" spans="1:7" x14ac:dyDescent="0.2">
      <c r="A305" s="2033" t="s">
        <v>3004</v>
      </c>
      <c r="B305" s="2023" t="s">
        <v>1907</v>
      </c>
      <c r="C305" s="2023" t="s">
        <v>1921</v>
      </c>
      <c r="D305" s="2032">
        <v>2870500</v>
      </c>
      <c r="E305" s="2032">
        <v>30116</v>
      </c>
      <c r="F305" s="2032">
        <v>2840384</v>
      </c>
      <c r="G305" s="2027" t="s">
        <v>1909</v>
      </c>
    </row>
    <row r="306" spans="1:7" x14ac:dyDescent="0.2">
      <c r="A306" s="2033" t="s">
        <v>3004</v>
      </c>
      <c r="B306" s="2023" t="s">
        <v>1907</v>
      </c>
      <c r="C306" s="2023" t="s">
        <v>1922</v>
      </c>
      <c r="D306" s="2032">
        <v>2061000</v>
      </c>
      <c r="E306" s="2032">
        <v>31084</v>
      </c>
      <c r="F306" s="2032">
        <v>2029916</v>
      </c>
      <c r="G306" s="2027" t="s">
        <v>1909</v>
      </c>
    </row>
    <row r="307" spans="1:7" x14ac:dyDescent="0.2">
      <c r="A307" s="2033" t="s">
        <v>3004</v>
      </c>
      <c r="B307" s="2023" t="s">
        <v>1907</v>
      </c>
      <c r="C307" s="2023" t="s">
        <v>1926</v>
      </c>
      <c r="D307" s="2032">
        <v>882000</v>
      </c>
      <c r="E307" s="2032">
        <v>13302</v>
      </c>
      <c r="F307" s="2032">
        <v>868698</v>
      </c>
      <c r="G307" s="2027" t="s">
        <v>1909</v>
      </c>
    </row>
    <row r="308" spans="1:7" x14ac:dyDescent="0.2">
      <c r="A308" s="2033" t="s">
        <v>3004</v>
      </c>
      <c r="B308" s="2023" t="s">
        <v>1907</v>
      </c>
      <c r="C308" s="2023" t="s">
        <v>1928</v>
      </c>
      <c r="D308" s="2032">
        <v>927000</v>
      </c>
      <c r="E308" s="2032">
        <v>13980</v>
      </c>
      <c r="F308" s="2032">
        <v>913020</v>
      </c>
      <c r="G308" s="2027" t="s">
        <v>1909</v>
      </c>
    </row>
    <row r="309" spans="1:7" x14ac:dyDescent="0.2">
      <c r="A309" s="2033" t="s">
        <v>3004</v>
      </c>
      <c r="B309" s="2023" t="s">
        <v>1907</v>
      </c>
      <c r="C309" s="2023" t="s">
        <v>1929</v>
      </c>
      <c r="D309" s="2032">
        <v>675000</v>
      </c>
      <c r="E309" s="2032">
        <v>10180</v>
      </c>
      <c r="F309" s="2032">
        <v>664820</v>
      </c>
      <c r="G309" s="2027" t="s">
        <v>1909</v>
      </c>
    </row>
    <row r="310" spans="1:7" x14ac:dyDescent="0.2">
      <c r="A310" s="2033" t="s">
        <v>3004</v>
      </c>
      <c r="B310" s="2023" t="s">
        <v>1907</v>
      </c>
      <c r="C310" s="2023" t="s">
        <v>1930</v>
      </c>
      <c r="D310" s="2032">
        <v>1404000</v>
      </c>
      <c r="E310" s="2032">
        <v>21176</v>
      </c>
      <c r="F310" s="2032">
        <v>1382824</v>
      </c>
      <c r="G310" s="2027" t="s">
        <v>1909</v>
      </c>
    </row>
    <row r="311" spans="1:7" x14ac:dyDescent="0.2">
      <c r="A311" s="2033" t="s">
        <v>3004</v>
      </c>
      <c r="B311" s="2023" t="s">
        <v>1907</v>
      </c>
      <c r="C311" s="2023" t="s">
        <v>1931</v>
      </c>
      <c r="D311" s="2032">
        <v>927000</v>
      </c>
      <c r="E311" s="2032">
        <v>13980</v>
      </c>
      <c r="F311" s="2032">
        <v>913020</v>
      </c>
      <c r="G311" s="2027" t="s">
        <v>1909</v>
      </c>
    </row>
    <row r="312" spans="1:7" x14ac:dyDescent="0.2">
      <c r="A312" s="2033" t="s">
        <v>3004</v>
      </c>
      <c r="B312" s="2023" t="s">
        <v>1907</v>
      </c>
      <c r="C312" s="2023" t="s">
        <v>1932</v>
      </c>
      <c r="D312" s="2032">
        <v>1890000</v>
      </c>
      <c r="E312" s="2032">
        <v>28504</v>
      </c>
      <c r="F312" s="2032">
        <v>1861496</v>
      </c>
      <c r="G312" s="2027" t="s">
        <v>1909</v>
      </c>
    </row>
    <row r="313" spans="1:7" x14ac:dyDescent="0.2">
      <c r="A313" s="2033" t="s">
        <v>3004</v>
      </c>
      <c r="B313" s="2023" t="s">
        <v>1907</v>
      </c>
      <c r="C313" s="2023" t="s">
        <v>1933</v>
      </c>
      <c r="D313" s="2032">
        <v>2358000</v>
      </c>
      <c r="E313" s="2032">
        <v>35564</v>
      </c>
      <c r="F313" s="2032">
        <v>2322436</v>
      </c>
      <c r="G313" s="2027" t="s">
        <v>1909</v>
      </c>
    </row>
    <row r="314" spans="1:7" x14ac:dyDescent="0.2">
      <c r="A314" s="2033" t="s">
        <v>3004</v>
      </c>
      <c r="B314" s="2023" t="s">
        <v>1907</v>
      </c>
      <c r="C314" s="2023" t="s">
        <v>1939</v>
      </c>
      <c r="D314" s="2032">
        <v>66499749</v>
      </c>
      <c r="E314" s="2032">
        <v>6575414</v>
      </c>
      <c r="F314" s="2032">
        <v>59924335</v>
      </c>
      <c r="G314" s="2027" t="s">
        <v>1909</v>
      </c>
    </row>
    <row r="315" spans="1:7" x14ac:dyDescent="0.2">
      <c r="A315" s="2033" t="s">
        <v>3004</v>
      </c>
      <c r="B315" s="2023" t="s">
        <v>1907</v>
      </c>
      <c r="C315" s="2023" t="s">
        <v>1940</v>
      </c>
      <c r="D315" s="2032">
        <v>5284734</v>
      </c>
      <c r="E315" s="2032">
        <v>2809435</v>
      </c>
      <c r="F315" s="2032">
        <v>2475299</v>
      </c>
      <c r="G315" s="2027" t="s">
        <v>1909</v>
      </c>
    </row>
    <row r="316" spans="1:7" x14ac:dyDescent="0.2">
      <c r="A316" s="2033" t="s">
        <v>3004</v>
      </c>
      <c r="B316" s="2023" t="s">
        <v>1907</v>
      </c>
      <c r="C316" s="2023" t="s">
        <v>1941</v>
      </c>
      <c r="D316" s="2032">
        <v>3540443</v>
      </c>
      <c r="E316" s="2032">
        <v>472655</v>
      </c>
      <c r="F316" s="2032">
        <v>3067788</v>
      </c>
      <c r="G316" s="2027" t="s">
        <v>1909</v>
      </c>
    </row>
    <row r="317" spans="1:7" x14ac:dyDescent="0.2">
      <c r="A317" s="2033" t="s">
        <v>3004</v>
      </c>
      <c r="B317" s="2023" t="s">
        <v>1907</v>
      </c>
      <c r="C317" s="2023" t="s">
        <v>1942</v>
      </c>
      <c r="D317" s="2032">
        <v>6141394</v>
      </c>
      <c r="E317" s="2032">
        <v>3320889</v>
      </c>
      <c r="F317" s="2032">
        <v>2820505</v>
      </c>
      <c r="G317" s="2027" t="s">
        <v>1909</v>
      </c>
    </row>
    <row r="318" spans="1:7" x14ac:dyDescent="0.2">
      <c r="A318" s="2033" t="s">
        <v>3004</v>
      </c>
      <c r="B318" s="2023" t="s">
        <v>1907</v>
      </c>
      <c r="C318" s="2023" t="s">
        <v>1945</v>
      </c>
      <c r="D318" s="2032">
        <v>7950477</v>
      </c>
      <c r="E318" s="2032">
        <v>2081947</v>
      </c>
      <c r="F318" s="2032">
        <v>5868530</v>
      </c>
      <c r="G318" s="2027" t="s">
        <v>1909</v>
      </c>
    </row>
    <row r="319" spans="1:7" x14ac:dyDescent="0.2">
      <c r="A319" s="2033" t="s">
        <v>3004</v>
      </c>
      <c r="B319" s="2023" t="s">
        <v>1907</v>
      </c>
      <c r="C319" s="2023" t="s">
        <v>1961</v>
      </c>
      <c r="D319" s="2032">
        <v>6126903</v>
      </c>
      <c r="E319" s="2032">
        <v>1472466</v>
      </c>
      <c r="F319" s="2032">
        <v>4654437</v>
      </c>
      <c r="G319" s="2027" t="s">
        <v>1909</v>
      </c>
    </row>
    <row r="320" spans="1:7" x14ac:dyDescent="0.2">
      <c r="A320" s="2033" t="s">
        <v>3004</v>
      </c>
      <c r="B320" s="2023" t="s">
        <v>1907</v>
      </c>
      <c r="C320" s="2023" t="s">
        <v>1962</v>
      </c>
      <c r="D320" s="2032">
        <v>10088002</v>
      </c>
      <c r="E320" s="2032">
        <v>1729657</v>
      </c>
      <c r="F320" s="2032">
        <v>8358345</v>
      </c>
      <c r="G320" s="2027" t="s">
        <v>1909</v>
      </c>
    </row>
    <row r="321" spans="1:7" x14ac:dyDescent="0.2">
      <c r="A321" s="2033" t="s">
        <v>3004</v>
      </c>
      <c r="B321" s="2023" t="s">
        <v>1907</v>
      </c>
      <c r="C321" s="2023" t="s">
        <v>1966</v>
      </c>
      <c r="D321" s="2032">
        <v>3146200</v>
      </c>
      <c r="E321" s="2032">
        <v>1699667</v>
      </c>
      <c r="F321" s="2032">
        <v>1446533</v>
      </c>
      <c r="G321" s="2027" t="s">
        <v>1909</v>
      </c>
    </row>
    <row r="322" spans="1:7" x14ac:dyDescent="0.2">
      <c r="A322" s="2033" t="s">
        <v>3004</v>
      </c>
      <c r="B322" s="2023" t="s">
        <v>1907</v>
      </c>
      <c r="C322" s="2023" t="s">
        <v>1967</v>
      </c>
      <c r="D322" s="2032">
        <v>194621</v>
      </c>
      <c r="E322" s="2032">
        <v>64262</v>
      </c>
      <c r="F322" s="2032">
        <v>130359</v>
      </c>
      <c r="G322" s="2027" t="s">
        <v>1909</v>
      </c>
    </row>
    <row r="323" spans="1:7" x14ac:dyDescent="0.2">
      <c r="A323" s="2033" t="s">
        <v>3004</v>
      </c>
      <c r="B323" s="2023" t="s">
        <v>1907</v>
      </c>
      <c r="C323" s="2023" t="s">
        <v>1968</v>
      </c>
      <c r="D323" s="2032">
        <v>479025</v>
      </c>
      <c r="E323" s="2032">
        <v>158166</v>
      </c>
      <c r="F323" s="2032">
        <v>320859</v>
      </c>
      <c r="G323" s="2027" t="s">
        <v>1909</v>
      </c>
    </row>
    <row r="324" spans="1:7" x14ac:dyDescent="0.2">
      <c r="A324" s="2033" t="s">
        <v>3004</v>
      </c>
      <c r="B324" s="2023" t="s">
        <v>1907</v>
      </c>
      <c r="C324" s="2023" t="s">
        <v>1969</v>
      </c>
      <c r="D324" s="2032">
        <v>3390261</v>
      </c>
      <c r="E324" s="2032">
        <v>1510205</v>
      </c>
      <c r="F324" s="2032">
        <v>1880056</v>
      </c>
      <c r="G324" s="2027" t="s">
        <v>1909</v>
      </c>
    </row>
    <row r="325" spans="1:7" x14ac:dyDescent="0.2">
      <c r="A325" s="2033" t="s">
        <v>3004</v>
      </c>
      <c r="B325" s="2023" t="s">
        <v>1907</v>
      </c>
      <c r="C325" s="2023" t="s">
        <v>1970</v>
      </c>
      <c r="D325" s="2032">
        <v>8344510</v>
      </c>
      <c r="E325" s="2032">
        <v>3717094</v>
      </c>
      <c r="F325" s="2032">
        <v>4627416</v>
      </c>
      <c r="G325" s="2027" t="s">
        <v>1909</v>
      </c>
    </row>
    <row r="326" spans="1:7" x14ac:dyDescent="0.2">
      <c r="A326" s="2033" t="s">
        <v>3004</v>
      </c>
      <c r="B326" s="2023" t="s">
        <v>1907</v>
      </c>
      <c r="C326" s="2023" t="s">
        <v>1973</v>
      </c>
      <c r="D326" s="2032">
        <v>6160433</v>
      </c>
      <c r="E326" s="2032">
        <v>3328783</v>
      </c>
      <c r="F326" s="2032">
        <v>2831650</v>
      </c>
      <c r="G326" s="2027" t="s">
        <v>1909</v>
      </c>
    </row>
    <row r="327" spans="1:7" x14ac:dyDescent="0.2">
      <c r="A327" s="2033" t="s">
        <v>3004</v>
      </c>
      <c r="B327" s="2023" t="s">
        <v>1907</v>
      </c>
      <c r="C327" s="2023" t="s">
        <v>1974</v>
      </c>
      <c r="D327" s="2032">
        <v>10721410</v>
      </c>
      <c r="E327" s="2032">
        <v>5776147</v>
      </c>
      <c r="F327" s="2032">
        <v>4945263</v>
      </c>
      <c r="G327" s="2027" t="s">
        <v>1909</v>
      </c>
    </row>
    <row r="328" spans="1:7" x14ac:dyDescent="0.2">
      <c r="A328" s="2033" t="s">
        <v>3004</v>
      </c>
      <c r="B328" s="2023" t="s">
        <v>1907</v>
      </c>
      <c r="C328" s="2023" t="s">
        <v>1975</v>
      </c>
      <c r="D328" s="2032">
        <v>1634581</v>
      </c>
      <c r="E328" s="2032">
        <v>880628</v>
      </c>
      <c r="F328" s="2032">
        <v>753953</v>
      </c>
      <c r="G328" s="2027" t="s">
        <v>1909</v>
      </c>
    </row>
    <row r="329" spans="1:7" x14ac:dyDescent="0.2">
      <c r="A329" s="2033" t="s">
        <v>3004</v>
      </c>
      <c r="B329" s="2023" t="s">
        <v>1907</v>
      </c>
      <c r="C329" s="2023" t="s">
        <v>1976</v>
      </c>
      <c r="D329" s="2032">
        <v>871340</v>
      </c>
      <c r="E329" s="2032">
        <v>469434</v>
      </c>
      <c r="F329" s="2032">
        <v>401906</v>
      </c>
      <c r="G329" s="2027" t="s">
        <v>1909</v>
      </c>
    </row>
    <row r="330" spans="1:7" x14ac:dyDescent="0.2">
      <c r="A330" s="2033" t="s">
        <v>3004</v>
      </c>
      <c r="B330" s="2023" t="s">
        <v>1907</v>
      </c>
      <c r="C330" s="2023" t="s">
        <v>1977</v>
      </c>
      <c r="D330" s="2032">
        <v>11275006</v>
      </c>
      <c r="E330" s="2032">
        <v>6074398</v>
      </c>
      <c r="F330" s="2032">
        <v>5200608</v>
      </c>
      <c r="G330" s="2027" t="s">
        <v>1909</v>
      </c>
    </row>
    <row r="331" spans="1:7" x14ac:dyDescent="0.2">
      <c r="A331" s="2033" t="s">
        <v>3004</v>
      </c>
      <c r="B331" s="2023" t="s">
        <v>1907</v>
      </c>
      <c r="C331" s="2023" t="s">
        <v>1982</v>
      </c>
      <c r="D331" s="2032">
        <v>260151860</v>
      </c>
      <c r="E331" s="2032">
        <v>18862145</v>
      </c>
      <c r="F331" s="2032">
        <v>241289715</v>
      </c>
      <c r="G331" s="2027" t="s">
        <v>1909</v>
      </c>
    </row>
    <row r="332" spans="1:7" x14ac:dyDescent="0.2">
      <c r="A332" s="2033" t="s">
        <v>3004</v>
      </c>
      <c r="B332" s="2023" t="s">
        <v>1907</v>
      </c>
      <c r="C332" s="2023" t="s">
        <v>1983</v>
      </c>
      <c r="D332" s="2032">
        <v>79568954</v>
      </c>
      <c r="E332" s="2032">
        <v>6707089</v>
      </c>
      <c r="F332" s="2032">
        <v>72861865</v>
      </c>
      <c r="G332" s="2027" t="s">
        <v>1909</v>
      </c>
    </row>
    <row r="333" spans="1:7" x14ac:dyDescent="0.2">
      <c r="A333" s="2033" t="s">
        <v>3004</v>
      </c>
      <c r="B333" s="2023" t="s">
        <v>1907</v>
      </c>
      <c r="C333" s="2023" t="s">
        <v>1984</v>
      </c>
      <c r="D333" s="2032">
        <v>29071277</v>
      </c>
      <c r="E333" s="2032">
        <v>1574627</v>
      </c>
      <c r="F333" s="2032">
        <v>27496650</v>
      </c>
      <c r="G333" s="2027" t="s">
        <v>1909</v>
      </c>
    </row>
    <row r="334" spans="1:7" x14ac:dyDescent="0.2">
      <c r="A334" s="2033" t="s">
        <v>3004</v>
      </c>
      <c r="B334" s="2023" t="s">
        <v>1907</v>
      </c>
      <c r="C334" s="2023" t="s">
        <v>1985</v>
      </c>
      <c r="D334" s="2032">
        <v>417342</v>
      </c>
      <c r="E334" s="2032">
        <v>276113</v>
      </c>
      <c r="F334" s="2032">
        <v>141229</v>
      </c>
      <c r="G334" s="2027" t="s">
        <v>1909</v>
      </c>
    </row>
    <row r="335" spans="1:7" x14ac:dyDescent="0.2">
      <c r="A335" s="2033" t="s">
        <v>3004</v>
      </c>
      <c r="B335" s="2023" t="s">
        <v>1907</v>
      </c>
      <c r="C335" s="2023" t="s">
        <v>1987</v>
      </c>
      <c r="D335" s="2032">
        <v>13915</v>
      </c>
      <c r="E335" s="2032">
        <v>9833</v>
      </c>
      <c r="F335" s="2032">
        <v>4082</v>
      </c>
      <c r="G335" s="2027" t="s">
        <v>1909</v>
      </c>
    </row>
    <row r="336" spans="1:7" x14ac:dyDescent="0.2">
      <c r="A336" s="2033" t="s">
        <v>3004</v>
      </c>
      <c r="B336" s="2023" t="s">
        <v>1907</v>
      </c>
      <c r="C336" s="2023" t="s">
        <v>1988</v>
      </c>
      <c r="D336" s="2032">
        <v>195625</v>
      </c>
      <c r="E336" s="2032">
        <v>138233</v>
      </c>
      <c r="F336" s="2032">
        <v>57392</v>
      </c>
      <c r="G336" s="2027" t="s">
        <v>1909</v>
      </c>
    </row>
    <row r="337" spans="1:7" x14ac:dyDescent="0.2">
      <c r="A337" s="2033" t="s">
        <v>3004</v>
      </c>
      <c r="B337" s="2023" t="s">
        <v>1907</v>
      </c>
      <c r="C337" s="2023" t="s">
        <v>1989</v>
      </c>
      <c r="D337" s="2032">
        <v>177618</v>
      </c>
      <c r="E337" s="2032">
        <v>125508</v>
      </c>
      <c r="F337" s="2032">
        <v>52110</v>
      </c>
      <c r="G337" s="2027" t="s">
        <v>1909</v>
      </c>
    </row>
    <row r="338" spans="1:7" x14ac:dyDescent="0.2">
      <c r="A338" s="2033" t="s">
        <v>3004</v>
      </c>
      <c r="B338" s="2023" t="s">
        <v>1907</v>
      </c>
      <c r="C338" s="2023" t="s">
        <v>1990</v>
      </c>
      <c r="D338" s="2032">
        <v>153881</v>
      </c>
      <c r="E338" s="2032">
        <v>108735</v>
      </c>
      <c r="F338" s="2032">
        <v>45146</v>
      </c>
      <c r="G338" s="2027" t="s">
        <v>1909</v>
      </c>
    </row>
    <row r="339" spans="1:7" x14ac:dyDescent="0.2">
      <c r="A339" s="2033" t="s">
        <v>3004</v>
      </c>
      <c r="B339" s="2023" t="s">
        <v>1907</v>
      </c>
      <c r="C339" s="2023" t="s">
        <v>1991</v>
      </c>
      <c r="D339" s="2032">
        <v>166977</v>
      </c>
      <c r="E339" s="2032">
        <v>117989</v>
      </c>
      <c r="F339" s="2032">
        <v>48988</v>
      </c>
      <c r="G339" s="2027" t="s">
        <v>1909</v>
      </c>
    </row>
    <row r="340" spans="1:7" x14ac:dyDescent="0.2">
      <c r="A340" s="2033" t="s">
        <v>3004</v>
      </c>
      <c r="B340" s="2023" t="s">
        <v>1907</v>
      </c>
      <c r="C340" s="2023" t="s">
        <v>1992</v>
      </c>
      <c r="D340" s="2032">
        <v>152244</v>
      </c>
      <c r="E340" s="2032">
        <v>107579</v>
      </c>
      <c r="F340" s="2032">
        <v>44665</v>
      </c>
      <c r="G340" s="2027" t="s">
        <v>1909</v>
      </c>
    </row>
    <row r="341" spans="1:7" x14ac:dyDescent="0.2">
      <c r="A341" s="2033" t="s">
        <v>3004</v>
      </c>
      <c r="B341" s="2023" t="s">
        <v>1907</v>
      </c>
      <c r="C341" s="2023" t="s">
        <v>1993</v>
      </c>
      <c r="D341" s="2032">
        <v>139966</v>
      </c>
      <c r="E341" s="2032">
        <v>98902</v>
      </c>
      <c r="F341" s="2032">
        <v>41064</v>
      </c>
      <c r="G341" s="2027" t="s">
        <v>1909</v>
      </c>
    </row>
    <row r="342" spans="1:7" x14ac:dyDescent="0.2">
      <c r="A342" s="2033" t="s">
        <v>3004</v>
      </c>
      <c r="B342" s="2023" t="s">
        <v>1907</v>
      </c>
      <c r="C342" s="2023" t="s">
        <v>1994</v>
      </c>
      <c r="D342" s="2032">
        <v>167796</v>
      </c>
      <c r="E342" s="2032">
        <v>118567</v>
      </c>
      <c r="F342" s="2032">
        <v>49229</v>
      </c>
      <c r="G342" s="2027" t="s">
        <v>1909</v>
      </c>
    </row>
    <row r="343" spans="1:7" x14ac:dyDescent="0.2">
      <c r="A343" s="2033" t="s">
        <v>3004</v>
      </c>
      <c r="B343" s="2023" t="s">
        <v>1907</v>
      </c>
      <c r="C343" s="2023" t="s">
        <v>1995</v>
      </c>
      <c r="D343" s="2032">
        <v>156337</v>
      </c>
      <c r="E343" s="2032">
        <v>110471</v>
      </c>
      <c r="F343" s="2032">
        <v>45866</v>
      </c>
      <c r="G343" s="2027" t="s">
        <v>1909</v>
      </c>
    </row>
    <row r="344" spans="1:7" x14ac:dyDescent="0.2">
      <c r="A344" s="2033" t="s">
        <v>3004</v>
      </c>
      <c r="B344" s="2023" t="s">
        <v>1907</v>
      </c>
      <c r="C344" s="2023" t="s">
        <v>2006</v>
      </c>
      <c r="D344" s="2032">
        <v>122039</v>
      </c>
      <c r="E344" s="2032">
        <v>84492</v>
      </c>
      <c r="F344" s="2032">
        <v>37547</v>
      </c>
      <c r="G344" s="2027" t="s">
        <v>1909</v>
      </c>
    </row>
    <row r="345" spans="1:7" x14ac:dyDescent="0.2">
      <c r="A345" s="2033" t="s">
        <v>3004</v>
      </c>
      <c r="B345" s="2023" t="s">
        <v>1907</v>
      </c>
      <c r="C345" s="2023" t="s">
        <v>2007</v>
      </c>
      <c r="D345" s="2032">
        <v>120910</v>
      </c>
      <c r="E345" s="2032">
        <v>83711</v>
      </c>
      <c r="F345" s="2032">
        <v>37199</v>
      </c>
      <c r="G345" s="2027" t="s">
        <v>1909</v>
      </c>
    </row>
    <row r="346" spans="1:7" x14ac:dyDescent="0.2">
      <c r="A346" s="2033" t="s">
        <v>3004</v>
      </c>
      <c r="B346" s="2023" t="s">
        <v>1907</v>
      </c>
      <c r="C346" s="2023" t="s">
        <v>2010</v>
      </c>
      <c r="D346" s="2032">
        <v>10668975</v>
      </c>
      <c r="E346" s="2032">
        <v>3521695</v>
      </c>
      <c r="F346" s="2032">
        <v>7147280</v>
      </c>
      <c r="G346" s="2027" t="s">
        <v>1909</v>
      </c>
    </row>
    <row r="347" spans="1:7" x14ac:dyDescent="0.2">
      <c r="A347" s="2033" t="s">
        <v>3004</v>
      </c>
      <c r="B347" s="2023" t="s">
        <v>1907</v>
      </c>
      <c r="C347" s="2023" t="s">
        <v>2011</v>
      </c>
      <c r="D347" s="2032">
        <v>13111789</v>
      </c>
      <c r="E347" s="2032">
        <v>7075248</v>
      </c>
      <c r="F347" s="2032">
        <v>6036541</v>
      </c>
      <c r="G347" s="2027" t="s">
        <v>1909</v>
      </c>
    </row>
    <row r="348" spans="1:7" x14ac:dyDescent="0.2">
      <c r="A348" s="2033" t="s">
        <v>3004</v>
      </c>
      <c r="B348" s="2023" t="s">
        <v>1907</v>
      </c>
      <c r="C348" s="2023" t="s">
        <v>2013</v>
      </c>
      <c r="D348" s="2032">
        <v>5097114</v>
      </c>
      <c r="E348" s="2032">
        <v>2753298</v>
      </c>
      <c r="F348" s="2032">
        <v>2343816</v>
      </c>
      <c r="G348" s="2027" t="s">
        <v>1909</v>
      </c>
    </row>
    <row r="349" spans="1:7" x14ac:dyDescent="0.2">
      <c r="A349" s="2033" t="s">
        <v>3004</v>
      </c>
      <c r="B349" s="2023" t="s">
        <v>1907</v>
      </c>
      <c r="C349" s="2023" t="s">
        <v>2015</v>
      </c>
      <c r="D349" s="2032">
        <v>10311362</v>
      </c>
      <c r="E349" s="2032">
        <v>119172</v>
      </c>
      <c r="F349" s="2032">
        <v>10192190</v>
      </c>
      <c r="G349" s="2027" t="s">
        <v>1909</v>
      </c>
    </row>
    <row r="350" spans="1:7" x14ac:dyDescent="0.2">
      <c r="A350" s="2033" t="s">
        <v>3004</v>
      </c>
      <c r="B350" s="2023" t="s">
        <v>1907</v>
      </c>
      <c r="C350" s="2023" t="s">
        <v>2016</v>
      </c>
      <c r="D350" s="2032">
        <v>58663</v>
      </c>
      <c r="E350" s="2032">
        <v>678</v>
      </c>
      <c r="F350" s="2032">
        <v>57985</v>
      </c>
      <c r="G350" s="2027" t="s">
        <v>1909</v>
      </c>
    </row>
    <row r="351" spans="1:7" x14ac:dyDescent="0.2">
      <c r="A351" s="2033" t="s">
        <v>3004</v>
      </c>
      <c r="B351" s="2023" t="s">
        <v>1907</v>
      </c>
      <c r="C351" s="2023" t="s">
        <v>2017</v>
      </c>
      <c r="D351" s="2032">
        <v>165323</v>
      </c>
      <c r="E351" s="2032">
        <v>1911</v>
      </c>
      <c r="F351" s="2032">
        <v>163412</v>
      </c>
      <c r="G351" s="2027" t="s">
        <v>1909</v>
      </c>
    </row>
    <row r="352" spans="1:7" x14ac:dyDescent="0.2">
      <c r="A352" s="2033" t="s">
        <v>3004</v>
      </c>
      <c r="B352" s="2023" t="s">
        <v>1907</v>
      </c>
      <c r="C352" s="2023" t="s">
        <v>2018</v>
      </c>
      <c r="D352" s="2032">
        <v>717289</v>
      </c>
      <c r="E352" s="2032">
        <v>8290</v>
      </c>
      <c r="F352" s="2032">
        <v>708999</v>
      </c>
      <c r="G352" s="2027" t="s">
        <v>1909</v>
      </c>
    </row>
    <row r="353" spans="1:7" x14ac:dyDescent="0.2">
      <c r="A353" s="2033" t="s">
        <v>3004</v>
      </c>
      <c r="B353" s="2023" t="s">
        <v>1907</v>
      </c>
      <c r="C353" s="2023" t="s">
        <v>2020</v>
      </c>
      <c r="D353" s="2032">
        <v>1011869</v>
      </c>
      <c r="E353" s="2032">
        <v>546826</v>
      </c>
      <c r="F353" s="2032">
        <v>465043</v>
      </c>
      <c r="G353" s="2027" t="s">
        <v>1909</v>
      </c>
    </row>
    <row r="354" spans="1:7" x14ac:dyDescent="0.2">
      <c r="A354" s="2033" t="s">
        <v>3004</v>
      </c>
      <c r="B354" s="2023" t="s">
        <v>1907</v>
      </c>
      <c r="C354" s="2023" t="s">
        <v>2021</v>
      </c>
      <c r="D354" s="2032">
        <v>1051324</v>
      </c>
      <c r="E354" s="2032">
        <v>568594</v>
      </c>
      <c r="F354" s="2032">
        <v>482730</v>
      </c>
      <c r="G354" s="2027" t="s">
        <v>1909</v>
      </c>
    </row>
    <row r="355" spans="1:7" x14ac:dyDescent="0.2">
      <c r="A355" s="2033" t="s">
        <v>3004</v>
      </c>
      <c r="B355" s="2023" t="s">
        <v>1907</v>
      </c>
      <c r="C355" s="2023" t="s">
        <v>2036</v>
      </c>
      <c r="D355" s="2032">
        <v>1631784</v>
      </c>
      <c r="E355" s="2032">
        <v>659196</v>
      </c>
      <c r="F355" s="2032">
        <v>972588</v>
      </c>
      <c r="G355" s="2027" t="s">
        <v>1909</v>
      </c>
    </row>
    <row r="356" spans="1:7" x14ac:dyDescent="0.2">
      <c r="A356" s="2033" t="s">
        <v>3004</v>
      </c>
      <c r="B356" s="2023" t="s">
        <v>1907</v>
      </c>
      <c r="C356" s="2023" t="s">
        <v>2037</v>
      </c>
      <c r="D356" s="2032">
        <v>5313693</v>
      </c>
      <c r="E356" s="2032">
        <v>734544</v>
      </c>
      <c r="F356" s="2032">
        <v>4579149</v>
      </c>
      <c r="G356" s="2027" t="s">
        <v>1909</v>
      </c>
    </row>
    <row r="357" spans="1:7" x14ac:dyDescent="0.2">
      <c r="A357" s="2033" t="s">
        <v>3004</v>
      </c>
      <c r="B357" s="2023" t="s">
        <v>1907</v>
      </c>
      <c r="C357" s="2023" t="s">
        <v>2038</v>
      </c>
      <c r="D357" s="2032">
        <v>989629</v>
      </c>
      <c r="E357" s="2032">
        <v>326689</v>
      </c>
      <c r="F357" s="2032">
        <v>662940</v>
      </c>
      <c r="G357" s="2027" t="s">
        <v>1909</v>
      </c>
    </row>
    <row r="358" spans="1:7" x14ac:dyDescent="0.2">
      <c r="A358" s="2033" t="s">
        <v>3004</v>
      </c>
      <c r="B358" s="2023" t="s">
        <v>1907</v>
      </c>
      <c r="C358" s="2023" t="s">
        <v>2039</v>
      </c>
      <c r="D358" s="2032">
        <v>662970</v>
      </c>
      <c r="E358" s="2032">
        <v>238671</v>
      </c>
      <c r="F358" s="2032">
        <v>424299</v>
      </c>
      <c r="G358" s="2027" t="s">
        <v>1909</v>
      </c>
    </row>
    <row r="359" spans="1:7" x14ac:dyDescent="0.2">
      <c r="A359" s="2033" t="s">
        <v>3004</v>
      </c>
      <c r="B359" s="2023" t="s">
        <v>1907</v>
      </c>
      <c r="C359" s="2023" t="s">
        <v>2040</v>
      </c>
      <c r="D359" s="2032">
        <v>639804</v>
      </c>
      <c r="E359" s="2032">
        <v>230333</v>
      </c>
      <c r="F359" s="2032">
        <v>409471</v>
      </c>
      <c r="G359" s="2027" t="s">
        <v>1909</v>
      </c>
    </row>
    <row r="360" spans="1:7" x14ac:dyDescent="0.2">
      <c r="A360" s="2033" t="s">
        <v>3004</v>
      </c>
      <c r="B360" s="2023" t="s">
        <v>1907</v>
      </c>
      <c r="C360" s="2023" t="s">
        <v>2041</v>
      </c>
      <c r="D360" s="2032">
        <v>5129318</v>
      </c>
      <c r="E360" s="2032">
        <v>709057</v>
      </c>
      <c r="F360" s="2032">
        <v>4420261</v>
      </c>
      <c r="G360" s="2027" t="s">
        <v>1909</v>
      </c>
    </row>
    <row r="361" spans="1:7" x14ac:dyDescent="0.2">
      <c r="A361" s="2033" t="s">
        <v>3004</v>
      </c>
      <c r="B361" s="2023" t="s">
        <v>1907</v>
      </c>
      <c r="C361" s="2023" t="s">
        <v>2042</v>
      </c>
      <c r="D361" s="2032">
        <v>1575619</v>
      </c>
      <c r="E361" s="2032">
        <v>636507</v>
      </c>
      <c r="F361" s="2032">
        <v>939112</v>
      </c>
      <c r="G361" s="2027" t="s">
        <v>1909</v>
      </c>
    </row>
    <row r="362" spans="1:7" x14ac:dyDescent="0.2">
      <c r="A362" s="2033" t="s">
        <v>3004</v>
      </c>
      <c r="B362" s="2023" t="s">
        <v>1907</v>
      </c>
      <c r="C362" s="2023" t="s">
        <v>2044</v>
      </c>
      <c r="D362" s="2032">
        <v>2185200</v>
      </c>
      <c r="E362" s="2032">
        <v>1149726</v>
      </c>
      <c r="F362" s="2032">
        <v>1035474</v>
      </c>
      <c r="G362" s="2027" t="s">
        <v>1909</v>
      </c>
    </row>
    <row r="363" spans="1:7" x14ac:dyDescent="0.2">
      <c r="A363" s="2033" t="s">
        <v>3004</v>
      </c>
      <c r="B363" s="2023" t="s">
        <v>1907</v>
      </c>
      <c r="C363" s="2023" t="s">
        <v>2045</v>
      </c>
      <c r="D363" s="2032">
        <v>3333900</v>
      </c>
      <c r="E363" s="2032">
        <v>1482410</v>
      </c>
      <c r="F363" s="2032">
        <v>1851490</v>
      </c>
      <c r="G363" s="2027" t="s">
        <v>1909</v>
      </c>
    </row>
    <row r="364" spans="1:7" x14ac:dyDescent="0.2">
      <c r="A364" s="2033" t="s">
        <v>3004</v>
      </c>
      <c r="B364" s="2023" t="s">
        <v>1907</v>
      </c>
      <c r="C364" s="2023" t="s">
        <v>2046</v>
      </c>
      <c r="D364" s="2032">
        <v>863285</v>
      </c>
      <c r="E364" s="2032">
        <v>566121</v>
      </c>
      <c r="F364" s="2032">
        <v>297164</v>
      </c>
      <c r="G364" s="2027" t="s">
        <v>1909</v>
      </c>
    </row>
    <row r="365" spans="1:7" x14ac:dyDescent="0.2">
      <c r="A365" s="2033" t="s">
        <v>3004</v>
      </c>
      <c r="B365" s="2023" t="s">
        <v>1907</v>
      </c>
      <c r="C365" s="2023" t="s">
        <v>2052</v>
      </c>
      <c r="D365" s="2032">
        <v>33005</v>
      </c>
      <c r="E365" s="2032">
        <v>18317</v>
      </c>
      <c r="F365" s="2032">
        <v>14688</v>
      </c>
      <c r="G365" s="2027" t="s">
        <v>1909</v>
      </c>
    </row>
    <row r="366" spans="1:7" x14ac:dyDescent="0.2">
      <c r="A366" s="2033" t="s">
        <v>3004</v>
      </c>
      <c r="B366" s="2023" t="s">
        <v>1907</v>
      </c>
      <c r="C366" s="2023" t="s">
        <v>2053</v>
      </c>
      <c r="D366" s="2032">
        <v>1820500</v>
      </c>
      <c r="E366" s="2032">
        <v>1004501</v>
      </c>
      <c r="F366" s="2032">
        <v>815999</v>
      </c>
      <c r="G366" s="2027" t="s">
        <v>1909</v>
      </c>
    </row>
    <row r="367" spans="1:7" x14ac:dyDescent="0.2">
      <c r="A367" s="2033" t="s">
        <v>3004</v>
      </c>
      <c r="B367" s="2023" t="s">
        <v>1907</v>
      </c>
      <c r="C367" s="2023" t="s">
        <v>2054</v>
      </c>
      <c r="D367" s="2032">
        <v>632500</v>
      </c>
      <c r="E367" s="2032">
        <v>552342</v>
      </c>
      <c r="F367" s="2032">
        <v>80158</v>
      </c>
      <c r="G367" s="2027" t="s">
        <v>1909</v>
      </c>
    </row>
    <row r="368" spans="1:7" x14ac:dyDescent="0.2">
      <c r="A368" s="2033" t="s">
        <v>3004</v>
      </c>
      <c r="B368" s="2023" t="s">
        <v>1907</v>
      </c>
      <c r="C368" s="2023" t="s">
        <v>2055</v>
      </c>
      <c r="D368" s="2032">
        <v>77062297</v>
      </c>
      <c r="E368" s="2032">
        <v>41926721</v>
      </c>
      <c r="F368" s="2032">
        <v>35135576</v>
      </c>
      <c r="G368" s="2027" t="s">
        <v>1909</v>
      </c>
    </row>
    <row r="369" spans="1:7" x14ac:dyDescent="0.2">
      <c r="A369" s="2033" t="s">
        <v>3004</v>
      </c>
      <c r="B369" s="2023" t="s">
        <v>1907</v>
      </c>
      <c r="C369" s="2023" t="s">
        <v>2056</v>
      </c>
      <c r="D369" s="2032">
        <v>15786797</v>
      </c>
      <c r="E369" s="2032">
        <v>8597255</v>
      </c>
      <c r="F369" s="2032">
        <v>7189542</v>
      </c>
      <c r="G369" s="2027" t="s">
        <v>1909</v>
      </c>
    </row>
    <row r="370" spans="1:7" x14ac:dyDescent="0.2">
      <c r="A370" s="2033" t="s">
        <v>3004</v>
      </c>
      <c r="B370" s="2023" t="s">
        <v>1907</v>
      </c>
      <c r="C370" s="2023" t="s">
        <v>2057</v>
      </c>
      <c r="D370" s="2032">
        <v>6180954</v>
      </c>
      <c r="E370" s="2032">
        <v>3571793</v>
      </c>
      <c r="F370" s="2032">
        <v>2609161</v>
      </c>
      <c r="G370" s="2027" t="s">
        <v>1909</v>
      </c>
    </row>
    <row r="371" spans="1:7" x14ac:dyDescent="0.2">
      <c r="A371" s="2033" t="s">
        <v>3004</v>
      </c>
      <c r="B371" s="2023" t="s">
        <v>1907</v>
      </c>
      <c r="C371" s="2023" t="s">
        <v>2062</v>
      </c>
      <c r="D371" s="2032">
        <v>4123470</v>
      </c>
      <c r="E371" s="2032">
        <v>2216346</v>
      </c>
      <c r="F371" s="2032">
        <v>1907124</v>
      </c>
      <c r="G371" s="2027" t="s">
        <v>1909</v>
      </c>
    </row>
    <row r="372" spans="1:7" x14ac:dyDescent="0.2">
      <c r="A372" s="2033" t="s">
        <v>3004</v>
      </c>
      <c r="B372" s="2023" t="s">
        <v>1907</v>
      </c>
      <c r="C372" s="2023" t="s">
        <v>2063</v>
      </c>
      <c r="D372" s="2032">
        <v>92894</v>
      </c>
      <c r="E372" s="2032">
        <v>53686</v>
      </c>
      <c r="F372" s="2032">
        <v>39208</v>
      </c>
      <c r="G372" s="2027" t="s">
        <v>1909</v>
      </c>
    </row>
    <row r="373" spans="1:7" x14ac:dyDescent="0.2">
      <c r="A373" s="2033" t="s">
        <v>3004</v>
      </c>
      <c r="B373" s="2023" t="s">
        <v>1907</v>
      </c>
      <c r="C373" s="2023" t="s">
        <v>2064</v>
      </c>
      <c r="D373" s="2032">
        <v>15552263</v>
      </c>
      <c r="E373" s="2032">
        <v>8939222</v>
      </c>
      <c r="F373" s="2032">
        <v>6613041</v>
      </c>
      <c r="G373" s="2027" t="s">
        <v>1909</v>
      </c>
    </row>
    <row r="374" spans="1:7" x14ac:dyDescent="0.2">
      <c r="A374" s="2033" t="s">
        <v>3004</v>
      </c>
      <c r="B374" s="2023" t="s">
        <v>1907</v>
      </c>
      <c r="C374" s="2023" t="s">
        <v>2065</v>
      </c>
      <c r="D374" s="2032">
        <v>9033149</v>
      </c>
      <c r="E374" s="2032">
        <v>5156991</v>
      </c>
      <c r="F374" s="2032">
        <v>3876158</v>
      </c>
      <c r="G374" s="2027" t="s">
        <v>1909</v>
      </c>
    </row>
    <row r="375" spans="1:7" x14ac:dyDescent="0.2">
      <c r="A375" s="2033" t="s">
        <v>3004</v>
      </c>
      <c r="B375" s="2023" t="s">
        <v>1907</v>
      </c>
      <c r="C375" s="2023" t="s">
        <v>2095</v>
      </c>
      <c r="D375" s="2032">
        <v>297846</v>
      </c>
      <c r="E375" s="2032">
        <v>9915</v>
      </c>
      <c r="F375" s="2032">
        <v>287931</v>
      </c>
      <c r="G375" s="2027" t="s">
        <v>1909</v>
      </c>
    </row>
    <row r="376" spans="1:7" x14ac:dyDescent="0.2">
      <c r="A376" s="2033" t="s">
        <v>3004</v>
      </c>
      <c r="B376" s="2023" t="s">
        <v>1907</v>
      </c>
      <c r="C376" s="2023" t="s">
        <v>2102</v>
      </c>
      <c r="D376" s="2032">
        <v>38355203</v>
      </c>
      <c r="E376" s="2032">
        <v>2077486</v>
      </c>
      <c r="F376" s="2032">
        <v>36277717</v>
      </c>
      <c r="G376" s="2027" t="s">
        <v>1909</v>
      </c>
    </row>
    <row r="377" spans="1:7" x14ac:dyDescent="0.2">
      <c r="A377" s="2033" t="s">
        <v>3004</v>
      </c>
      <c r="B377" s="2023" t="s">
        <v>1907</v>
      </c>
      <c r="C377" s="2023" t="s">
        <v>2112</v>
      </c>
      <c r="D377" s="2032">
        <v>68730</v>
      </c>
      <c r="E377" s="2032">
        <v>10913</v>
      </c>
      <c r="F377" s="2032">
        <v>57817</v>
      </c>
      <c r="G377" s="2027" t="s">
        <v>1909</v>
      </c>
    </row>
    <row r="378" spans="1:7" x14ac:dyDescent="0.2">
      <c r="A378" s="2033" t="s">
        <v>3004</v>
      </c>
      <c r="B378" s="2023" t="s">
        <v>1907</v>
      </c>
      <c r="C378" s="2023" t="s">
        <v>2126</v>
      </c>
      <c r="D378" s="2032">
        <v>8820329</v>
      </c>
      <c r="E378" s="2032">
        <v>4689006</v>
      </c>
      <c r="F378" s="2032">
        <v>4131323</v>
      </c>
      <c r="G378" s="2027" t="s">
        <v>1909</v>
      </c>
    </row>
    <row r="379" spans="1:7" x14ac:dyDescent="0.2">
      <c r="A379" s="2033" t="s">
        <v>3004</v>
      </c>
      <c r="B379" s="2023" t="s">
        <v>1907</v>
      </c>
      <c r="C379" s="2023" t="s">
        <v>2127</v>
      </c>
      <c r="D379" s="2032">
        <v>2392000</v>
      </c>
      <c r="E379" s="2032">
        <v>1293350</v>
      </c>
      <c r="F379" s="2032">
        <v>1098650</v>
      </c>
      <c r="G379" s="2027" t="s">
        <v>1909</v>
      </c>
    </row>
    <row r="380" spans="1:7" x14ac:dyDescent="0.2">
      <c r="A380" s="2033" t="s">
        <v>3004</v>
      </c>
      <c r="B380" s="2023" t="s">
        <v>1907</v>
      </c>
      <c r="C380" s="2023" t="s">
        <v>2128</v>
      </c>
      <c r="D380" s="2032">
        <v>368300</v>
      </c>
      <c r="E380" s="2032">
        <v>91197</v>
      </c>
      <c r="F380" s="2032">
        <v>277103</v>
      </c>
      <c r="G380" s="2027" t="s">
        <v>1909</v>
      </c>
    </row>
    <row r="381" spans="1:7" x14ac:dyDescent="0.2">
      <c r="A381" s="2033" t="s">
        <v>3004</v>
      </c>
      <c r="B381" s="2023" t="s">
        <v>1907</v>
      </c>
      <c r="C381" s="2023" t="s">
        <v>2129</v>
      </c>
      <c r="D381" s="2032">
        <v>3540194</v>
      </c>
      <c r="E381" s="2032">
        <v>723496</v>
      </c>
      <c r="F381" s="2032">
        <v>2816698</v>
      </c>
      <c r="G381" s="2027" t="s">
        <v>1909</v>
      </c>
    </row>
    <row r="382" spans="1:7" x14ac:dyDescent="0.2">
      <c r="A382" s="2033" t="s">
        <v>3004</v>
      </c>
      <c r="B382" s="2023" t="s">
        <v>1907</v>
      </c>
      <c r="C382" s="2023" t="s">
        <v>2130</v>
      </c>
      <c r="D382" s="2032">
        <v>1569824</v>
      </c>
      <c r="E382" s="2032">
        <v>612708</v>
      </c>
      <c r="F382" s="2032">
        <v>957116</v>
      </c>
      <c r="G382" s="2027" t="s">
        <v>1909</v>
      </c>
    </row>
    <row r="383" spans="1:7" x14ac:dyDescent="0.2">
      <c r="A383" s="2033" t="s">
        <v>3004</v>
      </c>
      <c r="B383" s="2023" t="s">
        <v>1907</v>
      </c>
      <c r="C383" s="2023" t="s">
        <v>2131</v>
      </c>
      <c r="D383" s="2032">
        <v>11842</v>
      </c>
      <c r="E383" s="2032">
        <v>1086</v>
      </c>
      <c r="F383" s="2032">
        <v>10756</v>
      </c>
      <c r="G383" s="2027" t="s">
        <v>1909</v>
      </c>
    </row>
    <row r="384" spans="1:7" x14ac:dyDescent="0.2">
      <c r="A384" s="2033" t="s">
        <v>3004</v>
      </c>
      <c r="B384" s="2023" t="s">
        <v>1907</v>
      </c>
      <c r="C384" s="2023" t="s">
        <v>2133</v>
      </c>
      <c r="D384" s="2032">
        <v>104979336</v>
      </c>
      <c r="E384" s="2032">
        <v>8848921</v>
      </c>
      <c r="F384" s="2032">
        <v>96130415</v>
      </c>
      <c r="G384" s="2027" t="s">
        <v>1909</v>
      </c>
    </row>
    <row r="385" spans="1:7" x14ac:dyDescent="0.2">
      <c r="A385" s="2033" t="s">
        <v>3004</v>
      </c>
      <c r="B385" s="2023" t="s">
        <v>1907</v>
      </c>
      <c r="C385" s="2023" t="s">
        <v>2134</v>
      </c>
      <c r="D385" s="2032">
        <v>2616704</v>
      </c>
      <c r="E385" s="2032">
        <v>712898</v>
      </c>
      <c r="F385" s="2032">
        <v>1903806</v>
      </c>
      <c r="G385" s="2027" t="s">
        <v>1909</v>
      </c>
    </row>
    <row r="386" spans="1:7" x14ac:dyDescent="0.2">
      <c r="A386" s="2033" t="s">
        <v>3004</v>
      </c>
      <c r="B386" s="2023" t="s">
        <v>1907</v>
      </c>
      <c r="C386" s="2023" t="s">
        <v>2135</v>
      </c>
      <c r="D386" s="2032">
        <v>2616704</v>
      </c>
      <c r="E386" s="2032">
        <v>712898</v>
      </c>
      <c r="F386" s="2032">
        <v>1903806</v>
      </c>
      <c r="G386" s="2027" t="s">
        <v>1909</v>
      </c>
    </row>
    <row r="387" spans="1:7" x14ac:dyDescent="0.2">
      <c r="A387" s="2033" t="s">
        <v>3004</v>
      </c>
      <c r="B387" s="2023" t="s">
        <v>1907</v>
      </c>
      <c r="C387" s="2023" t="s">
        <v>2136</v>
      </c>
      <c r="D387" s="2032">
        <v>417342</v>
      </c>
      <c r="E387" s="2032">
        <v>276112</v>
      </c>
      <c r="F387" s="2032">
        <v>141230</v>
      </c>
      <c r="G387" s="2027" t="s">
        <v>1909</v>
      </c>
    </row>
    <row r="388" spans="1:7" x14ac:dyDescent="0.2">
      <c r="A388" s="2033" t="s">
        <v>3004</v>
      </c>
      <c r="B388" s="2023" t="s">
        <v>1907</v>
      </c>
      <c r="C388" s="2023" t="s">
        <v>2137</v>
      </c>
      <c r="D388" s="2032">
        <v>3267310</v>
      </c>
      <c r="E388" s="2032">
        <v>1556220</v>
      </c>
      <c r="F388" s="2032">
        <v>1711090</v>
      </c>
      <c r="G388" s="2027" t="s">
        <v>1909</v>
      </c>
    </row>
    <row r="389" spans="1:7" x14ac:dyDescent="0.2">
      <c r="A389" s="2033" t="s">
        <v>3004</v>
      </c>
      <c r="B389" s="2023" t="s">
        <v>1907</v>
      </c>
      <c r="C389" s="2023" t="s">
        <v>2138</v>
      </c>
      <c r="D389" s="2032">
        <v>8098685</v>
      </c>
      <c r="E389" s="2032">
        <v>4545843</v>
      </c>
      <c r="F389" s="2032">
        <v>3552842</v>
      </c>
      <c r="G389" s="2027" t="s">
        <v>1909</v>
      </c>
    </row>
    <row r="390" spans="1:7" x14ac:dyDescent="0.2">
      <c r="A390" s="2033" t="s">
        <v>3004</v>
      </c>
      <c r="B390" s="2023" t="s">
        <v>1907</v>
      </c>
      <c r="C390" s="2023" t="s">
        <v>2139</v>
      </c>
      <c r="D390" s="2032">
        <v>10903346</v>
      </c>
      <c r="E390" s="2032">
        <v>5825338</v>
      </c>
      <c r="F390" s="2032">
        <v>5078008</v>
      </c>
      <c r="G390" s="2027" t="s">
        <v>1909</v>
      </c>
    </row>
    <row r="391" spans="1:7" x14ac:dyDescent="0.2">
      <c r="A391" s="2033" t="s">
        <v>3004</v>
      </c>
      <c r="B391" s="2023" t="s">
        <v>1907</v>
      </c>
      <c r="C391" s="2023" t="s">
        <v>2152</v>
      </c>
      <c r="D391" s="2032">
        <v>490521</v>
      </c>
      <c r="E391" s="2032">
        <v>121467</v>
      </c>
      <c r="F391" s="2032">
        <v>369054</v>
      </c>
      <c r="G391" s="2027" t="s">
        <v>1909</v>
      </c>
    </row>
    <row r="392" spans="1:7" x14ac:dyDescent="0.2">
      <c r="A392" s="2033" t="s">
        <v>3004</v>
      </c>
      <c r="B392" s="2023" t="s">
        <v>1907</v>
      </c>
      <c r="C392" s="2023" t="s">
        <v>2155</v>
      </c>
      <c r="D392" s="2032">
        <v>5088000</v>
      </c>
      <c r="E392" s="2032">
        <v>4426853</v>
      </c>
      <c r="F392" s="2032">
        <v>661147</v>
      </c>
      <c r="G392" s="2027" t="s">
        <v>1909</v>
      </c>
    </row>
    <row r="393" spans="1:7" x14ac:dyDescent="0.2">
      <c r="A393" s="2033" t="s">
        <v>3004</v>
      </c>
      <c r="B393" s="2023" t="s">
        <v>1907</v>
      </c>
      <c r="C393" s="2023" t="s">
        <v>2157</v>
      </c>
      <c r="D393" s="2032">
        <v>1065143</v>
      </c>
      <c r="E393" s="2032">
        <v>135848</v>
      </c>
      <c r="F393" s="2032">
        <v>929295</v>
      </c>
      <c r="G393" s="2027" t="s">
        <v>1909</v>
      </c>
    </row>
    <row r="394" spans="1:7" x14ac:dyDescent="0.2">
      <c r="A394" s="2033" t="s">
        <v>3004</v>
      </c>
      <c r="B394" s="2023" t="s">
        <v>1907</v>
      </c>
      <c r="C394" s="2023" t="s">
        <v>2169</v>
      </c>
      <c r="D394" s="2032">
        <v>1067131</v>
      </c>
      <c r="E394" s="2032">
        <v>576690</v>
      </c>
      <c r="F394" s="2032">
        <v>490441</v>
      </c>
      <c r="G394" s="2027" t="s">
        <v>1909</v>
      </c>
    </row>
    <row r="395" spans="1:7" x14ac:dyDescent="0.2">
      <c r="A395" s="2033" t="s">
        <v>3004</v>
      </c>
      <c r="B395" s="2023" t="s">
        <v>1907</v>
      </c>
      <c r="C395" s="2023" t="s">
        <v>2172</v>
      </c>
      <c r="D395" s="2032">
        <v>100000</v>
      </c>
      <c r="E395" s="2032">
        <v>53424</v>
      </c>
      <c r="F395" s="2032">
        <v>46576</v>
      </c>
      <c r="G395" s="2027" t="s">
        <v>1909</v>
      </c>
    </row>
    <row r="396" spans="1:7" x14ac:dyDescent="0.2">
      <c r="A396" s="2033" t="s">
        <v>3004</v>
      </c>
      <c r="B396" s="2023" t="s">
        <v>1907</v>
      </c>
      <c r="C396" s="2023" t="s">
        <v>2173</v>
      </c>
      <c r="D396" s="2032">
        <v>771000</v>
      </c>
      <c r="E396" s="2032">
        <v>415517</v>
      </c>
      <c r="F396" s="2032">
        <v>355483</v>
      </c>
      <c r="G396" s="2027" t="s">
        <v>1909</v>
      </c>
    </row>
    <row r="397" spans="1:7" x14ac:dyDescent="0.2">
      <c r="A397" s="2033" t="s">
        <v>3004</v>
      </c>
      <c r="B397" s="2023" t="s">
        <v>1907</v>
      </c>
      <c r="C397" s="2023" t="s">
        <v>2174</v>
      </c>
      <c r="D397" s="2032">
        <v>5803342</v>
      </c>
      <c r="E397" s="2032">
        <v>3380156</v>
      </c>
      <c r="F397" s="2032">
        <v>2423186</v>
      </c>
      <c r="G397" s="2027" t="s">
        <v>1909</v>
      </c>
    </row>
    <row r="398" spans="1:7" x14ac:dyDescent="0.2">
      <c r="A398" s="2033" t="s">
        <v>3004</v>
      </c>
      <c r="B398" s="2023" t="s">
        <v>1907</v>
      </c>
      <c r="C398" s="2023" t="s">
        <v>2180</v>
      </c>
      <c r="D398" s="2032">
        <v>817950</v>
      </c>
      <c r="E398" s="2032">
        <v>294466</v>
      </c>
      <c r="F398" s="2032">
        <v>523484</v>
      </c>
      <c r="G398" s="2027" t="s">
        <v>1909</v>
      </c>
    </row>
    <row r="399" spans="1:7" x14ac:dyDescent="0.2">
      <c r="A399" s="2033" t="s">
        <v>3004</v>
      </c>
      <c r="B399" s="2023" t="s">
        <v>1907</v>
      </c>
      <c r="C399" s="2023" t="s">
        <v>2182</v>
      </c>
      <c r="D399" s="2032">
        <v>1220940</v>
      </c>
      <c r="E399" s="2032">
        <v>403047</v>
      </c>
      <c r="F399" s="2032">
        <v>817893</v>
      </c>
      <c r="G399" s="2027" t="s">
        <v>1909</v>
      </c>
    </row>
    <row r="400" spans="1:7" x14ac:dyDescent="0.2">
      <c r="A400" s="2033" t="s">
        <v>3004</v>
      </c>
      <c r="B400" s="2023" t="s">
        <v>1907</v>
      </c>
      <c r="C400" s="2023" t="s">
        <v>2183</v>
      </c>
      <c r="D400" s="2032">
        <v>167000</v>
      </c>
      <c r="E400" s="2032">
        <v>90972</v>
      </c>
      <c r="F400" s="2032">
        <v>76028</v>
      </c>
      <c r="G400" s="2027" t="s">
        <v>1909</v>
      </c>
    </row>
    <row r="401" spans="1:7" x14ac:dyDescent="0.2">
      <c r="A401" s="2033" t="s">
        <v>3004</v>
      </c>
      <c r="B401" s="2023" t="s">
        <v>1907</v>
      </c>
      <c r="C401" s="2023" t="s">
        <v>2184</v>
      </c>
      <c r="D401" s="2032">
        <v>4884089</v>
      </c>
      <c r="E401" s="2032">
        <v>2631298</v>
      </c>
      <c r="F401" s="2032">
        <v>2252791</v>
      </c>
      <c r="G401" s="2027" t="s">
        <v>1909</v>
      </c>
    </row>
    <row r="402" spans="1:7" x14ac:dyDescent="0.2">
      <c r="A402" s="2033" t="s">
        <v>3004</v>
      </c>
      <c r="B402" s="2023" t="s">
        <v>1907</v>
      </c>
      <c r="C402" s="2023" t="s">
        <v>2185</v>
      </c>
      <c r="D402" s="2032">
        <v>50484505</v>
      </c>
      <c r="E402" s="2032">
        <v>14187862</v>
      </c>
      <c r="F402" s="2032">
        <v>36296643</v>
      </c>
      <c r="G402" s="2027" t="s">
        <v>1909</v>
      </c>
    </row>
    <row r="403" spans="1:7" x14ac:dyDescent="0.2">
      <c r="A403" s="2033" t="s">
        <v>3004</v>
      </c>
      <c r="B403" s="2023" t="s">
        <v>1907</v>
      </c>
      <c r="C403" s="2023" t="s">
        <v>2186</v>
      </c>
      <c r="D403" s="2032">
        <v>8373957</v>
      </c>
      <c r="E403" s="2032">
        <v>4641081</v>
      </c>
      <c r="F403" s="2032">
        <v>3732876</v>
      </c>
      <c r="G403" s="2027" t="s">
        <v>1909</v>
      </c>
    </row>
    <row r="404" spans="1:7" x14ac:dyDescent="0.2">
      <c r="A404" s="2033" t="s">
        <v>3004</v>
      </c>
      <c r="B404" s="2023" t="s">
        <v>1907</v>
      </c>
      <c r="C404" s="2023" t="s">
        <v>2190</v>
      </c>
      <c r="D404" s="2032">
        <v>3335625</v>
      </c>
      <c r="E404" s="2032">
        <v>2131021</v>
      </c>
      <c r="F404" s="2032">
        <v>1204604</v>
      </c>
      <c r="G404" s="2027" t="s">
        <v>1909</v>
      </c>
    </row>
    <row r="405" spans="1:7" x14ac:dyDescent="0.2">
      <c r="A405" s="2033" t="s">
        <v>3004</v>
      </c>
      <c r="B405" s="2023" t="s">
        <v>1907</v>
      </c>
      <c r="C405" s="2023" t="s">
        <v>2193</v>
      </c>
      <c r="D405" s="2032">
        <v>1362750</v>
      </c>
      <c r="E405" s="2032">
        <v>429556</v>
      </c>
      <c r="F405" s="2032">
        <v>933194</v>
      </c>
      <c r="G405" s="2027" t="s">
        <v>1909</v>
      </c>
    </row>
    <row r="406" spans="1:7" x14ac:dyDescent="0.2">
      <c r="A406" s="2033" t="s">
        <v>3004</v>
      </c>
      <c r="B406" s="2023" t="s">
        <v>1907</v>
      </c>
      <c r="C406" s="2023" t="s">
        <v>2194</v>
      </c>
      <c r="D406" s="2032">
        <v>1425050</v>
      </c>
      <c r="E406" s="2032">
        <v>449183</v>
      </c>
      <c r="F406" s="2032">
        <v>975867</v>
      </c>
      <c r="G406" s="2027" t="s">
        <v>1909</v>
      </c>
    </row>
    <row r="407" spans="1:7" x14ac:dyDescent="0.2">
      <c r="A407" s="2033" t="s">
        <v>3004</v>
      </c>
      <c r="B407" s="2023" t="s">
        <v>1907</v>
      </c>
      <c r="C407" s="2023" t="s">
        <v>2195</v>
      </c>
      <c r="D407" s="2032">
        <v>211250</v>
      </c>
      <c r="E407" s="2032">
        <v>66584</v>
      </c>
      <c r="F407" s="2032">
        <v>144666</v>
      </c>
      <c r="G407" s="2027" t="s">
        <v>1909</v>
      </c>
    </row>
    <row r="408" spans="1:7" x14ac:dyDescent="0.2">
      <c r="A408" s="2033" t="s">
        <v>3004</v>
      </c>
      <c r="B408" s="2023" t="s">
        <v>1907</v>
      </c>
      <c r="C408" s="2023" t="s">
        <v>2196</v>
      </c>
      <c r="D408" s="2032">
        <v>568398</v>
      </c>
      <c r="E408" s="2032">
        <v>179163</v>
      </c>
      <c r="F408" s="2032">
        <v>389235</v>
      </c>
      <c r="G408" s="2027" t="s">
        <v>1909</v>
      </c>
    </row>
    <row r="409" spans="1:7" x14ac:dyDescent="0.2">
      <c r="A409" s="2033" t="s">
        <v>3004</v>
      </c>
      <c r="B409" s="2023" t="s">
        <v>1907</v>
      </c>
      <c r="C409" s="2023" t="s">
        <v>2202</v>
      </c>
      <c r="D409" s="2032">
        <v>55000</v>
      </c>
      <c r="E409" s="2032">
        <v>31027</v>
      </c>
      <c r="F409" s="2032">
        <v>23973</v>
      </c>
      <c r="G409" s="2027" t="s">
        <v>1909</v>
      </c>
    </row>
    <row r="410" spans="1:7" x14ac:dyDescent="0.2">
      <c r="A410" s="2033" t="s">
        <v>3004</v>
      </c>
      <c r="B410" s="2023" t="s">
        <v>1907</v>
      </c>
      <c r="C410" s="2023" t="s">
        <v>2206</v>
      </c>
      <c r="D410" s="2032">
        <v>25306270</v>
      </c>
      <c r="E410" s="2032">
        <v>863562</v>
      </c>
      <c r="F410" s="2032">
        <v>24442708</v>
      </c>
      <c r="G410" s="2027" t="s">
        <v>1909</v>
      </c>
    </row>
    <row r="411" spans="1:7" x14ac:dyDescent="0.2">
      <c r="A411" s="2033" t="s">
        <v>3004</v>
      </c>
      <c r="B411" s="2023" t="s">
        <v>1907</v>
      </c>
      <c r="C411" s="2023" t="s">
        <v>2208</v>
      </c>
      <c r="D411" s="2032">
        <v>343231480</v>
      </c>
      <c r="E411" s="2032">
        <v>24885779</v>
      </c>
      <c r="F411" s="2032">
        <v>318345701</v>
      </c>
      <c r="G411" s="2027" t="s">
        <v>1909</v>
      </c>
    </row>
    <row r="412" spans="1:7" x14ac:dyDescent="0.2">
      <c r="A412" s="2033" t="s">
        <v>3004</v>
      </c>
      <c r="B412" s="2023" t="s">
        <v>1907</v>
      </c>
      <c r="C412" s="2023" t="s">
        <v>2210</v>
      </c>
      <c r="D412" s="2032">
        <v>5401564</v>
      </c>
      <c r="E412" s="2032">
        <v>972728</v>
      </c>
      <c r="F412" s="2032">
        <v>4428836</v>
      </c>
      <c r="G412" s="2027" t="s">
        <v>1909</v>
      </c>
    </row>
    <row r="413" spans="1:7" x14ac:dyDescent="0.2">
      <c r="A413" s="2033" t="s">
        <v>3004</v>
      </c>
      <c r="B413" s="2023" t="s">
        <v>1907</v>
      </c>
      <c r="C413" s="2023" t="s">
        <v>2213</v>
      </c>
      <c r="D413" s="2032">
        <v>1265836</v>
      </c>
      <c r="E413" s="2032">
        <v>265936</v>
      </c>
      <c r="F413" s="2032">
        <v>999900</v>
      </c>
      <c r="G413" s="2027" t="s">
        <v>1909</v>
      </c>
    </row>
    <row r="414" spans="1:7" x14ac:dyDescent="0.2">
      <c r="A414" s="2033" t="s">
        <v>3004</v>
      </c>
      <c r="B414" s="2023" t="s">
        <v>1907</v>
      </c>
      <c r="C414" s="2023" t="s">
        <v>2214</v>
      </c>
      <c r="D414" s="2032">
        <v>4032989</v>
      </c>
      <c r="E414" s="2032">
        <v>847261</v>
      </c>
      <c r="F414" s="2032">
        <v>3185728</v>
      </c>
      <c r="G414" s="2027" t="s">
        <v>1909</v>
      </c>
    </row>
    <row r="415" spans="1:7" x14ac:dyDescent="0.2">
      <c r="A415" s="2033" t="s">
        <v>3004</v>
      </c>
      <c r="B415" s="2023" t="s">
        <v>1907</v>
      </c>
      <c r="C415" s="2023" t="s">
        <v>2220</v>
      </c>
      <c r="D415" s="2032">
        <v>4434318</v>
      </c>
      <c r="E415" s="2032">
        <v>1778121</v>
      </c>
      <c r="F415" s="2032">
        <v>2656197</v>
      </c>
      <c r="G415" s="2027" t="s">
        <v>1909</v>
      </c>
    </row>
    <row r="416" spans="1:7" x14ac:dyDescent="0.2">
      <c r="A416" s="2033" t="s">
        <v>3004</v>
      </c>
      <c r="B416" s="2023" t="s">
        <v>1907</v>
      </c>
      <c r="C416" s="2023" t="s">
        <v>2221</v>
      </c>
      <c r="D416" s="2032">
        <v>2814472</v>
      </c>
      <c r="E416" s="2032">
        <v>1087480</v>
      </c>
      <c r="F416" s="2032">
        <v>1726992</v>
      </c>
      <c r="G416" s="2027" t="s">
        <v>1909</v>
      </c>
    </row>
    <row r="417" spans="1:7" x14ac:dyDescent="0.2">
      <c r="A417" s="2033" t="s">
        <v>3004</v>
      </c>
      <c r="B417" s="2023" t="s">
        <v>1907</v>
      </c>
      <c r="C417" s="2023" t="s">
        <v>2222</v>
      </c>
      <c r="D417" s="2032">
        <v>3589000</v>
      </c>
      <c r="E417" s="2032">
        <v>1938990</v>
      </c>
      <c r="F417" s="2032">
        <v>1650010</v>
      </c>
      <c r="G417" s="2027" t="s">
        <v>1909</v>
      </c>
    </row>
    <row r="418" spans="1:7" x14ac:dyDescent="0.2">
      <c r="A418" s="2033" t="s">
        <v>3004</v>
      </c>
      <c r="B418" s="2023" t="s">
        <v>1907</v>
      </c>
      <c r="C418" s="2023" t="s">
        <v>2223</v>
      </c>
      <c r="D418" s="2032">
        <v>15079785</v>
      </c>
      <c r="E418" s="2032">
        <v>6532144</v>
      </c>
      <c r="F418" s="2032">
        <v>8547641</v>
      </c>
      <c r="G418" s="2027" t="s">
        <v>1909</v>
      </c>
    </row>
    <row r="419" spans="1:7" x14ac:dyDescent="0.2">
      <c r="A419" s="2033" t="s">
        <v>3004</v>
      </c>
      <c r="B419" s="2023" t="s">
        <v>1907</v>
      </c>
      <c r="C419" s="2023" t="s">
        <v>2229</v>
      </c>
      <c r="D419" s="2032">
        <v>28261919</v>
      </c>
      <c r="E419" s="2032">
        <v>6998310</v>
      </c>
      <c r="F419" s="2032">
        <v>21263609</v>
      </c>
      <c r="G419" s="2027" t="s">
        <v>1909</v>
      </c>
    </row>
    <row r="420" spans="1:7" x14ac:dyDescent="0.2">
      <c r="A420" s="2033" t="s">
        <v>3004</v>
      </c>
      <c r="B420" s="2023" t="s">
        <v>1907</v>
      </c>
      <c r="C420" s="2023" t="s">
        <v>2231</v>
      </c>
      <c r="D420" s="2032">
        <v>120000</v>
      </c>
      <c r="E420" s="2032">
        <v>47924</v>
      </c>
      <c r="F420" s="2032">
        <v>72076</v>
      </c>
      <c r="G420" s="2027" t="s">
        <v>1909</v>
      </c>
    </row>
    <row r="421" spans="1:7" x14ac:dyDescent="0.2">
      <c r="A421" s="2033" t="s">
        <v>3004</v>
      </c>
      <c r="B421" s="2023" t="s">
        <v>1907</v>
      </c>
      <c r="C421" s="2023" t="s">
        <v>2233</v>
      </c>
      <c r="D421" s="2032">
        <v>3771900</v>
      </c>
      <c r="E421" s="2032">
        <v>906501</v>
      </c>
      <c r="F421" s="2032">
        <v>2865399</v>
      </c>
      <c r="G421" s="2027" t="s">
        <v>1909</v>
      </c>
    </row>
    <row r="422" spans="1:7" x14ac:dyDescent="0.2">
      <c r="A422" s="2033" t="s">
        <v>3004</v>
      </c>
      <c r="B422" s="2023" t="s">
        <v>1907</v>
      </c>
      <c r="C422" s="2023" t="s">
        <v>2234</v>
      </c>
      <c r="D422" s="2032">
        <v>667668</v>
      </c>
      <c r="E422" s="2032">
        <v>96861</v>
      </c>
      <c r="F422" s="2032">
        <v>570807</v>
      </c>
      <c r="G422" s="2027" t="s">
        <v>1909</v>
      </c>
    </row>
    <row r="423" spans="1:7" x14ac:dyDescent="0.2">
      <c r="A423" s="2033" t="s">
        <v>3004</v>
      </c>
      <c r="B423" s="2023" t="s">
        <v>1907</v>
      </c>
      <c r="C423" s="2023" t="s">
        <v>2235</v>
      </c>
      <c r="D423" s="2032">
        <v>6569111</v>
      </c>
      <c r="E423" s="2032">
        <v>1118185</v>
      </c>
      <c r="F423" s="2032">
        <v>5450926</v>
      </c>
      <c r="G423" s="2027" t="s">
        <v>1909</v>
      </c>
    </row>
    <row r="424" spans="1:7" x14ac:dyDescent="0.2">
      <c r="A424" s="2033" t="s">
        <v>3004</v>
      </c>
      <c r="B424" s="2023" t="s">
        <v>1907</v>
      </c>
      <c r="C424" s="2023" t="s">
        <v>2236</v>
      </c>
      <c r="D424" s="2032">
        <v>290000</v>
      </c>
      <c r="E424" s="2032">
        <v>49364</v>
      </c>
      <c r="F424" s="2032">
        <v>240636</v>
      </c>
      <c r="G424" s="2027" t="s">
        <v>1909</v>
      </c>
    </row>
    <row r="425" spans="1:7" x14ac:dyDescent="0.2">
      <c r="A425" s="2033" t="s">
        <v>3004</v>
      </c>
      <c r="B425" s="2023" t="s">
        <v>1907</v>
      </c>
      <c r="C425" s="2023" t="s">
        <v>2237</v>
      </c>
      <c r="D425" s="2032">
        <v>8891005</v>
      </c>
      <c r="E425" s="2032">
        <v>3240008</v>
      </c>
      <c r="F425" s="2032">
        <v>5650997</v>
      </c>
      <c r="G425" s="2027" t="s">
        <v>1909</v>
      </c>
    </row>
    <row r="426" spans="1:7" x14ac:dyDescent="0.2">
      <c r="A426" s="2033" t="s">
        <v>3004</v>
      </c>
      <c r="B426" s="2023" t="s">
        <v>1907</v>
      </c>
      <c r="C426" s="2023" t="s">
        <v>2239</v>
      </c>
      <c r="D426" s="2032">
        <v>1009000</v>
      </c>
      <c r="E426" s="2032">
        <v>878228</v>
      </c>
      <c r="F426" s="2032">
        <v>130772</v>
      </c>
      <c r="G426" s="2027" t="s">
        <v>1909</v>
      </c>
    </row>
    <row r="427" spans="1:7" x14ac:dyDescent="0.2">
      <c r="A427" s="2033" t="s">
        <v>3004</v>
      </c>
      <c r="B427" s="2023" t="s">
        <v>1907</v>
      </c>
      <c r="C427" s="2023" t="s">
        <v>2240</v>
      </c>
      <c r="D427" s="2032">
        <v>1499960</v>
      </c>
      <c r="E427" s="2032">
        <v>1296582</v>
      </c>
      <c r="F427" s="2032">
        <v>203378</v>
      </c>
      <c r="G427" s="2027" t="s">
        <v>1909</v>
      </c>
    </row>
    <row r="428" spans="1:7" x14ac:dyDescent="0.2">
      <c r="A428" s="2033" t="s">
        <v>3004</v>
      </c>
      <c r="B428" s="2023" t="s">
        <v>1907</v>
      </c>
      <c r="C428" s="2023" t="s">
        <v>2244</v>
      </c>
      <c r="D428" s="2032">
        <v>346232</v>
      </c>
      <c r="E428" s="2032">
        <v>244655</v>
      </c>
      <c r="F428" s="2032">
        <v>101577</v>
      </c>
      <c r="G428" s="2027" t="s">
        <v>1909</v>
      </c>
    </row>
    <row r="429" spans="1:7" x14ac:dyDescent="0.2">
      <c r="A429" s="2033" t="s">
        <v>3004</v>
      </c>
      <c r="B429" s="2023" t="s">
        <v>1907</v>
      </c>
      <c r="C429" s="2023" t="s">
        <v>2245</v>
      </c>
      <c r="D429" s="2032">
        <v>3003710</v>
      </c>
      <c r="E429" s="2032">
        <v>631026</v>
      </c>
      <c r="F429" s="2032">
        <v>2372684</v>
      </c>
      <c r="G429" s="2027" t="s">
        <v>1909</v>
      </c>
    </row>
    <row r="430" spans="1:7" x14ac:dyDescent="0.2">
      <c r="A430" s="2033" t="s">
        <v>3004</v>
      </c>
      <c r="B430" s="2023" t="s">
        <v>1907</v>
      </c>
      <c r="C430" s="2023" t="s">
        <v>2246</v>
      </c>
      <c r="D430" s="2032">
        <v>1877217</v>
      </c>
      <c r="E430" s="2032">
        <v>394371</v>
      </c>
      <c r="F430" s="2032">
        <v>1482846</v>
      </c>
      <c r="G430" s="2027" t="s">
        <v>1909</v>
      </c>
    </row>
    <row r="431" spans="1:7" x14ac:dyDescent="0.2">
      <c r="A431" s="2033" t="s">
        <v>3004</v>
      </c>
      <c r="B431" s="2023" t="s">
        <v>1907</v>
      </c>
      <c r="C431" s="2023" t="s">
        <v>2247</v>
      </c>
      <c r="D431" s="2032">
        <v>7801218</v>
      </c>
      <c r="E431" s="2032">
        <v>1638898</v>
      </c>
      <c r="F431" s="2032">
        <v>6162320</v>
      </c>
      <c r="G431" s="2027" t="s">
        <v>1909</v>
      </c>
    </row>
    <row r="432" spans="1:7" x14ac:dyDescent="0.2">
      <c r="A432" s="2033" t="s">
        <v>3004</v>
      </c>
      <c r="B432" s="2023" t="s">
        <v>1907</v>
      </c>
      <c r="C432" s="2023" t="s">
        <v>2248</v>
      </c>
      <c r="D432" s="2032">
        <v>63456</v>
      </c>
      <c r="E432" s="2032">
        <v>13333</v>
      </c>
      <c r="F432" s="2032">
        <v>50123</v>
      </c>
      <c r="G432" s="2027" t="s">
        <v>1909</v>
      </c>
    </row>
    <row r="433" spans="1:7" x14ac:dyDescent="0.2">
      <c r="A433" s="2033" t="s">
        <v>3004</v>
      </c>
      <c r="B433" s="2023" t="s">
        <v>1907</v>
      </c>
      <c r="C433" s="2023" t="s">
        <v>2249</v>
      </c>
      <c r="D433" s="2032">
        <v>132000</v>
      </c>
      <c r="E433" s="2032">
        <v>71718</v>
      </c>
      <c r="F433" s="2032">
        <v>60282</v>
      </c>
      <c r="G433" s="2027" t="s">
        <v>1909</v>
      </c>
    </row>
    <row r="434" spans="1:7" x14ac:dyDescent="0.2">
      <c r="A434" s="2033" t="s">
        <v>3004</v>
      </c>
      <c r="B434" s="2023" t="s">
        <v>1907</v>
      </c>
      <c r="C434" s="2023" t="s">
        <v>2250</v>
      </c>
      <c r="D434" s="2032">
        <v>902986</v>
      </c>
      <c r="E434" s="2032">
        <v>433142</v>
      </c>
      <c r="F434" s="2032">
        <v>469844</v>
      </c>
      <c r="G434" s="2027" t="s">
        <v>1909</v>
      </c>
    </row>
    <row r="435" spans="1:7" x14ac:dyDescent="0.2">
      <c r="A435" s="2033" t="s">
        <v>3004</v>
      </c>
      <c r="B435" s="2023" t="s">
        <v>1907</v>
      </c>
      <c r="C435" s="2023" t="s">
        <v>2252</v>
      </c>
      <c r="D435" s="2032">
        <v>48859051</v>
      </c>
      <c r="E435" s="2032">
        <v>20339406</v>
      </c>
      <c r="F435" s="2032">
        <v>28519645</v>
      </c>
      <c r="G435" s="2027" t="s">
        <v>1909</v>
      </c>
    </row>
    <row r="436" spans="1:7" x14ac:dyDescent="0.2">
      <c r="A436" s="2033" t="s">
        <v>3004</v>
      </c>
      <c r="B436" s="2023" t="s">
        <v>1907</v>
      </c>
      <c r="C436" s="2023" t="s">
        <v>2255</v>
      </c>
      <c r="D436" s="2032">
        <v>252000</v>
      </c>
      <c r="E436" s="2032">
        <v>136938</v>
      </c>
      <c r="F436" s="2032">
        <v>115062</v>
      </c>
      <c r="G436" s="2027" t="s">
        <v>1909</v>
      </c>
    </row>
    <row r="437" spans="1:7" x14ac:dyDescent="0.2">
      <c r="A437" s="2033" t="s">
        <v>3004</v>
      </c>
      <c r="B437" s="2023" t="s">
        <v>1907</v>
      </c>
      <c r="C437" s="2023" t="s">
        <v>2256</v>
      </c>
      <c r="D437" s="2032">
        <v>18056341</v>
      </c>
      <c r="E437" s="2032">
        <v>6334414</v>
      </c>
      <c r="F437" s="2032">
        <v>11721927</v>
      </c>
      <c r="G437" s="2027" t="s">
        <v>1909</v>
      </c>
    </row>
    <row r="438" spans="1:7" x14ac:dyDescent="0.2">
      <c r="A438" s="2033" t="s">
        <v>3004</v>
      </c>
      <c r="B438" s="2023" t="s">
        <v>1907</v>
      </c>
      <c r="C438" s="2023" t="s">
        <v>2258</v>
      </c>
      <c r="D438" s="2032">
        <v>255000</v>
      </c>
      <c r="E438" s="2032">
        <v>137868</v>
      </c>
      <c r="F438" s="2032">
        <v>117132</v>
      </c>
      <c r="G438" s="2027" t="s">
        <v>1909</v>
      </c>
    </row>
    <row r="439" spans="1:7" x14ac:dyDescent="0.2">
      <c r="A439" s="2033" t="s">
        <v>3004</v>
      </c>
      <c r="B439" s="2023" t="s">
        <v>1907</v>
      </c>
      <c r="C439" s="2023" t="s">
        <v>2259</v>
      </c>
      <c r="D439" s="2032">
        <v>24470367</v>
      </c>
      <c r="E439" s="2032">
        <v>6321244</v>
      </c>
      <c r="F439" s="2032">
        <v>18149123</v>
      </c>
      <c r="G439" s="2027" t="s">
        <v>1909</v>
      </c>
    </row>
    <row r="440" spans="1:7" x14ac:dyDescent="0.2">
      <c r="A440" s="2033" t="s">
        <v>3004</v>
      </c>
      <c r="B440" s="2023" t="s">
        <v>1907</v>
      </c>
      <c r="C440" s="2023" t="s">
        <v>2260</v>
      </c>
      <c r="D440" s="2032">
        <v>7592414</v>
      </c>
      <c r="E440" s="2032">
        <v>1824665</v>
      </c>
      <c r="F440" s="2032">
        <v>5767749</v>
      </c>
      <c r="G440" s="2027" t="s">
        <v>1909</v>
      </c>
    </row>
    <row r="441" spans="1:7" x14ac:dyDescent="0.2">
      <c r="A441" s="2033" t="s">
        <v>3004</v>
      </c>
      <c r="B441" s="2023" t="s">
        <v>1907</v>
      </c>
      <c r="C441" s="2023" t="s">
        <v>2262</v>
      </c>
      <c r="D441" s="2032">
        <v>288000</v>
      </c>
      <c r="E441" s="2032">
        <v>199758</v>
      </c>
      <c r="F441" s="2032">
        <v>88242</v>
      </c>
      <c r="G441" s="2027" t="s">
        <v>1909</v>
      </c>
    </row>
    <row r="442" spans="1:7" x14ac:dyDescent="0.2">
      <c r="A442" s="2033" t="s">
        <v>3004</v>
      </c>
      <c r="B442" s="2023" t="s">
        <v>1907</v>
      </c>
      <c r="C442" s="2023" t="s">
        <v>2273</v>
      </c>
      <c r="D442" s="2032">
        <v>15881733</v>
      </c>
      <c r="E442" s="2032">
        <v>9210188</v>
      </c>
      <c r="F442" s="2032">
        <v>6671545</v>
      </c>
      <c r="G442" s="2027" t="s">
        <v>1909</v>
      </c>
    </row>
    <row r="443" spans="1:7" x14ac:dyDescent="0.2">
      <c r="A443" s="2033" t="s">
        <v>3004</v>
      </c>
      <c r="B443" s="2023" t="s">
        <v>1907</v>
      </c>
      <c r="C443" s="2023" t="s">
        <v>2275</v>
      </c>
      <c r="D443" s="2032">
        <v>89000</v>
      </c>
      <c r="E443" s="2032">
        <v>47219</v>
      </c>
      <c r="F443" s="2032">
        <v>41781</v>
      </c>
      <c r="G443" s="2027" t="s">
        <v>1909</v>
      </c>
    </row>
    <row r="444" spans="1:7" x14ac:dyDescent="0.2">
      <c r="A444" s="2033" t="s">
        <v>3004</v>
      </c>
      <c r="B444" s="2023" t="s">
        <v>1907</v>
      </c>
      <c r="C444" s="2023" t="s">
        <v>2276</v>
      </c>
      <c r="D444" s="2032">
        <v>1054130</v>
      </c>
      <c r="E444" s="2032">
        <v>728607</v>
      </c>
      <c r="F444" s="2032">
        <v>325523</v>
      </c>
      <c r="G444" s="2027" t="s">
        <v>1909</v>
      </c>
    </row>
    <row r="445" spans="1:7" x14ac:dyDescent="0.2">
      <c r="A445" s="2033" t="s">
        <v>3004</v>
      </c>
      <c r="B445" s="2023" t="s">
        <v>1907</v>
      </c>
      <c r="C445" s="2023" t="s">
        <v>2278</v>
      </c>
      <c r="D445" s="2032">
        <v>85000</v>
      </c>
      <c r="E445" s="2032">
        <v>45966</v>
      </c>
      <c r="F445" s="2032">
        <v>39034</v>
      </c>
      <c r="G445" s="2027" t="s">
        <v>1909</v>
      </c>
    </row>
    <row r="446" spans="1:7" x14ac:dyDescent="0.2">
      <c r="A446" s="2033" t="s">
        <v>3004</v>
      </c>
      <c r="B446" s="2023" t="s">
        <v>1907</v>
      </c>
      <c r="C446" s="2023" t="s">
        <v>2279</v>
      </c>
      <c r="D446" s="2032">
        <v>89000</v>
      </c>
      <c r="E446" s="2032">
        <v>47219</v>
      </c>
      <c r="F446" s="2032">
        <v>41781</v>
      </c>
      <c r="G446" s="2027" t="s">
        <v>1909</v>
      </c>
    </row>
    <row r="447" spans="1:7" x14ac:dyDescent="0.2">
      <c r="A447" s="2033" t="s">
        <v>3004</v>
      </c>
      <c r="B447" s="2023" t="s">
        <v>1907</v>
      </c>
      <c r="C447" s="2023" t="s">
        <v>2280</v>
      </c>
      <c r="D447" s="2032">
        <v>87000</v>
      </c>
      <c r="E447" s="2032">
        <v>46596</v>
      </c>
      <c r="F447" s="2032">
        <v>40404</v>
      </c>
      <c r="G447" s="2027" t="s">
        <v>1909</v>
      </c>
    </row>
    <row r="448" spans="1:7" x14ac:dyDescent="0.2">
      <c r="A448" s="2033" t="s">
        <v>3004</v>
      </c>
      <c r="B448" s="2023" t="s">
        <v>1907</v>
      </c>
      <c r="C448" s="2023" t="s">
        <v>2281</v>
      </c>
      <c r="D448" s="2032">
        <v>70625</v>
      </c>
      <c r="E448" s="2032">
        <v>48897</v>
      </c>
      <c r="F448" s="2032">
        <v>21728</v>
      </c>
      <c r="G448" s="2027" t="s">
        <v>1909</v>
      </c>
    </row>
    <row r="449" spans="1:7" x14ac:dyDescent="0.2">
      <c r="A449" s="2033" t="s">
        <v>3004</v>
      </c>
      <c r="B449" s="2023" t="s">
        <v>1907</v>
      </c>
      <c r="C449" s="2023" t="s">
        <v>2283</v>
      </c>
      <c r="D449" s="2032">
        <v>5039349</v>
      </c>
      <c r="E449" s="2032">
        <v>2542078</v>
      </c>
      <c r="F449" s="2032">
        <v>2497271</v>
      </c>
      <c r="G449" s="2027" t="s">
        <v>1909</v>
      </c>
    </row>
    <row r="450" spans="1:7" x14ac:dyDescent="0.2">
      <c r="A450" s="2033" t="s">
        <v>3004</v>
      </c>
      <c r="B450" s="2023" t="s">
        <v>1907</v>
      </c>
      <c r="C450" s="2023" t="s">
        <v>2285</v>
      </c>
      <c r="D450" s="2032">
        <v>94995</v>
      </c>
      <c r="E450" s="2032">
        <v>52148</v>
      </c>
      <c r="F450" s="2032">
        <v>42847</v>
      </c>
      <c r="G450" s="2027" t="s">
        <v>1909</v>
      </c>
    </row>
    <row r="451" spans="1:7" x14ac:dyDescent="0.2">
      <c r="A451" s="2033" t="s">
        <v>3004</v>
      </c>
      <c r="B451" s="2023" t="s">
        <v>1907</v>
      </c>
      <c r="C451" s="2023" t="s">
        <v>2286</v>
      </c>
      <c r="D451" s="2032">
        <v>3954360</v>
      </c>
      <c r="E451" s="2032">
        <v>1905169</v>
      </c>
      <c r="F451" s="2032">
        <v>2049191</v>
      </c>
      <c r="G451" s="2027" t="s">
        <v>1909</v>
      </c>
    </row>
    <row r="452" spans="1:7" x14ac:dyDescent="0.2">
      <c r="A452" s="2033" t="s">
        <v>3004</v>
      </c>
      <c r="B452" s="2023" t="s">
        <v>1907</v>
      </c>
      <c r="C452" s="2023" t="s">
        <v>2287</v>
      </c>
      <c r="D452" s="2032">
        <v>30179046</v>
      </c>
      <c r="E452" s="2032">
        <v>17438784</v>
      </c>
      <c r="F452" s="2032">
        <v>12740262</v>
      </c>
      <c r="G452" s="2027" t="s">
        <v>1909</v>
      </c>
    </row>
    <row r="453" spans="1:7" x14ac:dyDescent="0.2">
      <c r="A453" s="2033" t="s">
        <v>3004</v>
      </c>
      <c r="B453" s="2023" t="s">
        <v>1907</v>
      </c>
      <c r="C453" s="2023" t="s">
        <v>2289</v>
      </c>
      <c r="D453" s="2032">
        <v>5108259</v>
      </c>
      <c r="E453" s="2032">
        <v>2756465</v>
      </c>
      <c r="F453" s="2032">
        <v>2351794</v>
      </c>
      <c r="G453" s="2027" t="s">
        <v>1909</v>
      </c>
    </row>
    <row r="454" spans="1:7" x14ac:dyDescent="0.2">
      <c r="A454" s="2033" t="s">
        <v>3004</v>
      </c>
      <c r="B454" s="2023" t="s">
        <v>1907</v>
      </c>
      <c r="C454" s="2023" t="s">
        <v>2291</v>
      </c>
      <c r="D454" s="2032">
        <v>225000</v>
      </c>
      <c r="E454" s="2032">
        <v>120197</v>
      </c>
      <c r="F454" s="2032">
        <v>104803</v>
      </c>
      <c r="G454" s="2027" t="s">
        <v>1909</v>
      </c>
    </row>
    <row r="455" spans="1:7" x14ac:dyDescent="0.2">
      <c r="A455" s="2033" t="s">
        <v>3004</v>
      </c>
      <c r="B455" s="2023" t="s">
        <v>1907</v>
      </c>
      <c r="C455" s="2023" t="s">
        <v>2292</v>
      </c>
      <c r="D455" s="2032">
        <v>2443290</v>
      </c>
      <c r="E455" s="2032">
        <v>1641595</v>
      </c>
      <c r="F455" s="2032">
        <v>801695</v>
      </c>
      <c r="G455" s="2027" t="s">
        <v>1909</v>
      </c>
    </row>
    <row r="456" spans="1:7" x14ac:dyDescent="0.2">
      <c r="A456" s="2033" t="s">
        <v>3004</v>
      </c>
      <c r="B456" s="2023" t="s">
        <v>1907</v>
      </c>
      <c r="C456" s="2023" t="s">
        <v>2293</v>
      </c>
      <c r="D456" s="2032">
        <v>225000</v>
      </c>
      <c r="E456" s="2032">
        <v>120197</v>
      </c>
      <c r="F456" s="2032">
        <v>104803</v>
      </c>
      <c r="G456" s="2027" t="s">
        <v>1909</v>
      </c>
    </row>
    <row r="457" spans="1:7" x14ac:dyDescent="0.2">
      <c r="A457" s="2033" t="s">
        <v>3004</v>
      </c>
      <c r="B457" s="2023" t="s">
        <v>1907</v>
      </c>
      <c r="C457" s="2023" t="s">
        <v>2295</v>
      </c>
      <c r="D457" s="2032">
        <v>210000</v>
      </c>
      <c r="E457" s="2032">
        <v>112739</v>
      </c>
      <c r="F457" s="2032">
        <v>97261</v>
      </c>
      <c r="G457" s="2027" t="s">
        <v>1909</v>
      </c>
    </row>
    <row r="458" spans="1:7" x14ac:dyDescent="0.2">
      <c r="A458" s="2033" t="s">
        <v>3004</v>
      </c>
      <c r="B458" s="2023" t="s">
        <v>1907</v>
      </c>
      <c r="C458" s="2023" t="s">
        <v>2297</v>
      </c>
      <c r="D458" s="2032">
        <v>36000</v>
      </c>
      <c r="E458" s="2032">
        <v>19554</v>
      </c>
      <c r="F458" s="2032">
        <v>16446</v>
      </c>
      <c r="G458" s="2027" t="s">
        <v>1909</v>
      </c>
    </row>
    <row r="459" spans="1:7" x14ac:dyDescent="0.2">
      <c r="A459" s="2033" t="s">
        <v>3004</v>
      </c>
      <c r="B459" s="2023" t="s">
        <v>1907</v>
      </c>
      <c r="C459" s="2023" t="s">
        <v>2299</v>
      </c>
      <c r="D459" s="2032">
        <v>450000</v>
      </c>
      <c r="E459" s="2032">
        <v>243156</v>
      </c>
      <c r="F459" s="2032">
        <v>206844</v>
      </c>
      <c r="G459" s="2027" t="s">
        <v>1909</v>
      </c>
    </row>
    <row r="460" spans="1:7" x14ac:dyDescent="0.2">
      <c r="A460" s="2033" t="s">
        <v>3004</v>
      </c>
      <c r="B460" s="2023" t="s">
        <v>1907</v>
      </c>
      <c r="C460" s="2023" t="s">
        <v>2301</v>
      </c>
      <c r="D460" s="2032">
        <v>5053734</v>
      </c>
      <c r="E460" s="2032">
        <v>2707832</v>
      </c>
      <c r="F460" s="2032">
        <v>2345902</v>
      </c>
      <c r="G460" s="2027" t="s">
        <v>1909</v>
      </c>
    </row>
    <row r="461" spans="1:7" x14ac:dyDescent="0.2">
      <c r="A461" s="2033" t="s">
        <v>3004</v>
      </c>
      <c r="B461" s="2023" t="s">
        <v>1907</v>
      </c>
      <c r="C461" s="2023" t="s">
        <v>2302</v>
      </c>
      <c r="D461" s="2032">
        <v>17051909</v>
      </c>
      <c r="E461" s="2032">
        <v>9187449</v>
      </c>
      <c r="F461" s="2032">
        <v>7864460</v>
      </c>
      <c r="G461" s="2027" t="s">
        <v>1909</v>
      </c>
    </row>
    <row r="462" spans="1:7" x14ac:dyDescent="0.2">
      <c r="A462" s="2033" t="s">
        <v>3004</v>
      </c>
      <c r="B462" s="2023" t="s">
        <v>1907</v>
      </c>
      <c r="C462" s="2023" t="s">
        <v>2305</v>
      </c>
      <c r="D462" s="2032">
        <v>1087000</v>
      </c>
      <c r="E462" s="2032">
        <v>586318</v>
      </c>
      <c r="F462" s="2032">
        <v>500682</v>
      </c>
      <c r="G462" s="2027" t="s">
        <v>1909</v>
      </c>
    </row>
    <row r="463" spans="1:7" x14ac:dyDescent="0.2">
      <c r="A463" s="2033" t="s">
        <v>3004</v>
      </c>
      <c r="B463" s="2023" t="s">
        <v>1907</v>
      </c>
      <c r="C463" s="2023" t="s">
        <v>2307</v>
      </c>
      <c r="D463" s="2032">
        <v>1944000</v>
      </c>
      <c r="E463" s="2032">
        <v>1050840</v>
      </c>
      <c r="F463" s="2032">
        <v>893160</v>
      </c>
      <c r="G463" s="2027" t="s">
        <v>1909</v>
      </c>
    </row>
    <row r="464" spans="1:7" x14ac:dyDescent="0.2">
      <c r="A464" s="2033" t="s">
        <v>3004</v>
      </c>
      <c r="B464" s="2023" t="s">
        <v>1907</v>
      </c>
      <c r="C464" s="2023" t="s">
        <v>2309</v>
      </c>
      <c r="D464" s="2032">
        <v>34562264</v>
      </c>
      <c r="E464" s="2032">
        <v>18677157</v>
      </c>
      <c r="F464" s="2032">
        <v>15885107</v>
      </c>
      <c r="G464" s="2027" t="s">
        <v>1909</v>
      </c>
    </row>
    <row r="465" spans="1:7" x14ac:dyDescent="0.2">
      <c r="A465" s="2033" t="s">
        <v>3004</v>
      </c>
      <c r="B465" s="2023" t="s">
        <v>1907</v>
      </c>
      <c r="C465" s="2023" t="s">
        <v>2311</v>
      </c>
      <c r="D465" s="2032">
        <v>6264000</v>
      </c>
      <c r="E465" s="2032">
        <v>3536760</v>
      </c>
      <c r="F465" s="2032">
        <v>2727240</v>
      </c>
      <c r="G465" s="2027" t="s">
        <v>1909</v>
      </c>
    </row>
    <row r="466" spans="1:7" x14ac:dyDescent="0.2">
      <c r="A466" s="2033" t="s">
        <v>3004</v>
      </c>
      <c r="B466" s="2023" t="s">
        <v>1907</v>
      </c>
      <c r="C466" s="2023" t="s">
        <v>2312</v>
      </c>
      <c r="D466" s="2032">
        <v>371182</v>
      </c>
      <c r="E466" s="2032">
        <v>288375</v>
      </c>
      <c r="F466" s="2032">
        <v>82807</v>
      </c>
      <c r="G466" s="2027" t="s">
        <v>1909</v>
      </c>
    </row>
    <row r="467" spans="1:7" x14ac:dyDescent="0.2">
      <c r="A467" s="2033" t="s">
        <v>3004</v>
      </c>
      <c r="B467" s="2023" t="s">
        <v>1907</v>
      </c>
      <c r="C467" s="2023" t="s">
        <v>2314</v>
      </c>
      <c r="D467" s="2032">
        <v>416000</v>
      </c>
      <c r="E467" s="2032">
        <v>224218</v>
      </c>
      <c r="F467" s="2032">
        <v>191782</v>
      </c>
      <c r="G467" s="2027" t="s">
        <v>1909</v>
      </c>
    </row>
    <row r="468" spans="1:7" x14ac:dyDescent="0.2">
      <c r="A468" s="2033" t="s">
        <v>3004</v>
      </c>
      <c r="B468" s="2023" t="s">
        <v>1907</v>
      </c>
      <c r="C468" s="2023" t="s">
        <v>2316</v>
      </c>
      <c r="D468" s="2032">
        <v>4310886</v>
      </c>
      <c r="E468" s="2032">
        <v>2328627</v>
      </c>
      <c r="F468" s="2032">
        <v>1982259</v>
      </c>
      <c r="G468" s="2027" t="s">
        <v>1909</v>
      </c>
    </row>
    <row r="469" spans="1:7" x14ac:dyDescent="0.2">
      <c r="A469" s="2033" t="s">
        <v>3004</v>
      </c>
      <c r="B469" s="2023" t="s">
        <v>1907</v>
      </c>
      <c r="C469" s="2023" t="s">
        <v>2319</v>
      </c>
      <c r="D469" s="2032">
        <v>1108676</v>
      </c>
      <c r="E469" s="2032">
        <v>599614</v>
      </c>
      <c r="F469" s="2032">
        <v>509062</v>
      </c>
      <c r="G469" s="2027" t="s">
        <v>1909</v>
      </c>
    </row>
    <row r="470" spans="1:7" x14ac:dyDescent="0.2">
      <c r="A470" s="2033" t="s">
        <v>3004</v>
      </c>
      <c r="B470" s="2023" t="s">
        <v>1907</v>
      </c>
      <c r="C470" s="2023" t="s">
        <v>2320</v>
      </c>
      <c r="D470" s="2032">
        <v>213000</v>
      </c>
      <c r="E470" s="2032">
        <v>116431</v>
      </c>
      <c r="F470" s="2032">
        <v>96569</v>
      </c>
      <c r="G470" s="2027" t="s">
        <v>1909</v>
      </c>
    </row>
    <row r="471" spans="1:7" x14ac:dyDescent="0.2">
      <c r="A471" s="2033" t="s">
        <v>3004</v>
      </c>
      <c r="B471" s="2023" t="s">
        <v>1907</v>
      </c>
      <c r="C471" s="2023" t="s">
        <v>2323</v>
      </c>
      <c r="D471" s="2032">
        <v>5574392</v>
      </c>
      <c r="E471" s="2032">
        <v>584047</v>
      </c>
      <c r="F471" s="2032">
        <v>4990345</v>
      </c>
      <c r="G471" s="2027" t="s">
        <v>1909</v>
      </c>
    </row>
    <row r="472" spans="1:7" x14ac:dyDescent="0.2">
      <c r="A472" s="2033" t="s">
        <v>3004</v>
      </c>
      <c r="B472" s="2023" t="s">
        <v>1907</v>
      </c>
      <c r="C472" s="2023" t="s">
        <v>2324</v>
      </c>
      <c r="D472" s="2032">
        <v>1934627</v>
      </c>
      <c r="E472" s="2032">
        <v>241987</v>
      </c>
      <c r="F472" s="2032">
        <v>1692640</v>
      </c>
      <c r="G472" s="2027" t="s">
        <v>1909</v>
      </c>
    </row>
    <row r="473" spans="1:7" x14ac:dyDescent="0.2">
      <c r="A473" s="2033" t="s">
        <v>3004</v>
      </c>
      <c r="B473" s="2023" t="s">
        <v>1907</v>
      </c>
      <c r="C473" s="2023" t="s">
        <v>2335</v>
      </c>
      <c r="D473" s="2032">
        <v>3425000</v>
      </c>
      <c r="E473" s="2032">
        <v>1851703</v>
      </c>
      <c r="F473" s="2032">
        <v>1573297</v>
      </c>
      <c r="G473" s="2027" t="s">
        <v>1909</v>
      </c>
    </row>
    <row r="474" spans="1:7" x14ac:dyDescent="0.2">
      <c r="A474" s="2033" t="s">
        <v>3004</v>
      </c>
      <c r="B474" s="2023" t="s">
        <v>1907</v>
      </c>
      <c r="C474" s="2023" t="s">
        <v>2337</v>
      </c>
      <c r="D474" s="2032">
        <v>4847500</v>
      </c>
      <c r="E474" s="2032">
        <v>2871638</v>
      </c>
      <c r="F474" s="2032">
        <v>1975862</v>
      </c>
      <c r="G474" s="2027" t="s">
        <v>1909</v>
      </c>
    </row>
    <row r="475" spans="1:7" x14ac:dyDescent="0.2">
      <c r="A475" s="2033" t="s">
        <v>3004</v>
      </c>
      <c r="B475" s="2023" t="s">
        <v>1907</v>
      </c>
      <c r="C475" s="2023" t="s">
        <v>2338</v>
      </c>
      <c r="D475" s="2032">
        <v>19680000</v>
      </c>
      <c r="E475" s="2032">
        <v>10725769</v>
      </c>
      <c r="F475" s="2032">
        <v>8954231</v>
      </c>
      <c r="G475" s="2027" t="s">
        <v>1909</v>
      </c>
    </row>
    <row r="476" spans="1:7" x14ac:dyDescent="0.2">
      <c r="A476" s="2033" t="s">
        <v>3004</v>
      </c>
      <c r="B476" s="2023" t="s">
        <v>1907</v>
      </c>
      <c r="C476" s="2023" t="s">
        <v>2340</v>
      </c>
      <c r="D476" s="2032">
        <v>8165701</v>
      </c>
      <c r="E476" s="2032">
        <v>5628549</v>
      </c>
      <c r="F476" s="2032">
        <v>2537152</v>
      </c>
      <c r="G476" s="2027" t="s">
        <v>1909</v>
      </c>
    </row>
    <row r="477" spans="1:7" x14ac:dyDescent="0.2">
      <c r="A477" s="2033" t="s">
        <v>3004</v>
      </c>
      <c r="B477" s="2023" t="s">
        <v>1907</v>
      </c>
      <c r="C477" s="2023" t="s">
        <v>2341</v>
      </c>
      <c r="D477" s="2032">
        <v>390000</v>
      </c>
      <c r="E477" s="2032">
        <v>210546</v>
      </c>
      <c r="F477" s="2032">
        <v>179454</v>
      </c>
      <c r="G477" s="2027" t="s">
        <v>1909</v>
      </c>
    </row>
    <row r="478" spans="1:7" x14ac:dyDescent="0.2">
      <c r="A478" s="2033" t="s">
        <v>3004</v>
      </c>
      <c r="B478" s="2023" t="s">
        <v>1907</v>
      </c>
      <c r="C478" s="2023" t="s">
        <v>2343</v>
      </c>
      <c r="D478" s="2032">
        <v>926220</v>
      </c>
      <c r="E478" s="2032">
        <v>638869</v>
      </c>
      <c r="F478" s="2032">
        <v>287351</v>
      </c>
      <c r="G478" s="2027" t="s">
        <v>1909</v>
      </c>
    </row>
    <row r="479" spans="1:7" x14ac:dyDescent="0.2">
      <c r="A479" s="2033" t="s">
        <v>3004</v>
      </c>
      <c r="B479" s="2023" t="s">
        <v>1907</v>
      </c>
      <c r="C479" s="2023" t="s">
        <v>2344</v>
      </c>
      <c r="D479" s="2032">
        <v>4464000</v>
      </c>
      <c r="E479" s="2032">
        <v>2411916</v>
      </c>
      <c r="F479" s="2032">
        <v>2052084</v>
      </c>
      <c r="G479" s="2027" t="s">
        <v>1909</v>
      </c>
    </row>
    <row r="480" spans="1:7" x14ac:dyDescent="0.2">
      <c r="A480" s="2033" t="s">
        <v>3004</v>
      </c>
      <c r="B480" s="2023" t="s">
        <v>1907</v>
      </c>
      <c r="C480" s="2023" t="s">
        <v>2346</v>
      </c>
      <c r="D480" s="2032">
        <v>690000</v>
      </c>
      <c r="E480" s="2032">
        <v>373566</v>
      </c>
      <c r="F480" s="2032">
        <v>316434</v>
      </c>
      <c r="G480" s="2027" t="s">
        <v>1909</v>
      </c>
    </row>
    <row r="481" spans="1:7" x14ac:dyDescent="0.2">
      <c r="A481" s="2033" t="s">
        <v>3004</v>
      </c>
      <c r="B481" s="2023" t="s">
        <v>1907</v>
      </c>
      <c r="C481" s="2023" t="s">
        <v>2348</v>
      </c>
      <c r="D481" s="2032">
        <v>28548000</v>
      </c>
      <c r="E481" s="2032">
        <v>16340991</v>
      </c>
      <c r="F481" s="2032">
        <v>12207009</v>
      </c>
      <c r="G481" s="2027" t="s">
        <v>1909</v>
      </c>
    </row>
    <row r="482" spans="1:7" x14ac:dyDescent="0.2">
      <c r="A482" s="2033" t="s">
        <v>3004</v>
      </c>
      <c r="B482" s="2023" t="s">
        <v>1907</v>
      </c>
      <c r="C482" s="2023" t="s">
        <v>2349</v>
      </c>
      <c r="D482" s="2032">
        <v>2116800</v>
      </c>
      <c r="E482" s="2032">
        <v>762228</v>
      </c>
      <c r="F482" s="2032">
        <v>1354572</v>
      </c>
      <c r="G482" s="2027" t="s">
        <v>1909</v>
      </c>
    </row>
    <row r="483" spans="1:7" x14ac:dyDescent="0.2">
      <c r="A483" s="2033" t="s">
        <v>3004</v>
      </c>
      <c r="B483" s="2023" t="s">
        <v>1907</v>
      </c>
      <c r="C483" s="2023" t="s">
        <v>2351</v>
      </c>
      <c r="D483" s="2032">
        <v>20895351</v>
      </c>
      <c r="E483" s="2032">
        <v>3762879</v>
      </c>
      <c r="F483" s="2032">
        <v>17132472</v>
      </c>
      <c r="G483" s="2027" t="s">
        <v>1909</v>
      </c>
    </row>
    <row r="484" spans="1:7" x14ac:dyDescent="0.2">
      <c r="A484" s="2033" t="s">
        <v>3004</v>
      </c>
      <c r="B484" s="2023" t="s">
        <v>1907</v>
      </c>
      <c r="C484" s="2023" t="s">
        <v>2352</v>
      </c>
      <c r="D484" s="2032">
        <v>15581206</v>
      </c>
      <c r="E484" s="2032">
        <v>9933238</v>
      </c>
      <c r="F484" s="2032">
        <v>5647968</v>
      </c>
      <c r="G484" s="2027" t="s">
        <v>1909</v>
      </c>
    </row>
    <row r="485" spans="1:7" x14ac:dyDescent="0.2">
      <c r="A485" s="2033" t="s">
        <v>3004</v>
      </c>
      <c r="B485" s="2023" t="s">
        <v>1907</v>
      </c>
      <c r="C485" s="2023" t="s">
        <v>2353</v>
      </c>
      <c r="D485" s="2032">
        <v>24579252</v>
      </c>
      <c r="E485" s="2032">
        <v>15513563</v>
      </c>
      <c r="F485" s="2032">
        <v>9065689</v>
      </c>
      <c r="G485" s="2027" t="s">
        <v>1909</v>
      </c>
    </row>
    <row r="486" spans="1:7" x14ac:dyDescent="0.2">
      <c r="A486" s="2033" t="s">
        <v>3004</v>
      </c>
      <c r="B486" s="2023" t="s">
        <v>1907</v>
      </c>
      <c r="C486" s="2023" t="s">
        <v>2354</v>
      </c>
      <c r="D486" s="2032">
        <v>2434000</v>
      </c>
      <c r="E486" s="2032">
        <v>1314810</v>
      </c>
      <c r="F486" s="2032">
        <v>1119190</v>
      </c>
      <c r="G486" s="2027" t="s">
        <v>1909</v>
      </c>
    </row>
    <row r="487" spans="1:7" x14ac:dyDescent="0.2">
      <c r="A487" s="2033" t="s">
        <v>3004</v>
      </c>
      <c r="B487" s="2023" t="s">
        <v>1907</v>
      </c>
      <c r="C487" s="2023" t="s">
        <v>2356</v>
      </c>
      <c r="D487" s="2032">
        <v>5965168</v>
      </c>
      <c r="E487" s="2032">
        <v>1433595</v>
      </c>
      <c r="F487" s="2032">
        <v>4531573</v>
      </c>
      <c r="G487" s="2027" t="s">
        <v>1909</v>
      </c>
    </row>
    <row r="488" spans="1:7" x14ac:dyDescent="0.2">
      <c r="A488" s="2033" t="s">
        <v>3004</v>
      </c>
      <c r="B488" s="2023" t="s">
        <v>1907</v>
      </c>
      <c r="C488" s="2023" t="s">
        <v>2357</v>
      </c>
      <c r="D488" s="2032">
        <v>607000</v>
      </c>
      <c r="E488" s="2032">
        <v>328230</v>
      </c>
      <c r="F488" s="2032">
        <v>278770</v>
      </c>
      <c r="G488" s="2027" t="s">
        <v>1909</v>
      </c>
    </row>
    <row r="489" spans="1:7" x14ac:dyDescent="0.2">
      <c r="A489" s="2033" t="s">
        <v>3004</v>
      </c>
      <c r="B489" s="2023" t="s">
        <v>1907</v>
      </c>
      <c r="C489" s="2023" t="s">
        <v>2358</v>
      </c>
      <c r="D489" s="2032">
        <v>4759000</v>
      </c>
      <c r="E489" s="2032">
        <v>2570628</v>
      </c>
      <c r="F489" s="2032">
        <v>2188372</v>
      </c>
      <c r="G489" s="2027" t="s">
        <v>1909</v>
      </c>
    </row>
    <row r="490" spans="1:7" x14ac:dyDescent="0.2">
      <c r="A490" s="2033" t="s">
        <v>3004</v>
      </c>
      <c r="B490" s="2023" t="s">
        <v>1907</v>
      </c>
      <c r="C490" s="2023" t="s">
        <v>2359</v>
      </c>
      <c r="D490" s="2032">
        <v>1548633</v>
      </c>
      <c r="E490" s="2032">
        <v>845422</v>
      </c>
      <c r="F490" s="2032">
        <v>703211</v>
      </c>
      <c r="G490" s="2027" t="s">
        <v>1909</v>
      </c>
    </row>
    <row r="491" spans="1:7" x14ac:dyDescent="0.2">
      <c r="A491" s="2033" t="s">
        <v>3004</v>
      </c>
      <c r="B491" s="2023" t="s">
        <v>1907</v>
      </c>
      <c r="C491" s="2023" t="s">
        <v>2360</v>
      </c>
      <c r="D491" s="2032">
        <v>17874000</v>
      </c>
      <c r="E491" s="2032">
        <v>9892089</v>
      </c>
      <c r="F491" s="2032">
        <v>7981911</v>
      </c>
      <c r="G491" s="2027" t="s">
        <v>1909</v>
      </c>
    </row>
    <row r="492" spans="1:7" x14ac:dyDescent="0.2">
      <c r="A492" s="2033" t="s">
        <v>3004</v>
      </c>
      <c r="B492" s="2023" t="s">
        <v>1907</v>
      </c>
      <c r="C492" s="2023" t="s">
        <v>2361</v>
      </c>
      <c r="D492" s="2032">
        <v>5722608</v>
      </c>
      <c r="E492" s="2032">
        <v>2761267</v>
      </c>
      <c r="F492" s="2032">
        <v>2961341</v>
      </c>
      <c r="G492" s="2027" t="s">
        <v>1909</v>
      </c>
    </row>
    <row r="493" spans="1:7" x14ac:dyDescent="0.2">
      <c r="A493" s="2033" t="s">
        <v>3004</v>
      </c>
      <c r="B493" s="2023" t="s">
        <v>1907</v>
      </c>
      <c r="C493" s="2023" t="s">
        <v>2362</v>
      </c>
      <c r="D493" s="2032">
        <v>519600</v>
      </c>
      <c r="E493" s="2032">
        <v>411237</v>
      </c>
      <c r="F493" s="2032">
        <v>108363</v>
      </c>
      <c r="G493" s="2027" t="s">
        <v>1909</v>
      </c>
    </row>
    <row r="494" spans="1:7" x14ac:dyDescent="0.2">
      <c r="A494" s="2033" t="s">
        <v>3004</v>
      </c>
      <c r="B494" s="2023" t="s">
        <v>1907</v>
      </c>
      <c r="C494" s="2023" t="s">
        <v>2363</v>
      </c>
      <c r="D494" s="2032">
        <v>275300</v>
      </c>
      <c r="E494" s="2032">
        <v>70245</v>
      </c>
      <c r="F494" s="2032">
        <v>205055</v>
      </c>
      <c r="G494" s="2027" t="s">
        <v>1909</v>
      </c>
    </row>
    <row r="495" spans="1:7" x14ac:dyDescent="0.2">
      <c r="A495" s="2033" t="s">
        <v>3004</v>
      </c>
      <c r="B495" s="2023" t="s">
        <v>1907</v>
      </c>
      <c r="C495" s="2023" t="s">
        <v>2364</v>
      </c>
      <c r="D495" s="2032">
        <v>2582000</v>
      </c>
      <c r="E495" s="2032">
        <v>1394316</v>
      </c>
      <c r="F495" s="2032">
        <v>1187684</v>
      </c>
      <c r="G495" s="2027" t="s">
        <v>1909</v>
      </c>
    </row>
    <row r="496" spans="1:7" x14ac:dyDescent="0.2">
      <c r="A496" s="2033" t="s">
        <v>3004</v>
      </c>
      <c r="B496" s="2023" t="s">
        <v>1907</v>
      </c>
      <c r="C496" s="2023" t="s">
        <v>2366</v>
      </c>
      <c r="D496" s="2032">
        <v>9633702</v>
      </c>
      <c r="E496" s="2032">
        <v>4966294</v>
      </c>
      <c r="F496" s="2032">
        <v>4667408</v>
      </c>
      <c r="G496" s="2027" t="s">
        <v>1909</v>
      </c>
    </row>
    <row r="497" spans="1:7" x14ac:dyDescent="0.2">
      <c r="A497" s="2033" t="s">
        <v>3004</v>
      </c>
      <c r="B497" s="2023" t="s">
        <v>1907</v>
      </c>
      <c r="C497" s="2023" t="s">
        <v>2367</v>
      </c>
      <c r="D497" s="2032">
        <v>526224</v>
      </c>
      <c r="E497" s="2032">
        <v>110550</v>
      </c>
      <c r="F497" s="2032">
        <v>415674</v>
      </c>
      <c r="G497" s="2027" t="s">
        <v>1909</v>
      </c>
    </row>
    <row r="498" spans="1:7" x14ac:dyDescent="0.2">
      <c r="A498" s="2033" t="s">
        <v>3004</v>
      </c>
      <c r="B498" s="2023" t="s">
        <v>1907</v>
      </c>
      <c r="C498" s="2023" t="s">
        <v>2369</v>
      </c>
      <c r="D498" s="2032">
        <v>11880719</v>
      </c>
      <c r="E498" s="2032">
        <v>6129002</v>
      </c>
      <c r="F498" s="2032">
        <v>5751717</v>
      </c>
      <c r="G498" s="2027" t="s">
        <v>1909</v>
      </c>
    </row>
    <row r="499" spans="1:7" x14ac:dyDescent="0.2">
      <c r="A499" s="2033" t="s">
        <v>3004</v>
      </c>
      <c r="B499" s="2023" t="s">
        <v>1907</v>
      </c>
      <c r="C499" s="2023" t="s">
        <v>2372</v>
      </c>
      <c r="D499" s="2032">
        <v>6555855</v>
      </c>
      <c r="E499" s="2032">
        <v>906258</v>
      </c>
      <c r="F499" s="2032">
        <v>5649597</v>
      </c>
      <c r="G499" s="2027" t="s">
        <v>1909</v>
      </c>
    </row>
    <row r="500" spans="1:7" x14ac:dyDescent="0.2">
      <c r="A500" s="2033" t="s">
        <v>3004</v>
      </c>
      <c r="B500" s="2023" t="s">
        <v>1907</v>
      </c>
      <c r="C500" s="2023" t="s">
        <v>2373</v>
      </c>
      <c r="D500" s="2032">
        <v>258953</v>
      </c>
      <c r="E500" s="2032">
        <v>147582</v>
      </c>
      <c r="F500" s="2032">
        <v>111371</v>
      </c>
      <c r="G500" s="2027" t="s">
        <v>1909</v>
      </c>
    </row>
    <row r="501" spans="1:7" x14ac:dyDescent="0.2">
      <c r="A501" s="2033" t="s">
        <v>3004</v>
      </c>
      <c r="B501" s="2023" t="s">
        <v>1907</v>
      </c>
      <c r="C501" s="2023" t="s">
        <v>2374</v>
      </c>
      <c r="D501" s="2032">
        <v>2013240</v>
      </c>
      <c r="E501" s="2032">
        <v>813295</v>
      </c>
      <c r="F501" s="2032">
        <v>1199945</v>
      </c>
      <c r="G501" s="2027" t="s">
        <v>1909</v>
      </c>
    </row>
    <row r="502" spans="1:7" x14ac:dyDescent="0.2">
      <c r="A502" s="2033" t="s">
        <v>3004</v>
      </c>
      <c r="B502" s="2023" t="s">
        <v>1907</v>
      </c>
      <c r="C502" s="2023" t="s">
        <v>2375</v>
      </c>
      <c r="D502" s="2032">
        <v>24795000</v>
      </c>
      <c r="E502" s="2032">
        <v>14174551</v>
      </c>
      <c r="F502" s="2032">
        <v>10620449</v>
      </c>
      <c r="G502" s="2027" t="s">
        <v>1909</v>
      </c>
    </row>
    <row r="503" spans="1:7" x14ac:dyDescent="0.2">
      <c r="A503" s="2033" t="s">
        <v>3004</v>
      </c>
      <c r="B503" s="2023" t="s">
        <v>1907</v>
      </c>
      <c r="C503" s="2023" t="s">
        <v>2377</v>
      </c>
      <c r="D503" s="2032">
        <v>597000</v>
      </c>
      <c r="E503" s="2032">
        <v>411814</v>
      </c>
      <c r="F503" s="2032">
        <v>185186</v>
      </c>
      <c r="G503" s="2027" t="s">
        <v>1909</v>
      </c>
    </row>
    <row r="504" spans="1:7" x14ac:dyDescent="0.2">
      <c r="A504" s="2033" t="s">
        <v>3004</v>
      </c>
      <c r="B504" s="2023" t="s">
        <v>1907</v>
      </c>
      <c r="C504" s="2023" t="s">
        <v>2379</v>
      </c>
      <c r="D504" s="2032">
        <v>890670</v>
      </c>
      <c r="E504" s="2032">
        <v>491473</v>
      </c>
      <c r="F504" s="2032">
        <v>399197</v>
      </c>
      <c r="G504" s="2027" t="s">
        <v>1909</v>
      </c>
    </row>
    <row r="505" spans="1:7" x14ac:dyDescent="0.2">
      <c r="A505" s="2033" t="s">
        <v>3004</v>
      </c>
      <c r="B505" s="2023" t="s">
        <v>1907</v>
      </c>
      <c r="C505" s="2023" t="s">
        <v>2383</v>
      </c>
      <c r="D505" s="2032">
        <v>2328658</v>
      </c>
      <c r="E505" s="2032">
        <v>390442</v>
      </c>
      <c r="F505" s="2032">
        <v>1938216</v>
      </c>
      <c r="G505" s="2027" t="s">
        <v>1909</v>
      </c>
    </row>
    <row r="506" spans="1:7" x14ac:dyDescent="0.2">
      <c r="A506" s="2033" t="s">
        <v>3004</v>
      </c>
      <c r="B506" s="2023" t="s">
        <v>1907</v>
      </c>
      <c r="C506" s="2023" t="s">
        <v>2384</v>
      </c>
      <c r="D506" s="2032">
        <v>3270631</v>
      </c>
      <c r="E506" s="2032">
        <v>557317</v>
      </c>
      <c r="F506" s="2032">
        <v>2713314</v>
      </c>
      <c r="G506" s="2027" t="s">
        <v>1909</v>
      </c>
    </row>
    <row r="507" spans="1:7" x14ac:dyDescent="0.2">
      <c r="A507" s="2033" t="s">
        <v>3004</v>
      </c>
      <c r="B507" s="2023" t="s">
        <v>1907</v>
      </c>
      <c r="C507" s="2023" t="s">
        <v>2385</v>
      </c>
      <c r="D507" s="2032">
        <v>40602769</v>
      </c>
      <c r="E507" s="2032">
        <v>5434302</v>
      </c>
      <c r="F507" s="2032">
        <v>35168467</v>
      </c>
      <c r="G507" s="2027" t="s">
        <v>1909</v>
      </c>
    </row>
    <row r="508" spans="1:7" x14ac:dyDescent="0.2">
      <c r="A508" s="2033" t="s">
        <v>3004</v>
      </c>
      <c r="B508" s="2023" t="s">
        <v>1907</v>
      </c>
      <c r="C508" s="2023" t="s">
        <v>2387</v>
      </c>
      <c r="D508" s="2032">
        <v>20724</v>
      </c>
      <c r="E508" s="2032">
        <v>1897</v>
      </c>
      <c r="F508" s="2032">
        <v>18827</v>
      </c>
      <c r="G508" s="2027" t="s">
        <v>1909</v>
      </c>
    </row>
    <row r="509" spans="1:7" x14ac:dyDescent="0.2">
      <c r="A509" s="2033" t="s">
        <v>3004</v>
      </c>
      <c r="B509" s="2023" t="s">
        <v>1907</v>
      </c>
      <c r="C509" s="2023" t="s">
        <v>2390</v>
      </c>
      <c r="D509" s="2032">
        <v>2815321</v>
      </c>
      <c r="E509" s="2032">
        <v>1456815</v>
      </c>
      <c r="F509" s="2032">
        <v>1358506</v>
      </c>
      <c r="G509" s="2027" t="s">
        <v>1909</v>
      </c>
    </row>
    <row r="510" spans="1:7" x14ac:dyDescent="0.2">
      <c r="A510" s="2033" t="s">
        <v>3004</v>
      </c>
      <c r="B510" s="2023" t="s">
        <v>1907</v>
      </c>
      <c r="C510" s="2023" t="s">
        <v>2391</v>
      </c>
      <c r="D510" s="2032">
        <v>303940</v>
      </c>
      <c r="E510" s="2032">
        <v>221360</v>
      </c>
      <c r="F510" s="2032">
        <v>82580</v>
      </c>
      <c r="G510" s="2027" t="s">
        <v>1909</v>
      </c>
    </row>
    <row r="511" spans="1:7" x14ac:dyDescent="0.2">
      <c r="A511" s="2033" t="s">
        <v>3004</v>
      </c>
      <c r="B511" s="2023" t="s">
        <v>1907</v>
      </c>
      <c r="C511" s="2023" t="s">
        <v>2392</v>
      </c>
      <c r="D511" s="2032">
        <v>2231100</v>
      </c>
      <c r="E511" s="2032">
        <v>708057</v>
      </c>
      <c r="F511" s="2032">
        <v>1523043</v>
      </c>
      <c r="G511" s="2027" t="s">
        <v>1909</v>
      </c>
    </row>
    <row r="512" spans="1:7" x14ac:dyDescent="0.2">
      <c r="A512" s="2033" t="s">
        <v>3004</v>
      </c>
      <c r="B512" s="2023" t="s">
        <v>1907</v>
      </c>
      <c r="C512" s="2023" t="s">
        <v>2393</v>
      </c>
      <c r="D512" s="2032">
        <v>270146</v>
      </c>
      <c r="E512" s="2032">
        <v>139385</v>
      </c>
      <c r="F512" s="2032">
        <v>130761</v>
      </c>
      <c r="G512" s="2027" t="s">
        <v>1909</v>
      </c>
    </row>
    <row r="513" spans="1:7" x14ac:dyDescent="0.2">
      <c r="A513" s="2033" t="s">
        <v>3004</v>
      </c>
      <c r="B513" s="2023" t="s">
        <v>1907</v>
      </c>
      <c r="C513" s="2023" t="s">
        <v>2394</v>
      </c>
      <c r="D513" s="2032">
        <v>138369</v>
      </c>
      <c r="E513" s="2032">
        <v>78803</v>
      </c>
      <c r="F513" s="2032">
        <v>59566</v>
      </c>
      <c r="G513" s="2027" t="s">
        <v>1909</v>
      </c>
    </row>
    <row r="514" spans="1:7" x14ac:dyDescent="0.2">
      <c r="A514" s="2033" t="s">
        <v>3004</v>
      </c>
      <c r="B514" s="2023" t="s">
        <v>1907</v>
      </c>
      <c r="C514" s="2023" t="s">
        <v>2394</v>
      </c>
      <c r="D514" s="2032">
        <v>138369</v>
      </c>
      <c r="E514" s="2032">
        <v>78803</v>
      </c>
      <c r="F514" s="2032">
        <v>59566</v>
      </c>
      <c r="G514" s="2027" t="s">
        <v>1909</v>
      </c>
    </row>
    <row r="515" spans="1:7" x14ac:dyDescent="0.2">
      <c r="A515" s="2033" t="s">
        <v>3004</v>
      </c>
      <c r="B515" s="2023" t="s">
        <v>1907</v>
      </c>
      <c r="C515" s="2023" t="s">
        <v>2394</v>
      </c>
      <c r="D515" s="2032">
        <v>138369</v>
      </c>
      <c r="E515" s="2032">
        <v>78803</v>
      </c>
      <c r="F515" s="2032">
        <v>59566</v>
      </c>
      <c r="G515" s="2027" t="s">
        <v>1909</v>
      </c>
    </row>
    <row r="516" spans="1:7" x14ac:dyDescent="0.2">
      <c r="A516" s="2033" t="s">
        <v>3004</v>
      </c>
      <c r="B516" s="2023" t="s">
        <v>1907</v>
      </c>
      <c r="C516" s="2023" t="s">
        <v>2394</v>
      </c>
      <c r="D516" s="2032">
        <v>138369</v>
      </c>
      <c r="E516" s="2032">
        <v>78804</v>
      </c>
      <c r="F516" s="2032">
        <v>59565</v>
      </c>
      <c r="G516" s="2027" t="s">
        <v>1909</v>
      </c>
    </row>
    <row r="517" spans="1:7" x14ac:dyDescent="0.2">
      <c r="A517" s="2033" t="s">
        <v>3004</v>
      </c>
      <c r="B517" s="2023" t="s">
        <v>1907</v>
      </c>
      <c r="C517" s="2023" t="s">
        <v>2395</v>
      </c>
      <c r="D517" s="2032">
        <v>107129</v>
      </c>
      <c r="E517" s="2032">
        <v>62466</v>
      </c>
      <c r="F517" s="2032">
        <v>44663</v>
      </c>
      <c r="G517" s="2027" t="s">
        <v>1909</v>
      </c>
    </row>
    <row r="518" spans="1:7" x14ac:dyDescent="0.2">
      <c r="A518" s="2033" t="s">
        <v>3004</v>
      </c>
      <c r="B518" s="2023" t="s">
        <v>1907</v>
      </c>
      <c r="C518" s="2023" t="s">
        <v>2395</v>
      </c>
      <c r="D518" s="2032">
        <v>107129</v>
      </c>
      <c r="E518" s="2032">
        <v>62466</v>
      </c>
      <c r="F518" s="2032">
        <v>44663</v>
      </c>
      <c r="G518" s="2027" t="s">
        <v>1909</v>
      </c>
    </row>
    <row r="519" spans="1:7" x14ac:dyDescent="0.2">
      <c r="A519" s="2033" t="s">
        <v>3004</v>
      </c>
      <c r="B519" s="2023" t="s">
        <v>1907</v>
      </c>
      <c r="C519" s="2023" t="s">
        <v>2396</v>
      </c>
      <c r="D519" s="2032">
        <v>108243</v>
      </c>
      <c r="E519" s="2032">
        <v>62833</v>
      </c>
      <c r="F519" s="2032">
        <v>45410</v>
      </c>
      <c r="G519" s="2027" t="s">
        <v>1909</v>
      </c>
    </row>
    <row r="520" spans="1:7" x14ac:dyDescent="0.2">
      <c r="A520" s="2033" t="s">
        <v>3004</v>
      </c>
      <c r="B520" s="2023" t="s">
        <v>1907</v>
      </c>
      <c r="C520" s="2023" t="s">
        <v>2396</v>
      </c>
      <c r="D520" s="2032">
        <v>108243</v>
      </c>
      <c r="E520" s="2032">
        <v>62833</v>
      </c>
      <c r="F520" s="2032">
        <v>45410</v>
      </c>
      <c r="G520" s="2027" t="s">
        <v>1909</v>
      </c>
    </row>
    <row r="521" spans="1:7" x14ac:dyDescent="0.2">
      <c r="A521" s="2033" t="s">
        <v>3004</v>
      </c>
      <c r="B521" s="2023" t="s">
        <v>1907</v>
      </c>
      <c r="C521" s="2023" t="s">
        <v>2396</v>
      </c>
      <c r="D521" s="2032">
        <v>108243</v>
      </c>
      <c r="E521" s="2032">
        <v>62833</v>
      </c>
      <c r="F521" s="2032">
        <v>45410</v>
      </c>
      <c r="G521" s="2027" t="s">
        <v>1909</v>
      </c>
    </row>
    <row r="522" spans="1:7" x14ac:dyDescent="0.2">
      <c r="A522" s="2033" t="s">
        <v>3004</v>
      </c>
      <c r="B522" s="2023" t="s">
        <v>1907</v>
      </c>
      <c r="C522" s="2023" t="s">
        <v>2396</v>
      </c>
      <c r="D522" s="2032">
        <v>108243</v>
      </c>
      <c r="E522" s="2032">
        <v>62833</v>
      </c>
      <c r="F522" s="2032">
        <v>45410</v>
      </c>
      <c r="G522" s="2027" t="s">
        <v>1909</v>
      </c>
    </row>
    <row r="523" spans="1:7" x14ac:dyDescent="0.2">
      <c r="A523" s="2033" t="s">
        <v>3004</v>
      </c>
      <c r="B523" s="2023" t="s">
        <v>1907</v>
      </c>
      <c r="C523" s="2023" t="s">
        <v>2396</v>
      </c>
      <c r="D523" s="2032">
        <v>108243</v>
      </c>
      <c r="E523" s="2032">
        <v>62833</v>
      </c>
      <c r="F523" s="2032">
        <v>45410</v>
      </c>
      <c r="G523" s="2027" t="s">
        <v>1909</v>
      </c>
    </row>
    <row r="524" spans="1:7" x14ac:dyDescent="0.2">
      <c r="A524" s="2033" t="s">
        <v>3004</v>
      </c>
      <c r="B524" s="2023" t="s">
        <v>1907</v>
      </c>
      <c r="C524" s="2023" t="s">
        <v>2396</v>
      </c>
      <c r="D524" s="2032">
        <v>108243</v>
      </c>
      <c r="E524" s="2032">
        <v>62833</v>
      </c>
      <c r="F524" s="2032">
        <v>45410</v>
      </c>
      <c r="G524" s="2027" t="s">
        <v>1909</v>
      </c>
    </row>
    <row r="525" spans="1:7" x14ac:dyDescent="0.2">
      <c r="A525" s="2033" t="s">
        <v>3004</v>
      </c>
      <c r="B525" s="2023" t="s">
        <v>1907</v>
      </c>
      <c r="C525" s="2023" t="s">
        <v>2396</v>
      </c>
      <c r="D525" s="2032">
        <v>108246</v>
      </c>
      <c r="E525" s="2032">
        <v>62846</v>
      </c>
      <c r="F525" s="2032">
        <v>45400</v>
      </c>
      <c r="G525" s="2027" t="s">
        <v>1909</v>
      </c>
    </row>
    <row r="526" spans="1:7" x14ac:dyDescent="0.2">
      <c r="A526" s="2033" t="s">
        <v>3004</v>
      </c>
      <c r="B526" s="2023" t="s">
        <v>1907</v>
      </c>
      <c r="C526" s="2023" t="s">
        <v>2399</v>
      </c>
      <c r="D526" s="2032">
        <v>123534749</v>
      </c>
      <c r="E526" s="2032">
        <v>23092682</v>
      </c>
      <c r="F526" s="2032">
        <v>100442067</v>
      </c>
      <c r="G526" s="2027" t="s">
        <v>1909</v>
      </c>
    </row>
    <row r="527" spans="1:7" x14ac:dyDescent="0.2">
      <c r="A527" s="2033" t="s">
        <v>3004</v>
      </c>
      <c r="B527" s="2023" t="s">
        <v>1907</v>
      </c>
      <c r="C527" s="2023" t="s">
        <v>2400</v>
      </c>
      <c r="D527" s="2032">
        <v>7743800</v>
      </c>
      <c r="E527" s="2032">
        <v>4183423</v>
      </c>
      <c r="F527" s="2032">
        <v>3560377</v>
      </c>
      <c r="G527" s="2027" t="s">
        <v>1909</v>
      </c>
    </row>
    <row r="528" spans="1:7" x14ac:dyDescent="0.2">
      <c r="A528" s="2033" t="s">
        <v>3004</v>
      </c>
      <c r="B528" s="2023" t="s">
        <v>1907</v>
      </c>
      <c r="C528" s="2023" t="s">
        <v>2401</v>
      </c>
      <c r="D528" s="2032">
        <v>26991</v>
      </c>
      <c r="E528" s="2032">
        <v>8913</v>
      </c>
      <c r="F528" s="2032">
        <v>18078</v>
      </c>
      <c r="G528" s="2027" t="s">
        <v>1909</v>
      </c>
    </row>
    <row r="529" spans="1:7" x14ac:dyDescent="0.2">
      <c r="A529" s="2033" t="s">
        <v>3004</v>
      </c>
      <c r="B529" s="2023" t="s">
        <v>1907</v>
      </c>
      <c r="C529" s="2023" t="s">
        <v>2403</v>
      </c>
      <c r="D529" s="2032">
        <v>4000</v>
      </c>
      <c r="E529" s="2032">
        <v>3999</v>
      </c>
      <c r="F529" s="2032">
        <v>1</v>
      </c>
      <c r="G529" s="2027" t="s">
        <v>1909</v>
      </c>
    </row>
    <row r="530" spans="1:7" x14ac:dyDescent="0.2">
      <c r="A530" s="2033" t="s">
        <v>3004</v>
      </c>
      <c r="B530" s="2023" t="s">
        <v>1907</v>
      </c>
      <c r="C530" s="2023" t="s">
        <v>2405</v>
      </c>
      <c r="D530" s="2032">
        <v>2616237</v>
      </c>
      <c r="E530" s="2032">
        <v>1355196</v>
      </c>
      <c r="F530" s="2032">
        <v>1261041</v>
      </c>
      <c r="G530" s="2027" t="s">
        <v>1909</v>
      </c>
    </row>
    <row r="531" spans="1:7" x14ac:dyDescent="0.2">
      <c r="A531" s="2033" t="s">
        <v>3004</v>
      </c>
      <c r="B531" s="2023" t="s">
        <v>1907</v>
      </c>
      <c r="C531" s="2023" t="s">
        <v>2406</v>
      </c>
      <c r="D531" s="2032">
        <v>30000</v>
      </c>
      <c r="E531" s="2032">
        <v>14932</v>
      </c>
      <c r="F531" s="2032">
        <v>15068</v>
      </c>
      <c r="G531" s="2027" t="s">
        <v>1909</v>
      </c>
    </row>
    <row r="532" spans="1:7" x14ac:dyDescent="0.2">
      <c r="A532" s="2033" t="s">
        <v>3004</v>
      </c>
      <c r="B532" s="2023" t="s">
        <v>1907</v>
      </c>
      <c r="C532" s="2023" t="s">
        <v>2407</v>
      </c>
      <c r="D532" s="2032">
        <v>6218542</v>
      </c>
      <c r="E532" s="2032">
        <v>3173222</v>
      </c>
      <c r="F532" s="2032">
        <v>3045320</v>
      </c>
      <c r="G532" s="2027" t="s">
        <v>1909</v>
      </c>
    </row>
    <row r="533" spans="1:7" x14ac:dyDescent="0.2">
      <c r="A533" s="2033" t="s">
        <v>3004</v>
      </c>
      <c r="B533" s="2023" t="s">
        <v>1907</v>
      </c>
      <c r="C533" s="2023" t="s">
        <v>2408</v>
      </c>
      <c r="D533" s="2032">
        <v>539685</v>
      </c>
      <c r="E533" s="2032">
        <v>266523</v>
      </c>
      <c r="F533" s="2032">
        <v>273162</v>
      </c>
      <c r="G533" s="2027" t="s">
        <v>1909</v>
      </c>
    </row>
    <row r="534" spans="1:7" x14ac:dyDescent="0.2">
      <c r="A534" s="2033" t="s">
        <v>3004</v>
      </c>
      <c r="B534" s="2023" t="s">
        <v>1907</v>
      </c>
      <c r="C534" s="2023" t="s">
        <v>2408</v>
      </c>
      <c r="D534" s="2032">
        <v>539685</v>
      </c>
      <c r="E534" s="2032">
        <v>266523</v>
      </c>
      <c r="F534" s="2032">
        <v>273162</v>
      </c>
      <c r="G534" s="2027" t="s">
        <v>1909</v>
      </c>
    </row>
    <row r="535" spans="1:7" x14ac:dyDescent="0.2">
      <c r="A535" s="2033" t="s">
        <v>3004</v>
      </c>
      <c r="B535" s="2023" t="s">
        <v>1907</v>
      </c>
      <c r="C535" s="2023" t="s">
        <v>2408</v>
      </c>
      <c r="D535" s="2032">
        <v>539684</v>
      </c>
      <c r="E535" s="2032">
        <v>266523</v>
      </c>
      <c r="F535" s="2032">
        <v>273161</v>
      </c>
      <c r="G535" s="2027" t="s">
        <v>1909</v>
      </c>
    </row>
    <row r="536" spans="1:7" x14ac:dyDescent="0.2">
      <c r="A536" s="2033" t="s">
        <v>3004</v>
      </c>
      <c r="B536" s="2023" t="s">
        <v>1907</v>
      </c>
      <c r="C536" s="2023" t="s">
        <v>2408</v>
      </c>
      <c r="D536" s="2032">
        <v>539684</v>
      </c>
      <c r="E536" s="2032">
        <v>266523</v>
      </c>
      <c r="F536" s="2032">
        <v>273161</v>
      </c>
      <c r="G536" s="2027" t="s">
        <v>1909</v>
      </c>
    </row>
    <row r="537" spans="1:7" x14ac:dyDescent="0.2">
      <c r="A537" s="2033" t="s">
        <v>3004</v>
      </c>
      <c r="B537" s="2023" t="s">
        <v>1907</v>
      </c>
      <c r="C537" s="2023" t="s">
        <v>2408</v>
      </c>
      <c r="D537" s="2032">
        <v>539684</v>
      </c>
      <c r="E537" s="2032">
        <v>266523</v>
      </c>
      <c r="F537" s="2032">
        <v>273161</v>
      </c>
      <c r="G537" s="2027" t="s">
        <v>1909</v>
      </c>
    </row>
    <row r="538" spans="1:7" x14ac:dyDescent="0.2">
      <c r="A538" s="2033" t="s">
        <v>3004</v>
      </c>
      <c r="B538" s="2023" t="s">
        <v>1907</v>
      </c>
      <c r="C538" s="2023" t="s">
        <v>2408</v>
      </c>
      <c r="D538" s="2032">
        <v>539684</v>
      </c>
      <c r="E538" s="2032">
        <v>266523</v>
      </c>
      <c r="F538" s="2032">
        <v>273161</v>
      </c>
      <c r="G538" s="2027" t="s">
        <v>1909</v>
      </c>
    </row>
    <row r="539" spans="1:7" x14ac:dyDescent="0.2">
      <c r="A539" s="2033" t="s">
        <v>3004</v>
      </c>
      <c r="B539" s="2023" t="s">
        <v>1907</v>
      </c>
      <c r="C539" s="2023" t="s">
        <v>2409</v>
      </c>
      <c r="D539" s="2032">
        <v>15443478</v>
      </c>
      <c r="E539" s="2032">
        <v>7062241</v>
      </c>
      <c r="F539" s="2032">
        <v>8381237</v>
      </c>
      <c r="G539" s="2027" t="s">
        <v>1909</v>
      </c>
    </row>
    <row r="540" spans="1:7" x14ac:dyDescent="0.2">
      <c r="A540" s="2033" t="s">
        <v>3004</v>
      </c>
      <c r="B540" s="2023" t="s">
        <v>1907</v>
      </c>
      <c r="C540" s="2023" t="s">
        <v>2410</v>
      </c>
      <c r="D540" s="2032">
        <v>8514603</v>
      </c>
      <c r="E540" s="2032">
        <v>4398666</v>
      </c>
      <c r="F540" s="2032">
        <v>4115937</v>
      </c>
      <c r="G540" s="2027" t="s">
        <v>1909</v>
      </c>
    </row>
    <row r="541" spans="1:7" x14ac:dyDescent="0.2">
      <c r="A541" s="2033" t="s">
        <v>3004</v>
      </c>
      <c r="B541" s="2023" t="s">
        <v>1907</v>
      </c>
      <c r="C541" s="2023" t="s">
        <v>2412</v>
      </c>
      <c r="D541" s="2032">
        <v>41000</v>
      </c>
      <c r="E541" s="2032">
        <v>21137</v>
      </c>
      <c r="F541" s="2032">
        <v>19863</v>
      </c>
      <c r="G541" s="2027" t="s">
        <v>1909</v>
      </c>
    </row>
    <row r="542" spans="1:7" x14ac:dyDescent="0.2">
      <c r="A542" s="2033" t="s">
        <v>3004</v>
      </c>
      <c r="B542" s="2023" t="s">
        <v>1907</v>
      </c>
      <c r="C542" s="2023" t="s">
        <v>2415</v>
      </c>
      <c r="D542" s="2032">
        <v>13144825</v>
      </c>
      <c r="E542" s="2032">
        <v>7555462</v>
      </c>
      <c r="F542" s="2032">
        <v>5589363</v>
      </c>
      <c r="G542" s="2027" t="s">
        <v>1909</v>
      </c>
    </row>
    <row r="543" spans="1:7" x14ac:dyDescent="0.2">
      <c r="A543" s="2033" t="s">
        <v>3004</v>
      </c>
      <c r="B543" s="2023" t="s">
        <v>1907</v>
      </c>
      <c r="C543" s="2023" t="s">
        <v>2418</v>
      </c>
      <c r="D543" s="2032">
        <v>1939625</v>
      </c>
      <c r="E543" s="2032">
        <v>1335867</v>
      </c>
      <c r="F543" s="2032">
        <v>603758</v>
      </c>
      <c r="G543" s="2027" t="s">
        <v>1909</v>
      </c>
    </row>
    <row r="544" spans="1:7" x14ac:dyDescent="0.2">
      <c r="A544" s="2033" t="s">
        <v>3004</v>
      </c>
      <c r="B544" s="2023" t="s">
        <v>1907</v>
      </c>
      <c r="C544" s="2023" t="s">
        <v>2421</v>
      </c>
      <c r="D544" s="2032">
        <v>35000</v>
      </c>
      <c r="E544" s="2032">
        <v>19254</v>
      </c>
      <c r="F544" s="2032">
        <v>15746</v>
      </c>
      <c r="G544" s="2027" t="s">
        <v>1909</v>
      </c>
    </row>
    <row r="545" spans="1:7" x14ac:dyDescent="0.2">
      <c r="A545" s="2033" t="s">
        <v>3004</v>
      </c>
      <c r="B545" s="2023" t="s">
        <v>1907</v>
      </c>
      <c r="C545" s="2023" t="s">
        <v>2425</v>
      </c>
      <c r="D545" s="2032">
        <v>37114776</v>
      </c>
      <c r="E545" s="2032">
        <v>10017948</v>
      </c>
      <c r="F545" s="2032">
        <v>27096828</v>
      </c>
      <c r="G545" s="2027" t="s">
        <v>1909</v>
      </c>
    </row>
    <row r="546" spans="1:7" x14ac:dyDescent="0.2">
      <c r="A546" s="2033" t="s">
        <v>3004</v>
      </c>
      <c r="B546" s="2023" t="s">
        <v>1907</v>
      </c>
      <c r="C546" s="2023" t="s">
        <v>2426</v>
      </c>
      <c r="D546" s="2032">
        <v>73210820</v>
      </c>
      <c r="E546" s="2032">
        <v>19772939</v>
      </c>
      <c r="F546" s="2032">
        <v>53437881</v>
      </c>
      <c r="G546" s="2027" t="s">
        <v>1909</v>
      </c>
    </row>
    <row r="547" spans="1:7" x14ac:dyDescent="0.2">
      <c r="A547" s="2033" t="s">
        <v>3004</v>
      </c>
      <c r="B547" s="2023" t="s">
        <v>1907</v>
      </c>
      <c r="C547" s="2023" t="s">
        <v>2427</v>
      </c>
      <c r="D547" s="2032">
        <v>178050106</v>
      </c>
      <c r="E547" s="2032">
        <v>48088158</v>
      </c>
      <c r="F547" s="2032">
        <v>129961948</v>
      </c>
      <c r="G547" s="2027" t="s">
        <v>1909</v>
      </c>
    </row>
    <row r="548" spans="1:7" x14ac:dyDescent="0.2">
      <c r="A548" s="2033" t="s">
        <v>3004</v>
      </c>
      <c r="B548" s="2023" t="s">
        <v>1907</v>
      </c>
      <c r="C548" s="2023" t="s">
        <v>2428</v>
      </c>
      <c r="D548" s="2032">
        <v>288348339</v>
      </c>
      <c r="E548" s="2032">
        <v>77877750</v>
      </c>
      <c r="F548" s="2032">
        <v>210470589</v>
      </c>
      <c r="G548" s="2027" t="s">
        <v>1909</v>
      </c>
    </row>
    <row r="549" spans="1:7" x14ac:dyDescent="0.2">
      <c r="A549" s="2033" t="s">
        <v>3004</v>
      </c>
      <c r="B549" s="2023" t="s">
        <v>1907</v>
      </c>
      <c r="C549" s="2023" t="s">
        <v>2429</v>
      </c>
      <c r="D549" s="2032">
        <v>96027110</v>
      </c>
      <c r="E549" s="2032">
        <v>25925894</v>
      </c>
      <c r="F549" s="2032">
        <v>70101216</v>
      </c>
      <c r="G549" s="2027" t="s">
        <v>1909</v>
      </c>
    </row>
    <row r="550" spans="1:7" x14ac:dyDescent="0.2">
      <c r="A550" s="2033" t="s">
        <v>3004</v>
      </c>
      <c r="B550" s="2023" t="s">
        <v>1907</v>
      </c>
      <c r="C550" s="2023" t="s">
        <v>2430</v>
      </c>
      <c r="D550" s="2032">
        <v>167460</v>
      </c>
      <c r="E550" s="2032">
        <v>66842</v>
      </c>
      <c r="F550" s="2032">
        <v>100618</v>
      </c>
      <c r="G550" s="2027" t="s">
        <v>1909</v>
      </c>
    </row>
    <row r="551" spans="1:7" x14ac:dyDescent="0.2">
      <c r="A551" s="2033" t="s">
        <v>3004</v>
      </c>
      <c r="B551" s="2023" t="s">
        <v>1907</v>
      </c>
      <c r="C551" s="2023" t="s">
        <v>2432</v>
      </c>
      <c r="D551" s="2032">
        <v>28125459</v>
      </c>
      <c r="E551" s="2032">
        <v>7596188</v>
      </c>
      <c r="F551" s="2032">
        <v>20529271</v>
      </c>
      <c r="G551" s="2027" t="s">
        <v>1909</v>
      </c>
    </row>
    <row r="552" spans="1:7" x14ac:dyDescent="0.2">
      <c r="A552" s="2033" t="s">
        <v>3004</v>
      </c>
      <c r="B552" s="2023" t="s">
        <v>1907</v>
      </c>
      <c r="C552" s="2023" t="s">
        <v>2433</v>
      </c>
      <c r="D552" s="2032">
        <v>44541480</v>
      </c>
      <c r="E552" s="2032">
        <v>25123040</v>
      </c>
      <c r="F552" s="2032">
        <v>19418440</v>
      </c>
      <c r="G552" s="2027" t="s">
        <v>1909</v>
      </c>
    </row>
    <row r="553" spans="1:7" x14ac:dyDescent="0.2">
      <c r="A553" s="2033" t="s">
        <v>3004</v>
      </c>
      <c r="B553" s="2023" t="s">
        <v>1907</v>
      </c>
      <c r="C553" s="2023" t="s">
        <v>2434</v>
      </c>
      <c r="D553" s="2032">
        <v>46151625</v>
      </c>
      <c r="E553" s="2032">
        <v>13962363</v>
      </c>
      <c r="F553" s="2032">
        <v>32189262</v>
      </c>
      <c r="G553" s="2027" t="s">
        <v>1909</v>
      </c>
    </row>
    <row r="554" spans="1:7" x14ac:dyDescent="0.2">
      <c r="A554" s="2033" t="s">
        <v>3004</v>
      </c>
      <c r="B554" s="2023" t="s">
        <v>1907</v>
      </c>
      <c r="C554" s="2023" t="s">
        <v>2435</v>
      </c>
      <c r="D554" s="2032">
        <v>8965489</v>
      </c>
      <c r="E554" s="2032">
        <v>5179383</v>
      </c>
      <c r="F554" s="2032">
        <v>3786106</v>
      </c>
      <c r="G554" s="2027" t="s">
        <v>1909</v>
      </c>
    </row>
    <row r="555" spans="1:7" x14ac:dyDescent="0.2">
      <c r="A555" s="2033" t="s">
        <v>3004</v>
      </c>
      <c r="B555" s="2023" t="s">
        <v>1907</v>
      </c>
      <c r="C555" s="2023" t="s">
        <v>2437</v>
      </c>
      <c r="D555" s="2032">
        <v>2668567</v>
      </c>
      <c r="E555" s="2032">
        <v>1441957</v>
      </c>
      <c r="F555" s="2032">
        <v>1226610</v>
      </c>
      <c r="G555" s="2027" t="s">
        <v>1909</v>
      </c>
    </row>
    <row r="556" spans="1:7" x14ac:dyDescent="0.2">
      <c r="A556" s="2033" t="s">
        <v>3004</v>
      </c>
      <c r="B556" s="2023" t="s">
        <v>1907</v>
      </c>
      <c r="C556" s="2023" t="s">
        <v>2443</v>
      </c>
      <c r="D556" s="2032">
        <v>7024615</v>
      </c>
      <c r="E556" s="2032">
        <v>1177831</v>
      </c>
      <c r="F556" s="2032">
        <v>5846784</v>
      </c>
      <c r="G556" s="2027" t="s">
        <v>1909</v>
      </c>
    </row>
    <row r="557" spans="1:7" x14ac:dyDescent="0.2">
      <c r="A557" s="2033" t="s">
        <v>3004</v>
      </c>
      <c r="B557" s="2023" t="s">
        <v>1907</v>
      </c>
      <c r="C557" s="2023" t="s">
        <v>2450</v>
      </c>
      <c r="D557" s="2032">
        <v>7250000</v>
      </c>
      <c r="E557" s="2032">
        <v>1523096</v>
      </c>
      <c r="F557" s="2032">
        <v>5726904</v>
      </c>
      <c r="G557" s="2027" t="s">
        <v>1909</v>
      </c>
    </row>
    <row r="558" spans="1:7" x14ac:dyDescent="0.2">
      <c r="A558" s="2033" t="s">
        <v>3004</v>
      </c>
      <c r="B558" s="2023" t="s">
        <v>1907</v>
      </c>
      <c r="C558" s="2023" t="s">
        <v>2452</v>
      </c>
      <c r="D558" s="2032">
        <v>1218984</v>
      </c>
      <c r="E558" s="2032">
        <v>402330</v>
      </c>
      <c r="F558" s="2032">
        <v>816654</v>
      </c>
      <c r="G558" s="2027" t="s">
        <v>1909</v>
      </c>
    </row>
    <row r="559" spans="1:7" x14ac:dyDescent="0.2">
      <c r="A559" s="2033" t="s">
        <v>3004</v>
      </c>
      <c r="B559" s="2023" t="s">
        <v>1907</v>
      </c>
      <c r="C559" s="2023" t="s">
        <v>2453</v>
      </c>
      <c r="D559" s="2032">
        <v>5732339</v>
      </c>
      <c r="E559" s="2032">
        <v>3783836</v>
      </c>
      <c r="F559" s="2032">
        <v>1948503</v>
      </c>
      <c r="G559" s="2027" t="s">
        <v>1909</v>
      </c>
    </row>
    <row r="560" spans="1:7" x14ac:dyDescent="0.2">
      <c r="A560" s="2033" t="s">
        <v>3004</v>
      </c>
      <c r="B560" s="2023" t="s">
        <v>1907</v>
      </c>
      <c r="C560" s="2023" t="s">
        <v>2455</v>
      </c>
      <c r="D560" s="2032">
        <v>37821883</v>
      </c>
      <c r="E560" s="2032">
        <v>13389459</v>
      </c>
      <c r="F560" s="2032">
        <v>24432424</v>
      </c>
      <c r="G560" s="2027" t="s">
        <v>1909</v>
      </c>
    </row>
    <row r="561" spans="1:7" x14ac:dyDescent="0.2">
      <c r="A561" s="2033" t="s">
        <v>3004</v>
      </c>
      <c r="B561" s="2023" t="s">
        <v>1907</v>
      </c>
      <c r="C561" s="2023" t="s">
        <v>2457</v>
      </c>
      <c r="D561" s="2032">
        <v>99843550</v>
      </c>
      <c r="E561" s="2032">
        <v>56227480</v>
      </c>
      <c r="F561" s="2032">
        <v>43616070</v>
      </c>
      <c r="G561" s="2027" t="s">
        <v>1909</v>
      </c>
    </row>
    <row r="562" spans="1:7" x14ac:dyDescent="0.2">
      <c r="A562" s="2033" t="s">
        <v>3004</v>
      </c>
      <c r="B562" s="2023" t="s">
        <v>1907</v>
      </c>
      <c r="C562" s="2023" t="s">
        <v>2458</v>
      </c>
      <c r="D562" s="2032">
        <v>166000</v>
      </c>
      <c r="E562" s="2032">
        <v>90656</v>
      </c>
      <c r="F562" s="2032">
        <v>75344</v>
      </c>
      <c r="G562" s="2027" t="s">
        <v>1909</v>
      </c>
    </row>
    <row r="563" spans="1:7" x14ac:dyDescent="0.2">
      <c r="A563" s="2033" t="s">
        <v>3004</v>
      </c>
      <c r="B563" s="2023" t="s">
        <v>1907</v>
      </c>
      <c r="C563" s="2023" t="s">
        <v>2459</v>
      </c>
      <c r="D563" s="2032">
        <v>4818334</v>
      </c>
      <c r="E563" s="2032">
        <v>807898</v>
      </c>
      <c r="F563" s="2032">
        <v>4010436</v>
      </c>
      <c r="G563" s="2027" t="s">
        <v>1909</v>
      </c>
    </row>
    <row r="564" spans="1:7" x14ac:dyDescent="0.2">
      <c r="A564" s="2033" t="s">
        <v>3004</v>
      </c>
      <c r="B564" s="2023" t="s">
        <v>1907</v>
      </c>
      <c r="C564" s="2023" t="s">
        <v>2460</v>
      </c>
      <c r="D564" s="2032">
        <v>49766502</v>
      </c>
      <c r="E564" s="2032">
        <v>28544982</v>
      </c>
      <c r="F564" s="2032">
        <v>21221520</v>
      </c>
      <c r="G564" s="2027" t="s">
        <v>1909</v>
      </c>
    </row>
    <row r="565" spans="1:7" x14ac:dyDescent="0.2">
      <c r="A565" s="2033" t="s">
        <v>3004</v>
      </c>
      <c r="B565" s="2023" t="s">
        <v>1907</v>
      </c>
      <c r="C565" s="2023" t="s">
        <v>2461</v>
      </c>
      <c r="D565" s="2032">
        <v>20112212</v>
      </c>
      <c r="E565" s="2032">
        <v>7429382</v>
      </c>
      <c r="F565" s="2032">
        <v>12682830</v>
      </c>
      <c r="G565" s="2027" t="s">
        <v>1909</v>
      </c>
    </row>
    <row r="566" spans="1:7" x14ac:dyDescent="0.2">
      <c r="A566" s="2033" t="s">
        <v>3004</v>
      </c>
      <c r="B566" s="2023" t="s">
        <v>1907</v>
      </c>
      <c r="C566" s="2023" t="s">
        <v>2463</v>
      </c>
      <c r="D566" s="2032">
        <v>62000</v>
      </c>
      <c r="E566" s="2032">
        <v>33240</v>
      </c>
      <c r="F566" s="2032">
        <v>28760</v>
      </c>
      <c r="G566" s="2027" t="s">
        <v>1909</v>
      </c>
    </row>
    <row r="567" spans="1:7" x14ac:dyDescent="0.2">
      <c r="A567" s="2033" t="s">
        <v>3004</v>
      </c>
      <c r="B567" s="2023" t="s">
        <v>1907</v>
      </c>
      <c r="C567" s="2023" t="s">
        <v>2465</v>
      </c>
      <c r="D567" s="2032">
        <v>5607347</v>
      </c>
      <c r="E567" s="2032">
        <v>1659485</v>
      </c>
      <c r="F567" s="2032">
        <v>3947862</v>
      </c>
      <c r="G567" s="2027" t="s">
        <v>1909</v>
      </c>
    </row>
    <row r="568" spans="1:7" x14ac:dyDescent="0.2">
      <c r="A568" s="2033" t="s">
        <v>3004</v>
      </c>
      <c r="B568" s="2023" t="s">
        <v>1907</v>
      </c>
      <c r="C568" s="2023" t="s">
        <v>2466</v>
      </c>
      <c r="D568" s="2032">
        <v>4156557</v>
      </c>
      <c r="E568" s="2032">
        <v>1372028</v>
      </c>
      <c r="F568" s="2032">
        <v>2784529</v>
      </c>
      <c r="G568" s="2027" t="s">
        <v>1909</v>
      </c>
    </row>
    <row r="569" spans="1:7" x14ac:dyDescent="0.2">
      <c r="A569" s="2033" t="s">
        <v>3004</v>
      </c>
      <c r="B569" s="2023" t="s">
        <v>1907</v>
      </c>
      <c r="C569" s="2023" t="s">
        <v>2467</v>
      </c>
      <c r="D569" s="2032">
        <v>125000</v>
      </c>
      <c r="E569" s="2032">
        <v>66780</v>
      </c>
      <c r="F569" s="2032">
        <v>58220</v>
      </c>
      <c r="G569" s="2027" t="s">
        <v>1909</v>
      </c>
    </row>
    <row r="570" spans="1:7" x14ac:dyDescent="0.2">
      <c r="A570" s="2033" t="s">
        <v>3004</v>
      </c>
      <c r="B570" s="2023" t="s">
        <v>1907</v>
      </c>
      <c r="C570" s="2023" t="s">
        <v>2469</v>
      </c>
      <c r="D570" s="2032">
        <v>7168519</v>
      </c>
      <c r="E570" s="2032">
        <v>3219236</v>
      </c>
      <c r="F570" s="2032">
        <v>3949283</v>
      </c>
      <c r="G570" s="2027" t="s">
        <v>1909</v>
      </c>
    </row>
    <row r="571" spans="1:7" x14ac:dyDescent="0.2">
      <c r="A571" s="2033" t="s">
        <v>3004</v>
      </c>
      <c r="B571" s="2023" t="s">
        <v>1907</v>
      </c>
      <c r="C571" s="2023" t="s">
        <v>2470</v>
      </c>
      <c r="D571" s="2032">
        <v>195000</v>
      </c>
      <c r="E571" s="2032">
        <v>105274</v>
      </c>
      <c r="F571" s="2032">
        <v>89726</v>
      </c>
      <c r="G571" s="2027" t="s">
        <v>1909</v>
      </c>
    </row>
    <row r="572" spans="1:7" x14ac:dyDescent="0.2">
      <c r="A572" s="2033" t="s">
        <v>3004</v>
      </c>
      <c r="B572" s="2023" t="s">
        <v>1907</v>
      </c>
      <c r="C572" s="2023" t="s">
        <v>2472</v>
      </c>
      <c r="D572" s="2032">
        <v>19965787</v>
      </c>
      <c r="E572" s="2032">
        <v>14362775</v>
      </c>
      <c r="F572" s="2032">
        <v>5603012</v>
      </c>
      <c r="G572" s="2027" t="s">
        <v>1909</v>
      </c>
    </row>
    <row r="573" spans="1:7" x14ac:dyDescent="0.2">
      <c r="A573" s="2033" t="s">
        <v>3004</v>
      </c>
      <c r="B573" s="2023" t="s">
        <v>1907</v>
      </c>
      <c r="C573" s="2023" t="s">
        <v>2473</v>
      </c>
      <c r="D573" s="2032">
        <v>18222777</v>
      </c>
      <c r="E573" s="2032">
        <v>2902235</v>
      </c>
      <c r="F573" s="2032">
        <v>15320542</v>
      </c>
      <c r="G573" s="2027" t="s">
        <v>1909</v>
      </c>
    </row>
    <row r="574" spans="1:7" x14ac:dyDescent="0.2">
      <c r="A574" s="2033" t="s">
        <v>3004</v>
      </c>
      <c r="B574" s="2023" t="s">
        <v>1907</v>
      </c>
      <c r="C574" s="2023" t="s">
        <v>2475</v>
      </c>
      <c r="D574" s="2032">
        <v>18957581</v>
      </c>
      <c r="E574" s="2032">
        <v>7215331</v>
      </c>
      <c r="F574" s="2032">
        <v>11742250</v>
      </c>
      <c r="G574" s="2027" t="s">
        <v>1909</v>
      </c>
    </row>
    <row r="575" spans="1:7" x14ac:dyDescent="0.2">
      <c r="A575" s="2033" t="s">
        <v>3004</v>
      </c>
      <c r="B575" s="2023" t="s">
        <v>1907</v>
      </c>
      <c r="C575" s="2023" t="s">
        <v>2476</v>
      </c>
      <c r="D575" s="2032">
        <v>12882044</v>
      </c>
      <c r="E575" s="2032">
        <v>5581816</v>
      </c>
      <c r="F575" s="2032">
        <v>7300228</v>
      </c>
      <c r="G575" s="2027" t="s">
        <v>1909</v>
      </c>
    </row>
    <row r="576" spans="1:7" x14ac:dyDescent="0.2">
      <c r="A576" s="2033" t="s">
        <v>3004</v>
      </c>
      <c r="B576" s="2023" t="s">
        <v>1907</v>
      </c>
      <c r="C576" s="2023" t="s">
        <v>2477</v>
      </c>
      <c r="D576" s="2032">
        <v>448389</v>
      </c>
      <c r="E576" s="2032">
        <v>148043</v>
      </c>
      <c r="F576" s="2032">
        <v>300346</v>
      </c>
      <c r="G576" s="2027" t="s">
        <v>1909</v>
      </c>
    </row>
    <row r="577" spans="1:7" x14ac:dyDescent="0.2">
      <c r="A577" s="2033" t="s">
        <v>3004</v>
      </c>
      <c r="B577" s="2023" t="s">
        <v>1907</v>
      </c>
      <c r="C577" s="2023" t="s">
        <v>2480</v>
      </c>
      <c r="D577" s="2032">
        <v>10152677</v>
      </c>
      <c r="E577" s="2032">
        <v>3200176</v>
      </c>
      <c r="F577" s="2032">
        <v>6952501</v>
      </c>
      <c r="G577" s="2027" t="s">
        <v>1909</v>
      </c>
    </row>
    <row r="578" spans="1:7" x14ac:dyDescent="0.2">
      <c r="A578" s="2033" t="s">
        <v>3004</v>
      </c>
      <c r="B578" s="2023" t="s">
        <v>1907</v>
      </c>
      <c r="C578" s="2023" t="s">
        <v>2482</v>
      </c>
      <c r="D578" s="2032">
        <v>2556000</v>
      </c>
      <c r="E578" s="2032">
        <v>1380646</v>
      </c>
      <c r="F578" s="2032">
        <v>1175354</v>
      </c>
      <c r="G578" s="2027" t="s">
        <v>1909</v>
      </c>
    </row>
    <row r="579" spans="1:7" x14ac:dyDescent="0.2">
      <c r="A579" s="2033" t="s">
        <v>3004</v>
      </c>
      <c r="B579" s="2023" t="s">
        <v>1907</v>
      </c>
      <c r="C579" s="2023" t="s">
        <v>2484</v>
      </c>
      <c r="D579" s="2032">
        <v>542550</v>
      </c>
      <c r="E579" s="2032">
        <v>90080</v>
      </c>
      <c r="F579" s="2032">
        <v>452470</v>
      </c>
      <c r="G579" s="2027" t="s">
        <v>1909</v>
      </c>
    </row>
    <row r="580" spans="1:7" x14ac:dyDescent="0.2">
      <c r="A580" s="2033" t="s">
        <v>3004</v>
      </c>
      <c r="B580" s="2023" t="s">
        <v>1907</v>
      </c>
      <c r="C580" s="2023" t="s">
        <v>2485</v>
      </c>
      <c r="D580" s="2032">
        <v>172000</v>
      </c>
      <c r="E580" s="2032">
        <v>92548</v>
      </c>
      <c r="F580" s="2032">
        <v>79452</v>
      </c>
      <c r="G580" s="2027" t="s">
        <v>1909</v>
      </c>
    </row>
    <row r="581" spans="1:7" x14ac:dyDescent="0.2">
      <c r="A581" s="2033" t="s">
        <v>3004</v>
      </c>
      <c r="B581" s="2023" t="s">
        <v>1907</v>
      </c>
      <c r="C581" s="2023" t="s">
        <v>2487</v>
      </c>
      <c r="D581" s="2032">
        <v>21528274</v>
      </c>
      <c r="E581" s="2032">
        <v>13499550</v>
      </c>
      <c r="F581" s="2032">
        <v>8028724</v>
      </c>
      <c r="G581" s="2027" t="s">
        <v>1909</v>
      </c>
    </row>
    <row r="582" spans="1:7" x14ac:dyDescent="0.2">
      <c r="A582" s="2033" t="s">
        <v>3004</v>
      </c>
      <c r="B582" s="2023" t="s">
        <v>1907</v>
      </c>
      <c r="C582" s="2023" t="s">
        <v>2488</v>
      </c>
      <c r="D582" s="2032">
        <v>1088684</v>
      </c>
      <c r="E582" s="2032">
        <v>359268</v>
      </c>
      <c r="F582" s="2032">
        <v>729416</v>
      </c>
      <c r="G582" s="2027" t="s">
        <v>1909</v>
      </c>
    </row>
    <row r="583" spans="1:7" x14ac:dyDescent="0.2">
      <c r="A583" s="2033" t="s">
        <v>3004</v>
      </c>
      <c r="B583" s="2023" t="s">
        <v>1907</v>
      </c>
      <c r="C583" s="2023" t="s">
        <v>2489</v>
      </c>
      <c r="D583" s="2032">
        <v>1951331</v>
      </c>
      <c r="E583" s="2032">
        <v>326158</v>
      </c>
      <c r="F583" s="2032">
        <v>1625173</v>
      </c>
      <c r="G583" s="2027" t="s">
        <v>1909</v>
      </c>
    </row>
    <row r="584" spans="1:7" x14ac:dyDescent="0.2">
      <c r="A584" s="2033" t="s">
        <v>3004</v>
      </c>
      <c r="B584" s="2023" t="s">
        <v>1907</v>
      </c>
      <c r="C584" s="2023" t="s">
        <v>2492</v>
      </c>
      <c r="D584" s="2032">
        <v>5117438</v>
      </c>
      <c r="E584" s="2032">
        <v>3034096</v>
      </c>
      <c r="F584" s="2032">
        <v>2083342</v>
      </c>
      <c r="G584" s="2027" t="s">
        <v>1909</v>
      </c>
    </row>
    <row r="585" spans="1:7" x14ac:dyDescent="0.2">
      <c r="A585" s="2033" t="s">
        <v>3004</v>
      </c>
      <c r="B585" s="2023" t="s">
        <v>1907</v>
      </c>
      <c r="C585" s="2023" t="s">
        <v>2493</v>
      </c>
      <c r="D585" s="2032">
        <v>6560000</v>
      </c>
      <c r="E585" s="2032">
        <v>3543522</v>
      </c>
      <c r="F585" s="2032">
        <v>3016478</v>
      </c>
      <c r="G585" s="2027" t="s">
        <v>1909</v>
      </c>
    </row>
    <row r="586" spans="1:7" x14ac:dyDescent="0.2">
      <c r="A586" s="2033" t="s">
        <v>3004</v>
      </c>
      <c r="B586" s="2023" t="s">
        <v>1907</v>
      </c>
      <c r="C586" s="2023" t="s">
        <v>2494</v>
      </c>
      <c r="D586" s="2032">
        <v>1773990</v>
      </c>
      <c r="E586" s="2032">
        <v>1358837</v>
      </c>
      <c r="F586" s="2032">
        <v>415153</v>
      </c>
      <c r="G586" s="2027" t="s">
        <v>1909</v>
      </c>
    </row>
    <row r="587" spans="1:7" x14ac:dyDescent="0.2">
      <c r="A587" s="2033" t="s">
        <v>3004</v>
      </c>
      <c r="B587" s="2023" t="s">
        <v>1907</v>
      </c>
      <c r="C587" s="2023" t="s">
        <v>2495</v>
      </c>
      <c r="D587" s="2032">
        <v>225000</v>
      </c>
      <c r="E587" s="2032">
        <v>120197</v>
      </c>
      <c r="F587" s="2032">
        <v>104803</v>
      </c>
      <c r="G587" s="2027" t="s">
        <v>1909</v>
      </c>
    </row>
    <row r="588" spans="1:7" x14ac:dyDescent="0.2">
      <c r="A588" s="2033" t="s">
        <v>3004</v>
      </c>
      <c r="B588" s="2023" t="s">
        <v>1907</v>
      </c>
      <c r="C588" s="2023" t="s">
        <v>2497</v>
      </c>
      <c r="D588" s="2032">
        <v>1758000</v>
      </c>
      <c r="E588" s="2032">
        <v>948395</v>
      </c>
      <c r="F588" s="2032">
        <v>809605</v>
      </c>
      <c r="G588" s="2027" t="s">
        <v>1909</v>
      </c>
    </row>
    <row r="589" spans="1:7" x14ac:dyDescent="0.2">
      <c r="A589" s="2033" t="s">
        <v>3004</v>
      </c>
      <c r="B589" s="2023" t="s">
        <v>1907</v>
      </c>
      <c r="C589" s="2023" t="s">
        <v>2499</v>
      </c>
      <c r="D589" s="2032">
        <v>157000</v>
      </c>
      <c r="E589" s="2032">
        <v>85074</v>
      </c>
      <c r="F589" s="2032">
        <v>71926</v>
      </c>
      <c r="G589" s="2027" t="s">
        <v>1909</v>
      </c>
    </row>
    <row r="590" spans="1:7" x14ac:dyDescent="0.2">
      <c r="A590" s="2033" t="s">
        <v>3004</v>
      </c>
      <c r="B590" s="2023" t="s">
        <v>1907</v>
      </c>
      <c r="C590" s="2023" t="s">
        <v>2500</v>
      </c>
      <c r="D590" s="2032">
        <v>6968214</v>
      </c>
      <c r="E590" s="2032">
        <v>5228065</v>
      </c>
      <c r="F590" s="2032">
        <v>1740149</v>
      </c>
      <c r="G590" s="2027" t="s">
        <v>1909</v>
      </c>
    </row>
    <row r="591" spans="1:7" x14ac:dyDescent="0.2">
      <c r="A591" s="2033" t="s">
        <v>3004</v>
      </c>
      <c r="B591" s="2023" t="s">
        <v>1907</v>
      </c>
      <c r="C591" s="2023" t="s">
        <v>2506</v>
      </c>
      <c r="D591" s="2032">
        <v>202000</v>
      </c>
      <c r="E591" s="2032">
        <v>110210</v>
      </c>
      <c r="F591" s="2032">
        <v>91790</v>
      </c>
      <c r="G591" s="2027" t="s">
        <v>1909</v>
      </c>
    </row>
    <row r="592" spans="1:7" x14ac:dyDescent="0.2">
      <c r="A592" s="2033" t="s">
        <v>3004</v>
      </c>
      <c r="B592" s="2023" t="s">
        <v>1907</v>
      </c>
      <c r="C592" s="2023" t="s">
        <v>2508</v>
      </c>
      <c r="D592" s="2032">
        <v>30192227</v>
      </c>
      <c r="E592" s="2032">
        <v>19644622</v>
      </c>
      <c r="F592" s="2032">
        <v>10547605</v>
      </c>
      <c r="G592" s="2027" t="s">
        <v>1909</v>
      </c>
    </row>
    <row r="593" spans="1:7" x14ac:dyDescent="0.2">
      <c r="A593" s="2033" t="s">
        <v>3004</v>
      </c>
      <c r="B593" s="2023" t="s">
        <v>1907</v>
      </c>
      <c r="C593" s="2023" t="s">
        <v>2509</v>
      </c>
      <c r="D593" s="2032">
        <v>4724390</v>
      </c>
      <c r="E593" s="2032">
        <v>792145</v>
      </c>
      <c r="F593" s="2032">
        <v>3932245</v>
      </c>
      <c r="G593" s="2027" t="s">
        <v>1909</v>
      </c>
    </row>
    <row r="594" spans="1:7" x14ac:dyDescent="0.2">
      <c r="A594" s="2033" t="s">
        <v>3004</v>
      </c>
      <c r="B594" s="2023" t="s">
        <v>1907</v>
      </c>
      <c r="C594" s="2023" t="s">
        <v>2510</v>
      </c>
      <c r="D594" s="2032">
        <v>8900430</v>
      </c>
      <c r="E594" s="2032">
        <v>1492345</v>
      </c>
      <c r="F594" s="2032">
        <v>7408085</v>
      </c>
      <c r="G594" s="2027" t="s">
        <v>1909</v>
      </c>
    </row>
    <row r="595" spans="1:7" x14ac:dyDescent="0.2">
      <c r="A595" s="2033" t="s">
        <v>3004</v>
      </c>
      <c r="B595" s="2023" t="s">
        <v>1907</v>
      </c>
      <c r="C595" s="2023" t="s">
        <v>2511</v>
      </c>
      <c r="D595" s="2032">
        <v>6316927</v>
      </c>
      <c r="E595" s="2032">
        <v>1059164</v>
      </c>
      <c r="F595" s="2032">
        <v>5257763</v>
      </c>
      <c r="G595" s="2027" t="s">
        <v>1909</v>
      </c>
    </row>
    <row r="596" spans="1:7" x14ac:dyDescent="0.2">
      <c r="A596" s="2033" t="s">
        <v>3004</v>
      </c>
      <c r="B596" s="2023" t="s">
        <v>1907</v>
      </c>
      <c r="C596" s="2023" t="s">
        <v>2512</v>
      </c>
      <c r="D596" s="2032">
        <v>4546783</v>
      </c>
      <c r="E596" s="2032">
        <v>762364</v>
      </c>
      <c r="F596" s="2032">
        <v>3784419</v>
      </c>
      <c r="G596" s="2027" t="s">
        <v>1909</v>
      </c>
    </row>
    <row r="597" spans="1:7" x14ac:dyDescent="0.2">
      <c r="A597" s="2033" t="s">
        <v>3004</v>
      </c>
      <c r="B597" s="2023" t="s">
        <v>1907</v>
      </c>
      <c r="C597" s="2023" t="s">
        <v>2513</v>
      </c>
      <c r="D597" s="2032">
        <v>338281</v>
      </c>
      <c r="E597" s="2032">
        <v>173025</v>
      </c>
      <c r="F597" s="2032">
        <v>165256</v>
      </c>
      <c r="G597" s="2027" t="s">
        <v>1909</v>
      </c>
    </row>
    <row r="598" spans="1:7" x14ac:dyDescent="0.2">
      <c r="A598" s="2033" t="s">
        <v>3004</v>
      </c>
      <c r="B598" s="2023" t="s">
        <v>1907</v>
      </c>
      <c r="C598" s="2023" t="s">
        <v>2513</v>
      </c>
      <c r="D598" s="2032">
        <v>338282</v>
      </c>
      <c r="E598" s="2032">
        <v>173025</v>
      </c>
      <c r="F598" s="2032">
        <v>165257</v>
      </c>
      <c r="G598" s="2027" t="s">
        <v>1909</v>
      </c>
    </row>
    <row r="599" spans="1:7" x14ac:dyDescent="0.2">
      <c r="A599" s="2033" t="s">
        <v>3004</v>
      </c>
      <c r="B599" s="2023" t="s">
        <v>1907</v>
      </c>
      <c r="C599" s="2023" t="s">
        <v>2515</v>
      </c>
      <c r="D599" s="2032">
        <v>12305561</v>
      </c>
      <c r="E599" s="2032">
        <v>1720001</v>
      </c>
      <c r="F599" s="2032">
        <v>10585560</v>
      </c>
      <c r="G599" s="2027" t="s">
        <v>1909</v>
      </c>
    </row>
    <row r="600" spans="1:7" x14ac:dyDescent="0.2">
      <c r="A600" s="2033" t="s">
        <v>3004</v>
      </c>
      <c r="B600" s="2023" t="s">
        <v>1907</v>
      </c>
      <c r="C600" s="2023" t="s">
        <v>2516</v>
      </c>
      <c r="D600" s="2032">
        <v>3102000</v>
      </c>
      <c r="E600" s="2032">
        <v>1675950</v>
      </c>
      <c r="F600" s="2032">
        <v>1426050</v>
      </c>
      <c r="G600" s="2027" t="s">
        <v>1909</v>
      </c>
    </row>
    <row r="601" spans="1:7" x14ac:dyDescent="0.2">
      <c r="A601" s="2033" t="s">
        <v>3004</v>
      </c>
      <c r="B601" s="2023" t="s">
        <v>1907</v>
      </c>
      <c r="C601" s="2023" t="s">
        <v>2517</v>
      </c>
      <c r="D601" s="2032">
        <v>2838000</v>
      </c>
      <c r="E601" s="2032">
        <v>1532507</v>
      </c>
      <c r="F601" s="2032">
        <v>1305493</v>
      </c>
      <c r="G601" s="2027" t="s">
        <v>1909</v>
      </c>
    </row>
    <row r="602" spans="1:7" x14ac:dyDescent="0.2">
      <c r="A602" s="2033" t="s">
        <v>3004</v>
      </c>
      <c r="B602" s="2023" t="s">
        <v>1907</v>
      </c>
      <c r="C602" s="2023" t="s">
        <v>2518</v>
      </c>
      <c r="D602" s="2032">
        <v>225000</v>
      </c>
      <c r="E602" s="2032">
        <v>120197</v>
      </c>
      <c r="F602" s="2032">
        <v>104803</v>
      </c>
      <c r="G602" s="2027" t="s">
        <v>1909</v>
      </c>
    </row>
    <row r="603" spans="1:7" x14ac:dyDescent="0.2">
      <c r="A603" s="2033" t="s">
        <v>3004</v>
      </c>
      <c r="B603" s="2023" t="s">
        <v>1907</v>
      </c>
      <c r="C603" s="2023" t="s">
        <v>2519</v>
      </c>
      <c r="D603" s="2032">
        <v>7328150</v>
      </c>
      <c r="E603" s="2032">
        <v>5716280</v>
      </c>
      <c r="F603" s="2032">
        <v>1611870</v>
      </c>
      <c r="G603" s="2027" t="s">
        <v>1909</v>
      </c>
    </row>
    <row r="604" spans="1:7" x14ac:dyDescent="0.2">
      <c r="A604" s="2033" t="s">
        <v>3004</v>
      </c>
      <c r="B604" s="2023" t="s">
        <v>1907</v>
      </c>
      <c r="C604" s="2023" t="s">
        <v>2521</v>
      </c>
      <c r="D604" s="2032">
        <v>1525000</v>
      </c>
      <c r="E604" s="2032">
        <v>822946</v>
      </c>
      <c r="F604" s="2032">
        <v>702054</v>
      </c>
      <c r="G604" s="2027" t="s">
        <v>1909</v>
      </c>
    </row>
    <row r="605" spans="1:7" x14ac:dyDescent="0.2">
      <c r="A605" s="2033" t="s">
        <v>3004</v>
      </c>
      <c r="B605" s="2023" t="s">
        <v>1907</v>
      </c>
      <c r="C605" s="2023" t="s">
        <v>2522</v>
      </c>
      <c r="D605" s="2032">
        <v>42840000</v>
      </c>
      <c r="E605" s="2032">
        <v>23755303</v>
      </c>
      <c r="F605" s="2032">
        <v>19084697</v>
      </c>
      <c r="G605" s="2027" t="s">
        <v>1909</v>
      </c>
    </row>
    <row r="606" spans="1:7" x14ac:dyDescent="0.2">
      <c r="A606" s="2033" t="s">
        <v>3004</v>
      </c>
      <c r="B606" s="2023" t="s">
        <v>1907</v>
      </c>
      <c r="C606" s="2023" t="s">
        <v>2523</v>
      </c>
      <c r="D606" s="2032">
        <v>5599300</v>
      </c>
      <c r="E606" s="2032">
        <v>4196260</v>
      </c>
      <c r="F606" s="2032">
        <v>1403040</v>
      </c>
      <c r="G606" s="2027" t="s">
        <v>1909</v>
      </c>
    </row>
    <row r="607" spans="1:7" x14ac:dyDescent="0.2">
      <c r="A607" s="2033" t="s">
        <v>3004</v>
      </c>
      <c r="B607" s="2023" t="s">
        <v>1907</v>
      </c>
      <c r="C607" s="2023" t="s">
        <v>2524</v>
      </c>
      <c r="D607" s="2032">
        <v>135000</v>
      </c>
      <c r="E607" s="2032">
        <v>72678</v>
      </c>
      <c r="F607" s="2032">
        <v>62322</v>
      </c>
      <c r="G607" s="2027" t="s">
        <v>1909</v>
      </c>
    </row>
    <row r="608" spans="1:7" x14ac:dyDescent="0.2">
      <c r="A608" s="2033" t="s">
        <v>3004</v>
      </c>
      <c r="B608" s="2023" t="s">
        <v>1907</v>
      </c>
      <c r="C608" s="2023" t="s">
        <v>2526</v>
      </c>
      <c r="D608" s="2032">
        <v>995500</v>
      </c>
      <c r="E608" s="2032">
        <v>452843</v>
      </c>
      <c r="F608" s="2032">
        <v>542657</v>
      </c>
      <c r="G608" s="2027" t="s">
        <v>1909</v>
      </c>
    </row>
    <row r="609" spans="1:7" x14ac:dyDescent="0.2">
      <c r="A609" s="2033" t="s">
        <v>3004</v>
      </c>
      <c r="B609" s="2023" t="s">
        <v>1907</v>
      </c>
      <c r="C609" s="2023" t="s">
        <v>2528</v>
      </c>
      <c r="D609" s="2032">
        <v>20135346</v>
      </c>
      <c r="E609" s="2032">
        <v>10821029</v>
      </c>
      <c r="F609" s="2032">
        <v>9314317</v>
      </c>
      <c r="G609" s="2027" t="s">
        <v>1909</v>
      </c>
    </row>
    <row r="610" spans="1:7" x14ac:dyDescent="0.2">
      <c r="A610" s="2033" t="s">
        <v>3004</v>
      </c>
      <c r="B610" s="2023" t="s">
        <v>1907</v>
      </c>
      <c r="C610" s="2023" t="s">
        <v>2529</v>
      </c>
      <c r="D610" s="2032">
        <v>210000</v>
      </c>
      <c r="E610" s="2032">
        <v>35401</v>
      </c>
      <c r="F610" s="2032">
        <v>174599</v>
      </c>
      <c r="G610" s="2027" t="s">
        <v>1909</v>
      </c>
    </row>
    <row r="611" spans="1:7" x14ac:dyDescent="0.2">
      <c r="A611" s="2033" t="s">
        <v>3004</v>
      </c>
      <c r="B611" s="2023" t="s">
        <v>1907</v>
      </c>
      <c r="C611" s="2023" t="s">
        <v>2530</v>
      </c>
      <c r="D611" s="2032">
        <v>6452</v>
      </c>
      <c r="E611" s="2032">
        <v>2404</v>
      </c>
      <c r="F611" s="2032">
        <v>4048</v>
      </c>
      <c r="G611" s="2027" t="s">
        <v>1909</v>
      </c>
    </row>
    <row r="612" spans="1:7" x14ac:dyDescent="0.2">
      <c r="A612" s="2033" t="s">
        <v>3004</v>
      </c>
      <c r="B612" s="2023" t="s">
        <v>1907</v>
      </c>
      <c r="C612" s="2023" t="s">
        <v>2532</v>
      </c>
      <c r="D612" s="2032">
        <v>18600</v>
      </c>
      <c r="E612" s="2032">
        <v>5589</v>
      </c>
      <c r="F612" s="2032">
        <v>13011</v>
      </c>
      <c r="G612" s="2027" t="s">
        <v>1909</v>
      </c>
    </row>
    <row r="613" spans="1:7" x14ac:dyDescent="0.2">
      <c r="A613" s="2033" t="s">
        <v>3004</v>
      </c>
      <c r="B613" s="2023" t="s">
        <v>1907</v>
      </c>
      <c r="C613" s="2023" t="s">
        <v>2534</v>
      </c>
      <c r="D613" s="2032">
        <v>78885</v>
      </c>
      <c r="E613" s="2032">
        <v>26392</v>
      </c>
      <c r="F613" s="2032">
        <v>52493</v>
      </c>
      <c r="G613" s="2027" t="s">
        <v>1909</v>
      </c>
    </row>
    <row r="614" spans="1:7" x14ac:dyDescent="0.2">
      <c r="A614" s="2033" t="s">
        <v>3004</v>
      </c>
      <c r="B614" s="2023" t="s">
        <v>1907</v>
      </c>
      <c r="C614" s="2023" t="s">
        <v>2537</v>
      </c>
      <c r="D614" s="2032">
        <v>4293160</v>
      </c>
      <c r="E614" s="2032">
        <v>2379946</v>
      </c>
      <c r="F614" s="2032">
        <v>1913214</v>
      </c>
      <c r="G614" s="2027" t="s">
        <v>1909</v>
      </c>
    </row>
    <row r="615" spans="1:7" x14ac:dyDescent="0.2">
      <c r="A615" s="2033" t="s">
        <v>3004</v>
      </c>
      <c r="B615" s="2023" t="s">
        <v>1907</v>
      </c>
      <c r="C615" s="2023" t="s">
        <v>2539</v>
      </c>
      <c r="D615" s="2032">
        <v>205279</v>
      </c>
      <c r="E615" s="2032">
        <v>70899</v>
      </c>
      <c r="F615" s="2032">
        <v>134380</v>
      </c>
      <c r="G615" s="2027" t="s">
        <v>1909</v>
      </c>
    </row>
    <row r="616" spans="1:7" x14ac:dyDescent="0.2">
      <c r="A616" s="2033" t="s">
        <v>3004</v>
      </c>
      <c r="B616" s="2023" t="s">
        <v>1907</v>
      </c>
      <c r="C616" s="2023" t="s">
        <v>2540</v>
      </c>
      <c r="D616" s="2032">
        <v>270000</v>
      </c>
      <c r="E616" s="2032">
        <v>145342</v>
      </c>
      <c r="F616" s="2032">
        <v>124658</v>
      </c>
      <c r="G616" s="2027" t="s">
        <v>1909</v>
      </c>
    </row>
    <row r="617" spans="1:7" x14ac:dyDescent="0.2">
      <c r="A617" s="2033" t="s">
        <v>3004</v>
      </c>
      <c r="B617" s="2023" t="s">
        <v>1907</v>
      </c>
      <c r="C617" s="2023" t="s">
        <v>2541</v>
      </c>
      <c r="D617" s="2032">
        <v>1602950</v>
      </c>
      <c r="E617" s="2032">
        <v>448075</v>
      </c>
      <c r="F617" s="2032">
        <v>1154875</v>
      </c>
      <c r="G617" s="2027" t="s">
        <v>1909</v>
      </c>
    </row>
    <row r="618" spans="1:7" x14ac:dyDescent="0.2">
      <c r="A618" s="2033" t="s">
        <v>3004</v>
      </c>
      <c r="B618" s="2023" t="s">
        <v>1907</v>
      </c>
      <c r="C618" s="2023" t="s">
        <v>2544</v>
      </c>
      <c r="D618" s="2032">
        <v>421000</v>
      </c>
      <c r="E618" s="2032">
        <v>228524</v>
      </c>
      <c r="F618" s="2032">
        <v>192476</v>
      </c>
      <c r="G618" s="2027" t="s">
        <v>1909</v>
      </c>
    </row>
    <row r="619" spans="1:7" x14ac:dyDescent="0.2">
      <c r="A619" s="2033" t="s">
        <v>3004</v>
      </c>
      <c r="B619" s="2023" t="s">
        <v>1907</v>
      </c>
      <c r="C619" s="2023" t="s">
        <v>2545</v>
      </c>
      <c r="D619" s="2032">
        <v>412000</v>
      </c>
      <c r="E619" s="2032">
        <v>222956</v>
      </c>
      <c r="F619" s="2032">
        <v>189044</v>
      </c>
      <c r="G619" s="2027" t="s">
        <v>1909</v>
      </c>
    </row>
    <row r="620" spans="1:7" x14ac:dyDescent="0.2">
      <c r="A620" s="2033" t="s">
        <v>3004</v>
      </c>
      <c r="B620" s="2023" t="s">
        <v>1907</v>
      </c>
      <c r="C620" s="2023" t="s">
        <v>2205</v>
      </c>
      <c r="D620" s="2032">
        <v>85000</v>
      </c>
      <c r="E620" s="2032">
        <v>45966</v>
      </c>
      <c r="F620" s="2032">
        <v>39034</v>
      </c>
      <c r="G620" s="2027" t="s">
        <v>1909</v>
      </c>
    </row>
    <row r="621" spans="1:7" x14ac:dyDescent="0.2">
      <c r="A621" s="2033" t="s">
        <v>3004</v>
      </c>
      <c r="B621" s="2023" t="s">
        <v>1907</v>
      </c>
      <c r="C621" s="2023" t="s">
        <v>2552</v>
      </c>
      <c r="D621" s="2032">
        <v>316000</v>
      </c>
      <c r="E621" s="2032">
        <v>170792</v>
      </c>
      <c r="F621" s="2032">
        <v>145208</v>
      </c>
      <c r="G621" s="2027" t="s">
        <v>1909</v>
      </c>
    </row>
    <row r="622" spans="1:7" x14ac:dyDescent="0.2">
      <c r="A622" s="2033" t="s">
        <v>3004</v>
      </c>
      <c r="B622" s="2023" t="s">
        <v>1907</v>
      </c>
      <c r="C622" s="2023" t="s">
        <v>2554</v>
      </c>
      <c r="D622" s="2032">
        <v>1240000</v>
      </c>
      <c r="E622" s="2032">
        <v>670130</v>
      </c>
      <c r="F622" s="2032">
        <v>569870</v>
      </c>
      <c r="G622" s="2027" t="s">
        <v>1909</v>
      </c>
    </row>
    <row r="623" spans="1:7" x14ac:dyDescent="0.2">
      <c r="A623" s="2033" t="s">
        <v>3004</v>
      </c>
      <c r="B623" s="2023" t="s">
        <v>1907</v>
      </c>
      <c r="C623" s="2023" t="s">
        <v>2558</v>
      </c>
      <c r="D623" s="2032">
        <v>33000</v>
      </c>
      <c r="E623" s="2032">
        <v>18624</v>
      </c>
      <c r="F623" s="2032">
        <v>14376</v>
      </c>
      <c r="G623" s="2027" t="s">
        <v>1909</v>
      </c>
    </row>
    <row r="624" spans="1:7" x14ac:dyDescent="0.2">
      <c r="A624" s="2033" t="s">
        <v>3004</v>
      </c>
      <c r="B624" s="2023" t="s">
        <v>1907</v>
      </c>
      <c r="C624" s="2023" t="s">
        <v>2563</v>
      </c>
      <c r="D624" s="2032">
        <v>5360000</v>
      </c>
      <c r="E624" s="2032">
        <v>2896952</v>
      </c>
      <c r="F624" s="2032">
        <v>2463048</v>
      </c>
      <c r="G624" s="2027" t="s">
        <v>1909</v>
      </c>
    </row>
    <row r="625" spans="1:7" x14ac:dyDescent="0.2">
      <c r="A625" s="2033" t="s">
        <v>3004</v>
      </c>
      <c r="B625" s="2023" t="s">
        <v>1907</v>
      </c>
      <c r="C625" s="2023" t="s">
        <v>2566</v>
      </c>
      <c r="D625" s="2032">
        <v>3914248</v>
      </c>
      <c r="E625" s="2032">
        <v>2834538</v>
      </c>
      <c r="F625" s="2032">
        <v>1079710</v>
      </c>
      <c r="G625" s="2027" t="s">
        <v>1909</v>
      </c>
    </row>
    <row r="626" spans="1:7" x14ac:dyDescent="0.2">
      <c r="A626" s="2033" t="s">
        <v>3004</v>
      </c>
      <c r="B626" s="2023" t="s">
        <v>1907</v>
      </c>
      <c r="C626" s="2023" t="s">
        <v>2570</v>
      </c>
      <c r="D626" s="2032">
        <v>19127402</v>
      </c>
      <c r="E626" s="2032">
        <v>8869846</v>
      </c>
      <c r="F626" s="2032">
        <v>10257556</v>
      </c>
      <c r="G626" s="2027" t="s">
        <v>1909</v>
      </c>
    </row>
    <row r="627" spans="1:7" x14ac:dyDescent="0.2">
      <c r="A627" s="2033" t="s">
        <v>3004</v>
      </c>
      <c r="B627" s="2023" t="s">
        <v>1907</v>
      </c>
      <c r="C627" s="2023" t="s">
        <v>2571</v>
      </c>
      <c r="D627" s="2032">
        <v>3980412</v>
      </c>
      <c r="E627" s="2032">
        <v>1932273</v>
      </c>
      <c r="F627" s="2032">
        <v>2048139</v>
      </c>
      <c r="G627" s="2027" t="s">
        <v>1909</v>
      </c>
    </row>
    <row r="628" spans="1:7" x14ac:dyDescent="0.2">
      <c r="A628" s="2033" t="s">
        <v>3004</v>
      </c>
      <c r="B628" s="2023" t="s">
        <v>1907</v>
      </c>
      <c r="C628" s="2023" t="s">
        <v>2573</v>
      </c>
      <c r="D628" s="2032">
        <v>8217720</v>
      </c>
      <c r="E628" s="2032">
        <v>2412571</v>
      </c>
      <c r="F628" s="2032">
        <v>5805149</v>
      </c>
      <c r="G628" s="2027" t="s">
        <v>1909</v>
      </c>
    </row>
    <row r="629" spans="1:7" x14ac:dyDescent="0.2">
      <c r="A629" s="2033" t="s">
        <v>3004</v>
      </c>
      <c r="B629" s="2023" t="s">
        <v>1907</v>
      </c>
      <c r="C629" s="2023" t="s">
        <v>2576</v>
      </c>
      <c r="D629" s="2032">
        <v>441000</v>
      </c>
      <c r="E629" s="2032">
        <v>237574</v>
      </c>
      <c r="F629" s="2032">
        <v>203426</v>
      </c>
      <c r="G629" s="2027" t="s">
        <v>1909</v>
      </c>
    </row>
    <row r="630" spans="1:7" x14ac:dyDescent="0.2">
      <c r="A630" s="2033" t="s">
        <v>3004</v>
      </c>
      <c r="B630" s="2023" t="s">
        <v>1907</v>
      </c>
      <c r="C630" s="2023" t="s">
        <v>2579</v>
      </c>
      <c r="D630" s="2032">
        <v>13263964</v>
      </c>
      <c r="E630" s="2032">
        <v>2984769</v>
      </c>
      <c r="F630" s="2032">
        <v>10279195</v>
      </c>
      <c r="G630" s="2027" t="s">
        <v>1909</v>
      </c>
    </row>
    <row r="631" spans="1:7" x14ac:dyDescent="0.2">
      <c r="A631" s="2033" t="s">
        <v>3004</v>
      </c>
      <c r="B631" s="2023" t="s">
        <v>1907</v>
      </c>
      <c r="C631" s="2023" t="s">
        <v>2580</v>
      </c>
      <c r="D631" s="2032">
        <v>1869256</v>
      </c>
      <c r="E631" s="2032">
        <v>876444</v>
      </c>
      <c r="F631" s="2032">
        <v>992812</v>
      </c>
      <c r="G631" s="2027" t="s">
        <v>1909</v>
      </c>
    </row>
    <row r="632" spans="1:7" x14ac:dyDescent="0.2">
      <c r="A632" s="2033" t="s">
        <v>3004</v>
      </c>
      <c r="B632" s="2023" t="s">
        <v>1907</v>
      </c>
      <c r="C632" s="2023" t="s">
        <v>2582</v>
      </c>
      <c r="D632" s="2032">
        <v>16184670</v>
      </c>
      <c r="E632" s="2032">
        <v>7560129</v>
      </c>
      <c r="F632" s="2032">
        <v>8624541</v>
      </c>
      <c r="G632" s="2027" t="s">
        <v>1909</v>
      </c>
    </row>
    <row r="633" spans="1:7" x14ac:dyDescent="0.2">
      <c r="A633" s="2033" t="s">
        <v>3004</v>
      </c>
      <c r="B633" s="2023" t="s">
        <v>1907</v>
      </c>
      <c r="C633" s="2023" t="s">
        <v>2584</v>
      </c>
      <c r="D633" s="2032">
        <v>607000</v>
      </c>
      <c r="E633" s="2032">
        <v>328230</v>
      </c>
      <c r="F633" s="2032">
        <v>278770</v>
      </c>
      <c r="G633" s="2027" t="s">
        <v>1909</v>
      </c>
    </row>
    <row r="634" spans="1:7" x14ac:dyDescent="0.2">
      <c r="A634" s="2033" t="s">
        <v>3004</v>
      </c>
      <c r="B634" s="2023" t="s">
        <v>1907</v>
      </c>
      <c r="C634" s="2023" t="s">
        <v>2589</v>
      </c>
      <c r="D634" s="2032">
        <v>491000</v>
      </c>
      <c r="E634" s="2032">
        <v>264286</v>
      </c>
      <c r="F634" s="2032">
        <v>226714</v>
      </c>
      <c r="G634" s="2027" t="s">
        <v>1909</v>
      </c>
    </row>
    <row r="635" spans="1:7" x14ac:dyDescent="0.2">
      <c r="A635" s="2033" t="s">
        <v>3004</v>
      </c>
      <c r="B635" s="2023" t="s">
        <v>1907</v>
      </c>
      <c r="C635" s="2023" t="s">
        <v>2594</v>
      </c>
      <c r="D635" s="2032">
        <v>1775000</v>
      </c>
      <c r="E635" s="2032">
        <v>1342778</v>
      </c>
      <c r="F635" s="2032">
        <v>432222</v>
      </c>
      <c r="G635" s="2027" t="s">
        <v>1909</v>
      </c>
    </row>
    <row r="636" spans="1:7" x14ac:dyDescent="0.2">
      <c r="A636" s="2033" t="s">
        <v>3004</v>
      </c>
      <c r="B636" s="2023" t="s">
        <v>1907</v>
      </c>
      <c r="C636" s="2023" t="s">
        <v>2599</v>
      </c>
      <c r="D636" s="2032">
        <v>1830000</v>
      </c>
      <c r="E636" s="2032">
        <v>996063</v>
      </c>
      <c r="F636" s="2032">
        <v>833937</v>
      </c>
      <c r="G636" s="2027" t="s">
        <v>1909</v>
      </c>
    </row>
    <row r="637" spans="1:7" x14ac:dyDescent="0.2">
      <c r="A637" s="2033" t="s">
        <v>3004</v>
      </c>
      <c r="B637" s="2023" t="s">
        <v>1907</v>
      </c>
      <c r="C637" s="2023" t="s">
        <v>2600</v>
      </c>
      <c r="D637" s="2032">
        <v>940000</v>
      </c>
      <c r="E637" s="2032">
        <v>507119</v>
      </c>
      <c r="F637" s="2032">
        <v>432881</v>
      </c>
      <c r="G637" s="2027" t="s">
        <v>1909</v>
      </c>
    </row>
    <row r="638" spans="1:7" x14ac:dyDescent="0.2">
      <c r="A638" s="2033" t="s">
        <v>3004</v>
      </c>
      <c r="B638" s="2023" t="s">
        <v>1907</v>
      </c>
      <c r="C638" s="2023" t="s">
        <v>2601</v>
      </c>
      <c r="D638" s="2032">
        <v>17000</v>
      </c>
      <c r="E638" s="2032">
        <v>8104</v>
      </c>
      <c r="F638" s="2032">
        <v>8896</v>
      </c>
      <c r="G638" s="2027" t="s">
        <v>1909</v>
      </c>
    </row>
    <row r="639" spans="1:7" x14ac:dyDescent="0.2">
      <c r="A639" s="2033" t="s">
        <v>3004</v>
      </c>
      <c r="B639" s="2023" t="s">
        <v>1907</v>
      </c>
      <c r="C639" s="2023" t="s">
        <v>2603</v>
      </c>
      <c r="D639" s="2032">
        <v>175602</v>
      </c>
      <c r="E639" s="2032">
        <v>80567</v>
      </c>
      <c r="F639" s="2032">
        <v>95035</v>
      </c>
      <c r="G639" s="2027" t="s">
        <v>1909</v>
      </c>
    </row>
    <row r="640" spans="1:7" x14ac:dyDescent="0.2">
      <c r="A640" s="2033" t="s">
        <v>3004</v>
      </c>
      <c r="B640" s="2023" t="s">
        <v>1907</v>
      </c>
      <c r="C640" s="2023" t="s">
        <v>2606</v>
      </c>
      <c r="D640" s="2032">
        <v>3637000</v>
      </c>
      <c r="E640" s="2032">
        <v>1965072</v>
      </c>
      <c r="F640" s="2032">
        <v>1671928</v>
      </c>
      <c r="G640" s="2027" t="s">
        <v>1909</v>
      </c>
    </row>
    <row r="641" spans="1:7" x14ac:dyDescent="0.2">
      <c r="A641" s="2033" t="s">
        <v>3004</v>
      </c>
      <c r="B641" s="2023" t="s">
        <v>1907</v>
      </c>
      <c r="C641" s="2023" t="s">
        <v>2607</v>
      </c>
      <c r="D641" s="2032">
        <v>4000000</v>
      </c>
      <c r="E641" s="2032">
        <v>2169004</v>
      </c>
      <c r="F641" s="2032">
        <v>1830996</v>
      </c>
      <c r="G641" s="2027" t="s">
        <v>1909</v>
      </c>
    </row>
    <row r="642" spans="1:7" x14ac:dyDescent="0.2">
      <c r="A642" s="2033" t="s">
        <v>3004</v>
      </c>
      <c r="B642" s="2023" t="s">
        <v>1907</v>
      </c>
      <c r="C642" s="2023" t="s">
        <v>2616</v>
      </c>
      <c r="D642" s="2032">
        <v>4283000</v>
      </c>
      <c r="E642" s="2032">
        <v>2314043</v>
      </c>
      <c r="F642" s="2032">
        <v>1968957</v>
      </c>
      <c r="G642" s="2027" t="s">
        <v>1909</v>
      </c>
    </row>
    <row r="643" spans="1:7" x14ac:dyDescent="0.2">
      <c r="A643" s="2033" t="s">
        <v>3004</v>
      </c>
      <c r="B643" s="2023" t="s">
        <v>1907</v>
      </c>
      <c r="C643" s="2023" t="s">
        <v>2618</v>
      </c>
      <c r="D643" s="2032">
        <v>2184000</v>
      </c>
      <c r="E643" s="2032">
        <v>1181255</v>
      </c>
      <c r="F643" s="2032">
        <v>1002745</v>
      </c>
      <c r="G643" s="2027" t="s">
        <v>1909</v>
      </c>
    </row>
    <row r="644" spans="1:7" x14ac:dyDescent="0.2">
      <c r="A644" s="2033" t="s">
        <v>3004</v>
      </c>
      <c r="B644" s="2023" t="s">
        <v>1907</v>
      </c>
      <c r="C644" s="2023" t="s">
        <v>2619</v>
      </c>
      <c r="D644" s="2032">
        <v>6990000</v>
      </c>
      <c r="E644" s="2032">
        <v>3777637</v>
      </c>
      <c r="F644" s="2032">
        <v>3212363</v>
      </c>
      <c r="G644" s="2027" t="s">
        <v>1909</v>
      </c>
    </row>
    <row r="645" spans="1:7" x14ac:dyDescent="0.2">
      <c r="A645" s="2033" t="s">
        <v>3004</v>
      </c>
      <c r="B645" s="2023" t="s">
        <v>1907</v>
      </c>
      <c r="C645" s="2023" t="s">
        <v>2621</v>
      </c>
      <c r="D645" s="2032">
        <v>1154000</v>
      </c>
      <c r="E645" s="2032">
        <v>623850</v>
      </c>
      <c r="F645" s="2032">
        <v>530150</v>
      </c>
      <c r="G645" s="2027" t="s">
        <v>1909</v>
      </c>
    </row>
    <row r="646" spans="1:7" x14ac:dyDescent="0.2">
      <c r="A646" s="2033" t="s">
        <v>3004</v>
      </c>
      <c r="B646" s="2023" t="s">
        <v>1907</v>
      </c>
      <c r="C646" s="2023" t="s">
        <v>2623</v>
      </c>
      <c r="D646" s="2032">
        <v>40298435</v>
      </c>
      <c r="E646" s="2032">
        <v>11437229</v>
      </c>
      <c r="F646" s="2032">
        <v>28861206</v>
      </c>
      <c r="G646" s="2027" t="s">
        <v>1909</v>
      </c>
    </row>
    <row r="647" spans="1:7" x14ac:dyDescent="0.2">
      <c r="A647" s="2033" t="s">
        <v>3004</v>
      </c>
      <c r="B647" s="2023" t="s">
        <v>1907</v>
      </c>
      <c r="C647" s="2023" t="s">
        <v>2624</v>
      </c>
      <c r="D647" s="2032">
        <v>10707250</v>
      </c>
      <c r="E647" s="2032">
        <v>5684158</v>
      </c>
      <c r="F647" s="2032">
        <v>5023092</v>
      </c>
      <c r="G647" s="2027" t="s">
        <v>1909</v>
      </c>
    </row>
    <row r="648" spans="1:7" x14ac:dyDescent="0.2">
      <c r="A648" s="2033" t="s">
        <v>3004</v>
      </c>
      <c r="B648" s="2023" t="s">
        <v>1907</v>
      </c>
      <c r="C648" s="2023" t="s">
        <v>2626</v>
      </c>
      <c r="D648" s="2032">
        <v>16063140</v>
      </c>
      <c r="E648" s="2032">
        <v>3581105</v>
      </c>
      <c r="F648" s="2032">
        <v>12482035</v>
      </c>
      <c r="G648" s="2027" t="s">
        <v>1909</v>
      </c>
    </row>
    <row r="649" spans="1:7" x14ac:dyDescent="0.2">
      <c r="A649" s="2033" t="s">
        <v>3004</v>
      </c>
      <c r="B649" s="2023" t="s">
        <v>1907</v>
      </c>
      <c r="C649" s="2023" t="s">
        <v>2628</v>
      </c>
      <c r="D649" s="2032">
        <v>9673348</v>
      </c>
      <c r="E649" s="2032">
        <v>3309224</v>
      </c>
      <c r="F649" s="2032">
        <v>6364124</v>
      </c>
      <c r="G649" s="2027" t="s">
        <v>1909</v>
      </c>
    </row>
    <row r="650" spans="1:7" x14ac:dyDescent="0.2">
      <c r="A650" s="2033" t="s">
        <v>3004</v>
      </c>
      <c r="B650" s="2023" t="s">
        <v>1907</v>
      </c>
      <c r="C650" s="2023" t="s">
        <v>2636</v>
      </c>
      <c r="D650" s="2032">
        <v>5664000</v>
      </c>
      <c r="E650" s="2032">
        <v>3061232</v>
      </c>
      <c r="F650" s="2032">
        <v>2602768</v>
      </c>
      <c r="G650" s="2027" t="s">
        <v>1909</v>
      </c>
    </row>
    <row r="651" spans="1:7" x14ac:dyDescent="0.2">
      <c r="A651" s="2033" t="s">
        <v>3004</v>
      </c>
      <c r="B651" s="2023" t="s">
        <v>1907</v>
      </c>
      <c r="C651" s="2023" t="s">
        <v>2638</v>
      </c>
      <c r="D651" s="2032">
        <v>3160000</v>
      </c>
      <c r="E651" s="2032">
        <v>1707928</v>
      </c>
      <c r="F651" s="2032">
        <v>1452072</v>
      </c>
      <c r="G651" s="2027" t="s">
        <v>1909</v>
      </c>
    </row>
    <row r="652" spans="1:7" x14ac:dyDescent="0.2">
      <c r="A652" s="2033" t="s">
        <v>3004</v>
      </c>
      <c r="B652" s="2023" t="s">
        <v>1907</v>
      </c>
      <c r="C652" s="2023" t="s">
        <v>2644</v>
      </c>
      <c r="D652" s="2032">
        <v>52000</v>
      </c>
      <c r="E652" s="2032">
        <v>27342</v>
      </c>
      <c r="F652" s="2032">
        <v>24658</v>
      </c>
      <c r="G652" s="2027" t="s">
        <v>1909</v>
      </c>
    </row>
    <row r="653" spans="1:7" x14ac:dyDescent="0.2">
      <c r="A653" s="2033" t="s">
        <v>3004</v>
      </c>
      <c r="B653" s="2023" t="s">
        <v>1907</v>
      </c>
      <c r="C653" s="2023" t="s">
        <v>2645</v>
      </c>
      <c r="D653" s="2032">
        <v>2200000</v>
      </c>
      <c r="E653" s="2032">
        <v>1189038</v>
      </c>
      <c r="F653" s="2032">
        <v>1010962</v>
      </c>
      <c r="G653" s="2027" t="s">
        <v>1909</v>
      </c>
    </row>
    <row r="654" spans="1:7" x14ac:dyDescent="0.2">
      <c r="A654" s="2033" t="s">
        <v>3004</v>
      </c>
      <c r="B654" s="2023" t="s">
        <v>1907</v>
      </c>
      <c r="C654" s="2023" t="s">
        <v>2647</v>
      </c>
      <c r="D654" s="2032">
        <v>744000</v>
      </c>
      <c r="E654" s="2032">
        <v>401538</v>
      </c>
      <c r="F654" s="2032">
        <v>342462</v>
      </c>
      <c r="G654" s="2027" t="s">
        <v>1909</v>
      </c>
    </row>
    <row r="655" spans="1:7" x14ac:dyDescent="0.2">
      <c r="A655" s="2033" t="s">
        <v>3004</v>
      </c>
      <c r="B655" s="2023" t="s">
        <v>1907</v>
      </c>
      <c r="C655" s="2023" t="s">
        <v>2649</v>
      </c>
      <c r="D655" s="2032">
        <v>11203424</v>
      </c>
      <c r="E655" s="2032">
        <v>1920905</v>
      </c>
      <c r="F655" s="2032">
        <v>9282519</v>
      </c>
      <c r="G655" s="2027" t="s">
        <v>1909</v>
      </c>
    </row>
    <row r="656" spans="1:7" x14ac:dyDescent="0.2">
      <c r="A656" s="2033" t="s">
        <v>3004</v>
      </c>
      <c r="B656" s="2023" t="s">
        <v>1907</v>
      </c>
      <c r="C656" s="2023" t="s">
        <v>2650</v>
      </c>
      <c r="D656" s="2032">
        <v>274570</v>
      </c>
      <c r="E656" s="2032">
        <v>223780</v>
      </c>
      <c r="F656" s="2032">
        <v>50790</v>
      </c>
      <c r="G656" s="2027" t="s">
        <v>1909</v>
      </c>
    </row>
    <row r="657" spans="1:7" x14ac:dyDescent="0.2">
      <c r="A657" s="2033" t="s">
        <v>3004</v>
      </c>
      <c r="B657" s="2023" t="s">
        <v>1907</v>
      </c>
      <c r="C657" s="2023" t="s">
        <v>2652</v>
      </c>
      <c r="D657" s="2032">
        <v>2141780</v>
      </c>
      <c r="E657" s="2032">
        <v>1250995</v>
      </c>
      <c r="F657" s="2032">
        <v>890785</v>
      </c>
      <c r="G657" s="2027" t="s">
        <v>1909</v>
      </c>
    </row>
    <row r="658" spans="1:7" x14ac:dyDescent="0.2">
      <c r="A658" s="2033" t="s">
        <v>3004</v>
      </c>
      <c r="B658" s="2023" t="s">
        <v>1907</v>
      </c>
      <c r="C658" s="2023" t="s">
        <v>2657</v>
      </c>
      <c r="D658" s="2032">
        <v>33575226</v>
      </c>
      <c r="E658" s="2032">
        <v>8792111</v>
      </c>
      <c r="F658" s="2032">
        <v>24783115</v>
      </c>
      <c r="G658" s="2027" t="s">
        <v>1909</v>
      </c>
    </row>
    <row r="659" spans="1:7" x14ac:dyDescent="0.2">
      <c r="A659" s="2033" t="s">
        <v>3004</v>
      </c>
      <c r="B659" s="2023" t="s">
        <v>1907</v>
      </c>
      <c r="C659" s="2023" t="s">
        <v>2659</v>
      </c>
      <c r="D659" s="2032">
        <v>15213038</v>
      </c>
      <c r="E659" s="2032">
        <v>6872579</v>
      </c>
      <c r="F659" s="2032">
        <v>8340459</v>
      </c>
      <c r="G659" s="2027" t="s">
        <v>1909</v>
      </c>
    </row>
    <row r="660" spans="1:7" x14ac:dyDescent="0.2">
      <c r="A660" s="2033" t="s">
        <v>3004</v>
      </c>
      <c r="B660" s="2023" t="s">
        <v>1907</v>
      </c>
      <c r="C660" s="2023" t="s">
        <v>2660</v>
      </c>
      <c r="D660" s="2032">
        <v>37887002</v>
      </c>
      <c r="E660" s="2032">
        <v>18145942</v>
      </c>
      <c r="F660" s="2032">
        <v>19741060</v>
      </c>
      <c r="G660" s="2027" t="s">
        <v>1909</v>
      </c>
    </row>
    <row r="661" spans="1:7" x14ac:dyDescent="0.2">
      <c r="A661" s="2033" t="s">
        <v>3004</v>
      </c>
      <c r="B661" s="2023" t="s">
        <v>1907</v>
      </c>
      <c r="C661" s="2023" t="s">
        <v>2662</v>
      </c>
      <c r="D661" s="2032">
        <v>1144000</v>
      </c>
      <c r="E661" s="2032">
        <v>375899</v>
      </c>
      <c r="F661" s="2032">
        <v>768101</v>
      </c>
      <c r="G661" s="2027" t="s">
        <v>1909</v>
      </c>
    </row>
    <row r="662" spans="1:7" x14ac:dyDescent="0.2">
      <c r="A662" s="2033" t="s">
        <v>3004</v>
      </c>
      <c r="B662" s="2023" t="s">
        <v>1907</v>
      </c>
      <c r="C662" s="2023" t="s">
        <v>2663</v>
      </c>
      <c r="D662" s="2032">
        <v>5873000</v>
      </c>
      <c r="E662" s="2032">
        <v>2482491</v>
      </c>
      <c r="F662" s="2032">
        <v>3390509</v>
      </c>
      <c r="G662" s="2027" t="s">
        <v>1909</v>
      </c>
    </row>
    <row r="663" spans="1:7" x14ac:dyDescent="0.2">
      <c r="A663" s="2033" t="s">
        <v>3004</v>
      </c>
      <c r="B663" s="2023" t="s">
        <v>1907</v>
      </c>
      <c r="C663" s="2023" t="s">
        <v>2665</v>
      </c>
      <c r="D663" s="2032">
        <v>280000</v>
      </c>
      <c r="E663" s="2032">
        <v>74407</v>
      </c>
      <c r="F663" s="2032">
        <v>205593</v>
      </c>
      <c r="G663" s="2027" t="s">
        <v>1909</v>
      </c>
    </row>
    <row r="664" spans="1:7" x14ac:dyDescent="0.2">
      <c r="A664" s="2033" t="s">
        <v>3004</v>
      </c>
      <c r="B664" s="2023" t="s">
        <v>1907</v>
      </c>
      <c r="C664" s="2023" t="s">
        <v>2676</v>
      </c>
      <c r="D664" s="2032">
        <v>49000</v>
      </c>
      <c r="E664" s="2032">
        <v>26396</v>
      </c>
      <c r="F664" s="2032">
        <v>22604</v>
      </c>
      <c r="G664" s="2027" t="s">
        <v>1909</v>
      </c>
    </row>
    <row r="665" spans="1:7" x14ac:dyDescent="0.2">
      <c r="A665" s="2033" t="s">
        <v>3004</v>
      </c>
      <c r="B665" s="2023" t="s">
        <v>1907</v>
      </c>
      <c r="C665" s="2023" t="s">
        <v>2679</v>
      </c>
      <c r="D665" s="2032">
        <v>54000</v>
      </c>
      <c r="E665" s="2032">
        <v>27965</v>
      </c>
      <c r="F665" s="2032">
        <v>26035</v>
      </c>
      <c r="G665" s="2027" t="s">
        <v>1909</v>
      </c>
    </row>
    <row r="666" spans="1:7" x14ac:dyDescent="0.2">
      <c r="A666" s="2033" t="s">
        <v>3004</v>
      </c>
      <c r="B666" s="2023" t="s">
        <v>1907</v>
      </c>
      <c r="C666" s="2023" t="s">
        <v>2681</v>
      </c>
      <c r="D666" s="2032">
        <v>1320000</v>
      </c>
      <c r="E666" s="2032">
        <v>711767</v>
      </c>
      <c r="F666" s="2032">
        <v>608233</v>
      </c>
      <c r="G666" s="2027" t="s">
        <v>1909</v>
      </c>
    </row>
    <row r="667" spans="1:7" x14ac:dyDescent="0.2">
      <c r="A667" s="2033" t="s">
        <v>3004</v>
      </c>
      <c r="B667" s="2023" t="s">
        <v>1907</v>
      </c>
      <c r="C667" s="2023" t="s">
        <v>2693</v>
      </c>
      <c r="D667" s="2032">
        <v>135000</v>
      </c>
      <c r="E667" s="2032">
        <v>72678</v>
      </c>
      <c r="F667" s="2032">
        <v>62322</v>
      </c>
      <c r="G667" s="2027" t="s">
        <v>1909</v>
      </c>
    </row>
    <row r="668" spans="1:7" x14ac:dyDescent="0.2">
      <c r="A668" s="2033" t="s">
        <v>3004</v>
      </c>
      <c r="B668" s="2023" t="s">
        <v>1907</v>
      </c>
      <c r="C668" s="2023" t="s">
        <v>2709</v>
      </c>
      <c r="D668" s="2032">
        <v>3557170</v>
      </c>
      <c r="E668" s="2032">
        <v>2348330</v>
      </c>
      <c r="F668" s="2032">
        <v>1208840</v>
      </c>
      <c r="G668" s="2027" t="s">
        <v>1909</v>
      </c>
    </row>
    <row r="669" spans="1:7" x14ac:dyDescent="0.2">
      <c r="A669" s="2033" t="s">
        <v>3004</v>
      </c>
      <c r="B669" s="2023" t="s">
        <v>1907</v>
      </c>
      <c r="C669" s="2023" t="s">
        <v>2710</v>
      </c>
      <c r="D669" s="2032">
        <v>1465954</v>
      </c>
      <c r="E669" s="2032">
        <v>965360</v>
      </c>
      <c r="F669" s="2032">
        <v>500594</v>
      </c>
      <c r="G669" s="2027" t="s">
        <v>1909</v>
      </c>
    </row>
    <row r="670" spans="1:7" x14ac:dyDescent="0.2">
      <c r="A670" s="2033" t="s">
        <v>3004</v>
      </c>
      <c r="B670" s="2023" t="s">
        <v>1907</v>
      </c>
      <c r="C670" s="2023" t="s">
        <v>2721</v>
      </c>
      <c r="D670" s="2032">
        <v>46162701</v>
      </c>
      <c r="E670" s="2032">
        <v>30474388</v>
      </c>
      <c r="F670" s="2032">
        <v>15688313</v>
      </c>
      <c r="G670" s="2027" t="s">
        <v>1909</v>
      </c>
    </row>
    <row r="671" spans="1:7" x14ac:dyDescent="0.2">
      <c r="A671" s="2033" t="s">
        <v>3004</v>
      </c>
      <c r="B671" s="2023" t="s">
        <v>1907</v>
      </c>
      <c r="C671" s="2023" t="s">
        <v>2724</v>
      </c>
      <c r="D671" s="2032">
        <v>2039202</v>
      </c>
      <c r="E671" s="2032">
        <v>735414</v>
      </c>
      <c r="F671" s="2032">
        <v>1303788</v>
      </c>
      <c r="G671" s="2027" t="s">
        <v>1909</v>
      </c>
    </row>
    <row r="672" spans="1:7" x14ac:dyDescent="0.2">
      <c r="A672" s="2033" t="s">
        <v>3004</v>
      </c>
      <c r="B672" s="2023" t="s">
        <v>1907</v>
      </c>
      <c r="C672" s="2023" t="s">
        <v>2729</v>
      </c>
      <c r="D672" s="2032">
        <v>23447209</v>
      </c>
      <c r="E672" s="2032">
        <v>12820575</v>
      </c>
      <c r="F672" s="2032">
        <v>10626634</v>
      </c>
      <c r="G672" s="2027" t="s">
        <v>1909</v>
      </c>
    </row>
    <row r="673" spans="1:7" x14ac:dyDescent="0.2">
      <c r="A673" s="2033" t="s">
        <v>3004</v>
      </c>
      <c r="B673" s="2023" t="s">
        <v>1907</v>
      </c>
      <c r="C673" s="2023" t="s">
        <v>2730</v>
      </c>
      <c r="D673" s="2032">
        <v>470168</v>
      </c>
      <c r="E673" s="2032">
        <v>209439</v>
      </c>
      <c r="F673" s="2032">
        <v>260729</v>
      </c>
      <c r="G673" s="2027" t="s">
        <v>1909</v>
      </c>
    </row>
    <row r="674" spans="1:7" x14ac:dyDescent="0.2">
      <c r="A674" s="2033" t="s">
        <v>3004</v>
      </c>
      <c r="B674" s="2023" t="s">
        <v>1907</v>
      </c>
      <c r="C674" s="2023" t="s">
        <v>2732</v>
      </c>
      <c r="D674" s="2032">
        <v>8224343</v>
      </c>
      <c r="E674" s="2032">
        <v>3325845</v>
      </c>
      <c r="F674" s="2032">
        <v>4898498</v>
      </c>
      <c r="G674" s="2027" t="s">
        <v>1909</v>
      </c>
    </row>
    <row r="675" spans="1:7" x14ac:dyDescent="0.2">
      <c r="A675" s="2033" t="s">
        <v>3004</v>
      </c>
      <c r="B675" s="2023" t="s">
        <v>1907</v>
      </c>
      <c r="C675" s="2023" t="s">
        <v>2733</v>
      </c>
      <c r="D675" s="2032">
        <v>25628805</v>
      </c>
      <c r="E675" s="2032">
        <v>11051600</v>
      </c>
      <c r="F675" s="2032">
        <v>14577205</v>
      </c>
      <c r="G675" s="2027" t="s">
        <v>1909</v>
      </c>
    </row>
    <row r="676" spans="1:7" x14ac:dyDescent="0.2">
      <c r="A676" s="2033" t="s">
        <v>3004</v>
      </c>
      <c r="B676" s="2023" t="s">
        <v>1907</v>
      </c>
      <c r="C676" s="2023" t="s">
        <v>2740</v>
      </c>
      <c r="D676" s="2032">
        <v>41193684</v>
      </c>
      <c r="E676" s="2032">
        <v>21201169</v>
      </c>
      <c r="F676" s="2032">
        <v>19992515</v>
      </c>
      <c r="G676" s="2027" t="s">
        <v>1909</v>
      </c>
    </row>
    <row r="677" spans="1:7" x14ac:dyDescent="0.2">
      <c r="A677" s="2033" t="s">
        <v>3004</v>
      </c>
      <c r="B677" s="2023" t="s">
        <v>1907</v>
      </c>
      <c r="C677" s="2023" t="s">
        <v>2743</v>
      </c>
      <c r="D677" s="2032">
        <v>52000</v>
      </c>
      <c r="E677" s="2032">
        <v>24418</v>
      </c>
      <c r="F677" s="2032">
        <v>27582</v>
      </c>
      <c r="G677" s="2027" t="s">
        <v>1909</v>
      </c>
    </row>
    <row r="678" spans="1:7" x14ac:dyDescent="0.2">
      <c r="A678" s="2033" t="s">
        <v>3004</v>
      </c>
      <c r="B678" s="2023" t="s">
        <v>1907</v>
      </c>
      <c r="C678" s="2023" t="s">
        <v>2745</v>
      </c>
      <c r="D678" s="2032">
        <v>2092000</v>
      </c>
      <c r="E678" s="2032">
        <v>1130346</v>
      </c>
      <c r="F678" s="2032">
        <v>961654</v>
      </c>
      <c r="G678" s="2027" t="s">
        <v>1909</v>
      </c>
    </row>
    <row r="679" spans="1:7" x14ac:dyDescent="0.2">
      <c r="A679" s="2033" t="s">
        <v>3004</v>
      </c>
      <c r="B679" s="2023" t="s">
        <v>1907</v>
      </c>
      <c r="C679" s="2023" t="s">
        <v>2747</v>
      </c>
      <c r="D679" s="2032">
        <v>37000</v>
      </c>
      <c r="E679" s="2032">
        <v>17691</v>
      </c>
      <c r="F679" s="2032">
        <v>19309</v>
      </c>
      <c r="G679" s="2027" t="s">
        <v>1909</v>
      </c>
    </row>
    <row r="680" spans="1:7" x14ac:dyDescent="0.2">
      <c r="A680" s="2033" t="s">
        <v>3004</v>
      </c>
      <c r="B680" s="2023" t="s">
        <v>1907</v>
      </c>
      <c r="C680" s="2023" t="s">
        <v>2753</v>
      </c>
      <c r="D680" s="2032">
        <v>345610</v>
      </c>
      <c r="E680" s="2032">
        <v>186634</v>
      </c>
      <c r="F680" s="2032">
        <v>158976</v>
      </c>
      <c r="G680" s="2027" t="s">
        <v>1909</v>
      </c>
    </row>
    <row r="681" spans="1:7" x14ac:dyDescent="0.2">
      <c r="A681" s="2033" t="s">
        <v>3004</v>
      </c>
      <c r="B681" s="2023" t="s">
        <v>1907</v>
      </c>
      <c r="C681" s="2023" t="s">
        <v>2756</v>
      </c>
      <c r="D681" s="2032">
        <v>74936</v>
      </c>
      <c r="E681" s="2032">
        <v>40214</v>
      </c>
      <c r="F681" s="2032">
        <v>34722</v>
      </c>
      <c r="G681" s="2027" t="s">
        <v>1909</v>
      </c>
    </row>
    <row r="682" spans="1:7" x14ac:dyDescent="0.2">
      <c r="A682" s="2033" t="s">
        <v>3004</v>
      </c>
      <c r="B682" s="2023" t="s">
        <v>1907</v>
      </c>
      <c r="C682" s="2023" t="s">
        <v>2758</v>
      </c>
      <c r="D682" s="2032">
        <v>77000</v>
      </c>
      <c r="E682" s="2032">
        <v>40698</v>
      </c>
      <c r="F682" s="2032">
        <v>36302</v>
      </c>
      <c r="G682" s="2027" t="s">
        <v>1909</v>
      </c>
    </row>
    <row r="683" spans="1:7" x14ac:dyDescent="0.2">
      <c r="A683" s="2033" t="s">
        <v>3004</v>
      </c>
      <c r="B683" s="2023" t="s">
        <v>1907</v>
      </c>
      <c r="C683" s="2023" t="s">
        <v>2760</v>
      </c>
      <c r="D683" s="2032">
        <v>83000</v>
      </c>
      <c r="E683" s="2032">
        <v>45336</v>
      </c>
      <c r="F683" s="2032">
        <v>37664</v>
      </c>
      <c r="G683" s="2027" t="s">
        <v>1909</v>
      </c>
    </row>
    <row r="684" spans="1:7" x14ac:dyDescent="0.2">
      <c r="A684" s="2033" t="s">
        <v>3004</v>
      </c>
      <c r="B684" s="2023" t="s">
        <v>1907</v>
      </c>
      <c r="C684" s="2023" t="s">
        <v>2764</v>
      </c>
      <c r="D684" s="2032">
        <v>163590</v>
      </c>
      <c r="E684" s="2032">
        <v>87782</v>
      </c>
      <c r="F684" s="2032">
        <v>75808</v>
      </c>
      <c r="G684" s="2027" t="s">
        <v>1909</v>
      </c>
    </row>
    <row r="685" spans="1:7" x14ac:dyDescent="0.2">
      <c r="A685" s="2033" t="s">
        <v>3004</v>
      </c>
      <c r="B685" s="2023" t="s">
        <v>1907</v>
      </c>
      <c r="C685" s="2023" t="s">
        <v>2766</v>
      </c>
      <c r="D685" s="2032">
        <v>62568</v>
      </c>
      <c r="E685" s="2032">
        <v>33497</v>
      </c>
      <c r="F685" s="2032">
        <v>29071</v>
      </c>
      <c r="G685" s="2027" t="s">
        <v>1909</v>
      </c>
    </row>
    <row r="686" spans="1:7" x14ac:dyDescent="0.2">
      <c r="A686" s="2033" t="s">
        <v>3004</v>
      </c>
      <c r="B686" s="2023" t="s">
        <v>1907</v>
      </c>
      <c r="C686" s="2023" t="s">
        <v>2768</v>
      </c>
      <c r="D686" s="2032">
        <v>74734</v>
      </c>
      <c r="E686" s="2032">
        <v>40025</v>
      </c>
      <c r="F686" s="2032">
        <v>34709</v>
      </c>
      <c r="G686" s="2027" t="s">
        <v>1909</v>
      </c>
    </row>
    <row r="687" spans="1:7" x14ac:dyDescent="0.2">
      <c r="A687" s="2033" t="s">
        <v>3004</v>
      </c>
      <c r="B687" s="2023" t="s">
        <v>1907</v>
      </c>
      <c r="C687" s="2023" t="s">
        <v>2770</v>
      </c>
      <c r="D687" s="2032">
        <v>107240</v>
      </c>
      <c r="E687" s="2032">
        <v>58363</v>
      </c>
      <c r="F687" s="2032">
        <v>48877</v>
      </c>
      <c r="G687" s="2027" t="s">
        <v>1909</v>
      </c>
    </row>
    <row r="688" spans="1:7" x14ac:dyDescent="0.2">
      <c r="A688" s="2033" t="s">
        <v>3004</v>
      </c>
      <c r="B688" s="2023" t="s">
        <v>1907</v>
      </c>
      <c r="C688" s="2023" t="s">
        <v>2772</v>
      </c>
      <c r="D688" s="2032">
        <v>53620</v>
      </c>
      <c r="E688" s="2032">
        <v>28840</v>
      </c>
      <c r="F688" s="2032">
        <v>24780</v>
      </c>
      <c r="G688" s="2027" t="s">
        <v>1909</v>
      </c>
    </row>
    <row r="689" spans="1:7" x14ac:dyDescent="0.2">
      <c r="A689" s="2033" t="s">
        <v>3004</v>
      </c>
      <c r="B689" s="2023" t="s">
        <v>1907</v>
      </c>
      <c r="C689" s="2023" t="s">
        <v>2776</v>
      </c>
      <c r="D689" s="2032">
        <v>465000</v>
      </c>
      <c r="E689" s="2032">
        <v>250614</v>
      </c>
      <c r="F689" s="2032">
        <v>214386</v>
      </c>
      <c r="G689" s="2027" t="s">
        <v>1909</v>
      </c>
    </row>
    <row r="690" spans="1:7" x14ac:dyDescent="0.2">
      <c r="A690" s="2033" t="s">
        <v>3004</v>
      </c>
      <c r="B690" s="2023" t="s">
        <v>1907</v>
      </c>
      <c r="C690" s="2023" t="s">
        <v>2780</v>
      </c>
      <c r="D690" s="2032">
        <v>502000</v>
      </c>
      <c r="E690" s="2032">
        <v>270491</v>
      </c>
      <c r="F690" s="2032">
        <v>231509</v>
      </c>
      <c r="G690" s="2027" t="s">
        <v>1909</v>
      </c>
    </row>
    <row r="691" spans="1:7" x14ac:dyDescent="0.2">
      <c r="A691" s="2033" t="s">
        <v>3004</v>
      </c>
      <c r="B691" s="2023" t="s">
        <v>1907</v>
      </c>
      <c r="C691" s="2023" t="s">
        <v>2783</v>
      </c>
      <c r="D691" s="2032">
        <v>862000</v>
      </c>
      <c r="E691" s="2032">
        <v>414197</v>
      </c>
      <c r="F691" s="2032">
        <v>447803</v>
      </c>
      <c r="G691" s="2027" t="s">
        <v>1909</v>
      </c>
    </row>
    <row r="692" spans="1:7" x14ac:dyDescent="0.2">
      <c r="A692" s="2033" t="s">
        <v>3004</v>
      </c>
      <c r="B692" s="2023" t="s">
        <v>1907</v>
      </c>
      <c r="C692" s="2023" t="s">
        <v>2785</v>
      </c>
      <c r="D692" s="2032">
        <v>975000</v>
      </c>
      <c r="E692" s="2032">
        <v>467886</v>
      </c>
      <c r="F692" s="2032">
        <v>507114</v>
      </c>
      <c r="G692" s="2027" t="s">
        <v>1909</v>
      </c>
    </row>
    <row r="693" spans="1:7" x14ac:dyDescent="0.2">
      <c r="A693" s="2033" t="s">
        <v>3004</v>
      </c>
      <c r="B693" s="2023" t="s">
        <v>1907</v>
      </c>
      <c r="C693" s="2023" t="s">
        <v>2787</v>
      </c>
      <c r="D693" s="2032">
        <v>756000</v>
      </c>
      <c r="E693" s="2032">
        <v>362730</v>
      </c>
      <c r="F693" s="2032">
        <v>393270</v>
      </c>
      <c r="G693" s="2027" t="s">
        <v>1909</v>
      </c>
    </row>
    <row r="694" spans="1:7" x14ac:dyDescent="0.2">
      <c r="A694" s="2033" t="s">
        <v>3004</v>
      </c>
      <c r="B694" s="2023" t="s">
        <v>1907</v>
      </c>
      <c r="C694" s="2023" t="s">
        <v>2789</v>
      </c>
      <c r="D694" s="2032">
        <v>125000</v>
      </c>
      <c r="E694" s="2032">
        <v>66780</v>
      </c>
      <c r="F694" s="2032">
        <v>58220</v>
      </c>
      <c r="G694" s="2027" t="s">
        <v>1909</v>
      </c>
    </row>
    <row r="695" spans="1:7" x14ac:dyDescent="0.2">
      <c r="A695" s="2033" t="s">
        <v>3004</v>
      </c>
      <c r="B695" s="2023" t="s">
        <v>1907</v>
      </c>
      <c r="C695" s="2023" t="s">
        <v>2791</v>
      </c>
      <c r="D695" s="2032">
        <v>124000</v>
      </c>
      <c r="E695" s="2032">
        <v>66466</v>
      </c>
      <c r="F695" s="2032">
        <v>57534</v>
      </c>
      <c r="G695" s="2027" t="s">
        <v>1909</v>
      </c>
    </row>
    <row r="696" spans="1:7" x14ac:dyDescent="0.2">
      <c r="A696" s="2033" t="s">
        <v>3004</v>
      </c>
      <c r="B696" s="2023" t="s">
        <v>1907</v>
      </c>
      <c r="C696" s="2023" t="s">
        <v>2793</v>
      </c>
      <c r="D696" s="2032">
        <v>123000</v>
      </c>
      <c r="E696" s="2032">
        <v>66150</v>
      </c>
      <c r="F696" s="2032">
        <v>56850</v>
      </c>
      <c r="G696" s="2027" t="s">
        <v>1909</v>
      </c>
    </row>
    <row r="697" spans="1:7" x14ac:dyDescent="0.2">
      <c r="A697" s="2033" t="s">
        <v>3004</v>
      </c>
      <c r="B697" s="2023" t="s">
        <v>1907</v>
      </c>
      <c r="C697" s="2023" t="s">
        <v>2795</v>
      </c>
      <c r="D697" s="2032">
        <v>73000</v>
      </c>
      <c r="E697" s="2032">
        <v>39438</v>
      </c>
      <c r="F697" s="2032">
        <v>33562</v>
      </c>
      <c r="G697" s="2027" t="s">
        <v>1909</v>
      </c>
    </row>
    <row r="698" spans="1:7" x14ac:dyDescent="0.2">
      <c r="A698" s="2033" t="s">
        <v>3004</v>
      </c>
      <c r="B698" s="2023" t="s">
        <v>1907</v>
      </c>
      <c r="C698" s="2023" t="s">
        <v>2797</v>
      </c>
      <c r="D698" s="2032">
        <v>127000</v>
      </c>
      <c r="E698" s="2032">
        <v>67403</v>
      </c>
      <c r="F698" s="2032">
        <v>59597</v>
      </c>
      <c r="G698" s="2027" t="s">
        <v>1909</v>
      </c>
    </row>
    <row r="699" spans="1:7" x14ac:dyDescent="0.2">
      <c r="A699" s="2033" t="s">
        <v>3004</v>
      </c>
      <c r="B699" s="2023" t="s">
        <v>1907</v>
      </c>
      <c r="C699" s="2023" t="s">
        <v>2799</v>
      </c>
      <c r="D699" s="2032">
        <v>581000</v>
      </c>
      <c r="E699" s="2032">
        <v>279470</v>
      </c>
      <c r="F699" s="2032">
        <v>301530</v>
      </c>
      <c r="G699" s="2027" t="s">
        <v>1909</v>
      </c>
    </row>
    <row r="700" spans="1:7" x14ac:dyDescent="0.2">
      <c r="A700" s="2033" t="s">
        <v>3004</v>
      </c>
      <c r="B700" s="2023" t="s">
        <v>1907</v>
      </c>
      <c r="C700" s="2023" t="s">
        <v>2801</v>
      </c>
      <c r="D700" s="2032">
        <v>390000</v>
      </c>
      <c r="E700" s="2032">
        <v>210546</v>
      </c>
      <c r="F700" s="2032">
        <v>179454</v>
      </c>
      <c r="G700" s="2027" t="s">
        <v>1909</v>
      </c>
    </row>
    <row r="701" spans="1:7" x14ac:dyDescent="0.2">
      <c r="A701" s="2033" t="s">
        <v>3004</v>
      </c>
      <c r="B701" s="2023" t="s">
        <v>1907</v>
      </c>
      <c r="C701" s="2023" t="s">
        <v>2803</v>
      </c>
      <c r="D701" s="2032">
        <v>246000</v>
      </c>
      <c r="E701" s="2032">
        <v>132300</v>
      </c>
      <c r="F701" s="2032">
        <v>113700</v>
      </c>
      <c r="G701" s="2027" t="s">
        <v>1909</v>
      </c>
    </row>
    <row r="702" spans="1:7" x14ac:dyDescent="0.2">
      <c r="A702" s="2033" t="s">
        <v>3004</v>
      </c>
      <c r="B702" s="2023" t="s">
        <v>1907</v>
      </c>
      <c r="C702" s="2023" t="s">
        <v>2805</v>
      </c>
      <c r="D702" s="2032">
        <v>277000</v>
      </c>
      <c r="E702" s="2032">
        <v>150294</v>
      </c>
      <c r="F702" s="2032">
        <v>126706</v>
      </c>
      <c r="G702" s="2027" t="s">
        <v>1909</v>
      </c>
    </row>
    <row r="703" spans="1:7" x14ac:dyDescent="0.2">
      <c r="A703" s="2033" t="s">
        <v>3004</v>
      </c>
      <c r="B703" s="2023" t="s">
        <v>1907</v>
      </c>
      <c r="C703" s="2023" t="s">
        <v>2807</v>
      </c>
      <c r="D703" s="2032">
        <v>277000</v>
      </c>
      <c r="E703" s="2032">
        <v>150294</v>
      </c>
      <c r="F703" s="2032">
        <v>126706</v>
      </c>
      <c r="G703" s="2027" t="s">
        <v>1909</v>
      </c>
    </row>
    <row r="704" spans="1:7" x14ac:dyDescent="0.2">
      <c r="A704" s="2033" t="s">
        <v>3004</v>
      </c>
      <c r="B704" s="2023" t="s">
        <v>1907</v>
      </c>
      <c r="C704" s="2023" t="s">
        <v>2809</v>
      </c>
      <c r="D704" s="2032">
        <v>142000</v>
      </c>
      <c r="E704" s="2032">
        <v>77616</v>
      </c>
      <c r="F704" s="2032">
        <v>64384</v>
      </c>
      <c r="G704" s="2027" t="s">
        <v>1909</v>
      </c>
    </row>
    <row r="705" spans="1:7" x14ac:dyDescent="0.2">
      <c r="A705" s="2033" t="s">
        <v>3004</v>
      </c>
      <c r="B705" s="2023" t="s">
        <v>1907</v>
      </c>
      <c r="C705" s="2023" t="s">
        <v>2811</v>
      </c>
      <c r="D705" s="2032">
        <v>82000</v>
      </c>
      <c r="E705" s="2032">
        <v>45013</v>
      </c>
      <c r="F705" s="2032">
        <v>36987</v>
      </c>
      <c r="G705" s="2027" t="s">
        <v>1909</v>
      </c>
    </row>
    <row r="706" spans="1:7" x14ac:dyDescent="0.2">
      <c r="A706" s="2033" t="s">
        <v>3004</v>
      </c>
      <c r="B706" s="2023" t="s">
        <v>1907</v>
      </c>
      <c r="C706" s="2023" t="s">
        <v>2813</v>
      </c>
      <c r="D706" s="2032">
        <v>135000</v>
      </c>
      <c r="E706" s="2032">
        <v>72678</v>
      </c>
      <c r="F706" s="2032">
        <v>62322</v>
      </c>
      <c r="G706" s="2027" t="s">
        <v>1909</v>
      </c>
    </row>
    <row r="707" spans="1:7" x14ac:dyDescent="0.2">
      <c r="A707" s="2033" t="s">
        <v>3004</v>
      </c>
      <c r="B707" s="2023" t="s">
        <v>1907</v>
      </c>
      <c r="C707" s="2023" t="s">
        <v>2815</v>
      </c>
      <c r="D707" s="2032">
        <v>210000</v>
      </c>
      <c r="E707" s="2032">
        <v>100312</v>
      </c>
      <c r="F707" s="2032">
        <v>109688</v>
      </c>
      <c r="G707" s="2027" t="s">
        <v>1909</v>
      </c>
    </row>
    <row r="708" spans="1:7" x14ac:dyDescent="0.2">
      <c r="A708" s="2033" t="s">
        <v>3004</v>
      </c>
      <c r="B708" s="2023" t="s">
        <v>1907</v>
      </c>
      <c r="C708" s="2023" t="s">
        <v>2820</v>
      </c>
      <c r="D708" s="2032">
        <v>375000</v>
      </c>
      <c r="E708" s="2032">
        <v>180427</v>
      </c>
      <c r="F708" s="2032">
        <v>194573</v>
      </c>
      <c r="G708" s="2027" t="s">
        <v>1909</v>
      </c>
    </row>
    <row r="709" spans="1:7" x14ac:dyDescent="0.2">
      <c r="A709" s="2033" t="s">
        <v>3004</v>
      </c>
      <c r="B709" s="2023" t="s">
        <v>1907</v>
      </c>
      <c r="C709" s="2023" t="s">
        <v>2822</v>
      </c>
      <c r="D709" s="2032">
        <v>75000</v>
      </c>
      <c r="E709" s="2032">
        <v>35682</v>
      </c>
      <c r="F709" s="2032">
        <v>39318</v>
      </c>
      <c r="G709" s="2027" t="s">
        <v>1909</v>
      </c>
    </row>
    <row r="710" spans="1:7" x14ac:dyDescent="0.2">
      <c r="A710" s="2033" t="s">
        <v>3004</v>
      </c>
      <c r="B710" s="2023" t="s">
        <v>1907</v>
      </c>
      <c r="C710" s="2023" t="s">
        <v>2827</v>
      </c>
      <c r="D710" s="2032">
        <v>922000</v>
      </c>
      <c r="E710" s="2032">
        <v>498708</v>
      </c>
      <c r="F710" s="2032">
        <v>423292</v>
      </c>
      <c r="G710" s="2027" t="s">
        <v>1909</v>
      </c>
    </row>
    <row r="711" spans="1:7" x14ac:dyDescent="0.2">
      <c r="A711" s="2033" t="s">
        <v>3004</v>
      </c>
      <c r="B711" s="2023" t="s">
        <v>1907</v>
      </c>
      <c r="C711" s="2023" t="s">
        <v>2832</v>
      </c>
      <c r="D711" s="2032">
        <v>110000</v>
      </c>
      <c r="E711" s="2032">
        <v>59320</v>
      </c>
      <c r="F711" s="2032">
        <v>50680</v>
      </c>
      <c r="G711" s="2027" t="s">
        <v>1909</v>
      </c>
    </row>
    <row r="712" spans="1:7" x14ac:dyDescent="0.2">
      <c r="A712" s="2033" t="s">
        <v>3004</v>
      </c>
      <c r="B712" s="2023" t="s">
        <v>1907</v>
      </c>
      <c r="C712" s="2023" t="s">
        <v>2835</v>
      </c>
      <c r="D712" s="2032">
        <v>337000</v>
      </c>
      <c r="E712" s="2032">
        <v>162420</v>
      </c>
      <c r="F712" s="2032">
        <v>174580</v>
      </c>
      <c r="G712" s="2027" t="s">
        <v>1909</v>
      </c>
    </row>
    <row r="713" spans="1:7" x14ac:dyDescent="0.2">
      <c r="A713" s="2033" t="s">
        <v>3004</v>
      </c>
      <c r="B713" s="2023" t="s">
        <v>1907</v>
      </c>
      <c r="C713" s="2023" t="s">
        <v>2837</v>
      </c>
      <c r="D713" s="2032">
        <v>3783244</v>
      </c>
      <c r="E713" s="2032">
        <v>1947445</v>
      </c>
      <c r="F713" s="2032">
        <v>1835799</v>
      </c>
      <c r="G713" s="2027" t="s">
        <v>1909</v>
      </c>
    </row>
    <row r="714" spans="1:7" x14ac:dyDescent="0.2">
      <c r="A714" s="2033" t="s">
        <v>3004</v>
      </c>
      <c r="B714" s="2023" t="s">
        <v>1907</v>
      </c>
      <c r="C714" s="2023" t="s">
        <v>2839</v>
      </c>
      <c r="D714" s="2032">
        <v>37000</v>
      </c>
      <c r="E714" s="2032">
        <v>19884</v>
      </c>
      <c r="F714" s="2032">
        <v>17116</v>
      </c>
      <c r="G714" s="2027" t="s">
        <v>1909</v>
      </c>
    </row>
    <row r="715" spans="1:7" x14ac:dyDescent="0.2">
      <c r="A715" s="2033" t="s">
        <v>3004</v>
      </c>
      <c r="B715" s="2023" t="s">
        <v>1907</v>
      </c>
      <c r="C715" s="2023" t="s">
        <v>2841</v>
      </c>
      <c r="D715" s="2032">
        <v>29964952</v>
      </c>
      <c r="E715" s="2032">
        <v>15421638</v>
      </c>
      <c r="F715" s="2032">
        <v>14543314</v>
      </c>
      <c r="G715" s="2027" t="s">
        <v>1909</v>
      </c>
    </row>
    <row r="716" spans="1:7" x14ac:dyDescent="0.2">
      <c r="A716" s="2033" t="s">
        <v>3004</v>
      </c>
      <c r="B716" s="2023" t="s">
        <v>1907</v>
      </c>
      <c r="C716" s="2023" t="s">
        <v>2843</v>
      </c>
      <c r="D716" s="2032">
        <v>7000</v>
      </c>
      <c r="E716" s="2032">
        <v>4945</v>
      </c>
      <c r="F716" s="2032">
        <v>2055</v>
      </c>
      <c r="G716" s="2027" t="s">
        <v>1909</v>
      </c>
    </row>
    <row r="717" spans="1:7" x14ac:dyDescent="0.2">
      <c r="A717" s="2033" t="s">
        <v>3004</v>
      </c>
      <c r="B717" s="2023" t="s">
        <v>2074</v>
      </c>
      <c r="C717" s="2023" t="s">
        <v>2075</v>
      </c>
      <c r="D717" s="2032">
        <v>757510</v>
      </c>
      <c r="E717" s="2032">
        <v>390179</v>
      </c>
      <c r="F717" s="2032">
        <v>367331</v>
      </c>
      <c r="G717" s="2027" t="s">
        <v>1909</v>
      </c>
    </row>
    <row r="718" spans="1:7" x14ac:dyDescent="0.2">
      <c r="A718" s="2033" t="s">
        <v>3004</v>
      </c>
      <c r="B718" s="2023" t="s">
        <v>2074</v>
      </c>
      <c r="C718" s="2023" t="s">
        <v>2076</v>
      </c>
      <c r="D718" s="2032">
        <v>435630</v>
      </c>
      <c r="E718" s="2032">
        <v>224385</v>
      </c>
      <c r="F718" s="2032">
        <v>211245</v>
      </c>
      <c r="G718" s="2027" t="s">
        <v>1909</v>
      </c>
    </row>
    <row r="719" spans="1:7" x14ac:dyDescent="0.2">
      <c r="A719" s="2033" t="s">
        <v>3004</v>
      </c>
      <c r="B719" s="2023" t="s">
        <v>2074</v>
      </c>
      <c r="C719" s="2023" t="s">
        <v>2853</v>
      </c>
      <c r="D719" s="2032">
        <v>91440</v>
      </c>
      <c r="E719" s="2032">
        <v>22637</v>
      </c>
      <c r="F719" s="2032">
        <v>68803</v>
      </c>
      <c r="G719" s="2027" t="s">
        <v>1909</v>
      </c>
    </row>
    <row r="720" spans="1:7" x14ac:dyDescent="0.2">
      <c r="A720" s="2033" t="s">
        <v>3004</v>
      </c>
      <c r="B720" s="2023" t="s">
        <v>2074</v>
      </c>
      <c r="C720" s="2023" t="s">
        <v>2859</v>
      </c>
      <c r="D720" s="2032">
        <v>219456</v>
      </c>
      <c r="E720" s="2032">
        <v>46547</v>
      </c>
      <c r="F720" s="2032">
        <v>172909</v>
      </c>
      <c r="G720" s="2027" t="s">
        <v>1909</v>
      </c>
    </row>
    <row r="721" spans="1:7" x14ac:dyDescent="0.2">
      <c r="A721" s="2033" t="s">
        <v>3004</v>
      </c>
      <c r="B721" s="2023" t="s">
        <v>2074</v>
      </c>
      <c r="C721" s="2023" t="s">
        <v>2862</v>
      </c>
      <c r="D721" s="2032">
        <v>71125</v>
      </c>
      <c r="E721" s="2032">
        <v>22048</v>
      </c>
      <c r="F721" s="2032">
        <v>49077</v>
      </c>
      <c r="G721" s="2027" t="s">
        <v>1909</v>
      </c>
    </row>
    <row r="722" spans="1:7" ht="11.25" thickBot="1" x14ac:dyDescent="0.25">
      <c r="A722" s="2033" t="s">
        <v>3004</v>
      </c>
      <c r="B722" s="2023" t="s">
        <v>2074</v>
      </c>
      <c r="C722" s="2023" t="s">
        <v>2864</v>
      </c>
      <c r="D722" s="2032">
        <v>647160</v>
      </c>
      <c r="E722" s="2032">
        <v>328363</v>
      </c>
      <c r="F722" s="2032">
        <v>318797</v>
      </c>
      <c r="G722" s="2027" t="s">
        <v>1909</v>
      </c>
    </row>
    <row r="723" spans="1:7" ht="11.25" thickBot="1" x14ac:dyDescent="0.25">
      <c r="A723" s="2037" t="s">
        <v>3020</v>
      </c>
      <c r="B723" s="2034"/>
      <c r="C723" s="2034"/>
      <c r="D723" s="2035">
        <f>SUM(D33:D722)</f>
        <v>12765164353</v>
      </c>
      <c r="E723" s="2035">
        <f t="shared" ref="E723:F723" si="1">SUM(E33:E722)</f>
        <v>1687739573</v>
      </c>
      <c r="F723" s="2035">
        <f t="shared" si="1"/>
        <v>11077424780</v>
      </c>
      <c r="G723" s="2036"/>
    </row>
    <row r="724" spans="1:7" x14ac:dyDescent="0.2">
      <c r="A724" s="531" t="s">
        <v>3005</v>
      </c>
      <c r="B724" s="2023" t="s">
        <v>2762</v>
      </c>
      <c r="C724" s="2023" t="s">
        <v>2763</v>
      </c>
      <c r="D724" s="2032">
        <v>2662324</v>
      </c>
      <c r="E724" s="2032">
        <v>0</v>
      </c>
      <c r="F724" s="2032">
        <v>2662324</v>
      </c>
      <c r="G724" s="2027" t="s">
        <v>1915</v>
      </c>
    </row>
    <row r="725" spans="1:7" x14ac:dyDescent="0.2">
      <c r="A725" s="531" t="s">
        <v>3005</v>
      </c>
      <c r="B725" s="2023" t="s">
        <v>2762</v>
      </c>
      <c r="C725" s="2023" t="s">
        <v>2818</v>
      </c>
      <c r="D725" s="2032">
        <v>62050892</v>
      </c>
      <c r="E725" s="2032">
        <v>0</v>
      </c>
      <c r="F725" s="2032">
        <v>62050892</v>
      </c>
      <c r="G725" s="2027" t="s">
        <v>1915</v>
      </c>
    </row>
    <row r="726" spans="1:7" x14ac:dyDescent="0.2">
      <c r="A726" s="531" t="s">
        <v>3005</v>
      </c>
      <c r="B726" s="2023" t="s">
        <v>2762</v>
      </c>
      <c r="C726" s="2023" t="s">
        <v>2824</v>
      </c>
      <c r="D726" s="2032">
        <v>179500</v>
      </c>
      <c r="E726" s="2032">
        <v>0</v>
      </c>
      <c r="F726" s="2032">
        <v>179500</v>
      </c>
      <c r="G726" s="2027" t="s">
        <v>1915</v>
      </c>
    </row>
    <row r="727" spans="1:7" x14ac:dyDescent="0.2">
      <c r="A727" s="531" t="s">
        <v>3005</v>
      </c>
      <c r="B727" s="2023" t="s">
        <v>2099</v>
      </c>
      <c r="C727" s="2023" t="s">
        <v>2100</v>
      </c>
      <c r="D727" s="2032">
        <v>41000000</v>
      </c>
      <c r="E727" s="2032">
        <v>0</v>
      </c>
      <c r="F727" s="2032">
        <v>41000000</v>
      </c>
      <c r="G727" s="2027" t="s">
        <v>1915</v>
      </c>
    </row>
    <row r="728" spans="1:7" x14ac:dyDescent="0.2">
      <c r="A728" s="531" t="s">
        <v>3005</v>
      </c>
      <c r="B728" s="2023" t="s">
        <v>2099</v>
      </c>
      <c r="C728" s="2023" t="s">
        <v>2167</v>
      </c>
      <c r="D728" s="2032">
        <v>1318000</v>
      </c>
      <c r="E728" s="2032">
        <v>0</v>
      </c>
      <c r="F728" s="2032">
        <v>1318000</v>
      </c>
      <c r="G728" s="2027" t="s">
        <v>1915</v>
      </c>
    </row>
    <row r="729" spans="1:7" x14ac:dyDescent="0.2">
      <c r="A729" s="531" t="s">
        <v>3005</v>
      </c>
      <c r="B729" s="2023" t="s">
        <v>2099</v>
      </c>
      <c r="C729" s="2023" t="s">
        <v>2168</v>
      </c>
      <c r="D729" s="2032">
        <v>11383000</v>
      </c>
      <c r="E729" s="2032">
        <v>0</v>
      </c>
      <c r="F729" s="2032">
        <v>11383000</v>
      </c>
      <c r="G729" s="2027" t="s">
        <v>1915</v>
      </c>
    </row>
    <row r="730" spans="1:7" x14ac:dyDescent="0.2">
      <c r="A730" s="531" t="s">
        <v>3005</v>
      </c>
      <c r="B730" s="2023" t="s">
        <v>2099</v>
      </c>
      <c r="C730" s="2023" t="s">
        <v>2198</v>
      </c>
      <c r="D730" s="2032">
        <v>83000000</v>
      </c>
      <c r="E730" s="2032">
        <v>0</v>
      </c>
      <c r="F730" s="2032">
        <v>83000000</v>
      </c>
      <c r="G730" s="2027" t="s">
        <v>1915</v>
      </c>
    </row>
    <row r="731" spans="1:7" x14ac:dyDescent="0.2">
      <c r="A731" s="531" t="s">
        <v>3005</v>
      </c>
      <c r="B731" s="2023" t="s">
        <v>2099</v>
      </c>
      <c r="C731" s="2023" t="s">
        <v>2230</v>
      </c>
      <c r="D731" s="2032">
        <v>379601470</v>
      </c>
      <c r="E731" s="2032">
        <v>0</v>
      </c>
      <c r="F731" s="2032">
        <v>379601470</v>
      </c>
      <c r="G731" s="2027" t="s">
        <v>1915</v>
      </c>
    </row>
    <row r="732" spans="1:7" x14ac:dyDescent="0.2">
      <c r="A732" s="531" t="s">
        <v>3005</v>
      </c>
      <c r="B732" s="2023" t="s">
        <v>2099</v>
      </c>
      <c r="C732" s="2023" t="s">
        <v>2264</v>
      </c>
      <c r="D732" s="2032">
        <v>0</v>
      </c>
      <c r="E732" s="2032">
        <v>0</v>
      </c>
      <c r="F732" s="2032">
        <v>0</v>
      </c>
      <c r="G732" s="2027" t="s">
        <v>1915</v>
      </c>
    </row>
    <row r="733" spans="1:7" x14ac:dyDescent="0.2">
      <c r="A733" s="531" t="s">
        <v>3005</v>
      </c>
      <c r="B733" s="2023" t="s">
        <v>2099</v>
      </c>
      <c r="C733" s="2023" t="s">
        <v>2318</v>
      </c>
      <c r="D733" s="2032">
        <v>8942600</v>
      </c>
      <c r="E733" s="2032">
        <v>0</v>
      </c>
      <c r="F733" s="2032">
        <v>8942600</v>
      </c>
      <c r="G733" s="2027" t="s">
        <v>1915</v>
      </c>
    </row>
    <row r="734" spans="1:7" x14ac:dyDescent="0.2">
      <c r="A734" s="531" t="s">
        <v>3005</v>
      </c>
      <c r="B734" s="2023" t="s">
        <v>2099</v>
      </c>
      <c r="C734" s="2023" t="s">
        <v>2388</v>
      </c>
      <c r="D734" s="2032">
        <v>84132000</v>
      </c>
      <c r="E734" s="2032">
        <v>0</v>
      </c>
      <c r="F734" s="2032">
        <v>84132000</v>
      </c>
      <c r="G734" s="2027" t="s">
        <v>1915</v>
      </c>
    </row>
    <row r="735" spans="1:7" x14ac:dyDescent="0.2">
      <c r="A735" s="531" t="s">
        <v>3005</v>
      </c>
      <c r="B735" s="2023" t="s">
        <v>2099</v>
      </c>
      <c r="C735" s="2023" t="s">
        <v>2402</v>
      </c>
      <c r="D735" s="2032">
        <v>22750000</v>
      </c>
      <c r="E735" s="2032">
        <v>0</v>
      </c>
      <c r="F735" s="2032">
        <v>22750000</v>
      </c>
      <c r="G735" s="2027" t="s">
        <v>1915</v>
      </c>
    </row>
    <row r="736" spans="1:7" x14ac:dyDescent="0.2">
      <c r="A736" s="531" t="s">
        <v>3005</v>
      </c>
      <c r="B736" s="2023" t="s">
        <v>2099</v>
      </c>
      <c r="C736" s="2023" t="s">
        <v>2436</v>
      </c>
      <c r="D736" s="2032">
        <v>401933000</v>
      </c>
      <c r="E736" s="2032">
        <v>0</v>
      </c>
      <c r="F736" s="2032">
        <v>401933000</v>
      </c>
      <c r="G736" s="2027" t="s">
        <v>1915</v>
      </c>
    </row>
    <row r="737" spans="1:7" x14ac:dyDescent="0.2">
      <c r="A737" s="531" t="s">
        <v>3005</v>
      </c>
      <c r="B737" s="2023" t="s">
        <v>2099</v>
      </c>
      <c r="C737" s="2023" t="s">
        <v>2439</v>
      </c>
      <c r="D737" s="2032">
        <v>6458000</v>
      </c>
      <c r="E737" s="2032">
        <v>0</v>
      </c>
      <c r="F737" s="2032">
        <v>6458000</v>
      </c>
      <c r="G737" s="2027" t="s">
        <v>1915</v>
      </c>
    </row>
    <row r="738" spans="1:7" x14ac:dyDescent="0.2">
      <c r="A738" s="531" t="s">
        <v>3005</v>
      </c>
      <c r="B738" s="2023" t="s">
        <v>2099</v>
      </c>
      <c r="C738" s="2023" t="s">
        <v>2456</v>
      </c>
      <c r="D738" s="2032">
        <v>14234000</v>
      </c>
      <c r="E738" s="2032">
        <v>0</v>
      </c>
      <c r="F738" s="2032">
        <v>14234000</v>
      </c>
      <c r="G738" s="2027" t="s">
        <v>1915</v>
      </c>
    </row>
    <row r="739" spans="1:7" x14ac:dyDescent="0.2">
      <c r="A739" s="531" t="s">
        <v>3005</v>
      </c>
      <c r="B739" s="2023" t="s">
        <v>2099</v>
      </c>
      <c r="C739" s="2023" t="s">
        <v>2505</v>
      </c>
      <c r="D739" s="2032">
        <v>73245600</v>
      </c>
      <c r="E739" s="2032">
        <v>0</v>
      </c>
      <c r="F739" s="2032">
        <v>73245600</v>
      </c>
      <c r="G739" s="2027" t="s">
        <v>1915</v>
      </c>
    </row>
    <row r="740" spans="1:7" x14ac:dyDescent="0.2">
      <c r="A740" s="531" t="s">
        <v>3005</v>
      </c>
      <c r="B740" s="2023" t="s">
        <v>2099</v>
      </c>
      <c r="C740" s="2023" t="s">
        <v>2538</v>
      </c>
      <c r="D740" s="2032">
        <v>0</v>
      </c>
      <c r="E740" s="2032">
        <v>0</v>
      </c>
      <c r="F740" s="2032">
        <v>0</v>
      </c>
      <c r="G740" s="2027" t="s">
        <v>1915</v>
      </c>
    </row>
    <row r="741" spans="1:7" x14ac:dyDescent="0.2">
      <c r="A741" s="531" t="s">
        <v>3005</v>
      </c>
      <c r="B741" s="2023" t="s">
        <v>2099</v>
      </c>
      <c r="C741" s="2023" t="s">
        <v>2557</v>
      </c>
      <c r="D741" s="2032">
        <v>31903000</v>
      </c>
      <c r="E741" s="2032">
        <v>0</v>
      </c>
      <c r="F741" s="2032">
        <v>31903000</v>
      </c>
      <c r="G741" s="2027" t="s">
        <v>1915</v>
      </c>
    </row>
    <row r="742" spans="1:7" x14ac:dyDescent="0.2">
      <c r="A742" s="531" t="s">
        <v>3005</v>
      </c>
      <c r="B742" s="2023" t="s">
        <v>2099</v>
      </c>
      <c r="C742" s="2023" t="s">
        <v>2568</v>
      </c>
      <c r="D742" s="2032">
        <v>929000</v>
      </c>
      <c r="E742" s="2032">
        <v>0</v>
      </c>
      <c r="F742" s="2032">
        <v>929000</v>
      </c>
      <c r="G742" s="2027" t="s">
        <v>1915</v>
      </c>
    </row>
    <row r="743" spans="1:7" x14ac:dyDescent="0.2">
      <c r="A743" s="531" t="s">
        <v>3005</v>
      </c>
      <c r="B743" s="2023" t="s">
        <v>2099</v>
      </c>
      <c r="C743" s="2023" t="s">
        <v>2569</v>
      </c>
      <c r="D743" s="2032">
        <v>324000</v>
      </c>
      <c r="E743" s="2032">
        <v>0</v>
      </c>
      <c r="F743" s="2032">
        <v>324000</v>
      </c>
      <c r="G743" s="2027" t="s">
        <v>1915</v>
      </c>
    </row>
    <row r="744" spans="1:7" x14ac:dyDescent="0.2">
      <c r="A744" s="531" t="s">
        <v>3005</v>
      </c>
      <c r="B744" s="2023" t="s">
        <v>2099</v>
      </c>
      <c r="C744" s="2023" t="s">
        <v>2591</v>
      </c>
      <c r="D744" s="2032">
        <v>105840000</v>
      </c>
      <c r="E744" s="2032">
        <v>0</v>
      </c>
      <c r="F744" s="2032">
        <v>105840000</v>
      </c>
      <c r="G744" s="2027" t="s">
        <v>1915</v>
      </c>
    </row>
    <row r="745" spans="1:7" x14ac:dyDescent="0.2">
      <c r="A745" s="531" t="s">
        <v>3005</v>
      </c>
      <c r="B745" s="2023" t="s">
        <v>2099</v>
      </c>
      <c r="C745" s="2023" t="s">
        <v>2593</v>
      </c>
      <c r="D745" s="2032">
        <v>54562000</v>
      </c>
      <c r="E745" s="2032">
        <v>0</v>
      </c>
      <c r="F745" s="2032">
        <v>54562000</v>
      </c>
      <c r="G745" s="2027" t="s">
        <v>1915</v>
      </c>
    </row>
    <row r="746" spans="1:7" x14ac:dyDescent="0.2">
      <c r="A746" s="531" t="s">
        <v>3005</v>
      </c>
      <c r="B746" s="2023" t="s">
        <v>2099</v>
      </c>
      <c r="C746" s="2023" t="s">
        <v>2605</v>
      </c>
      <c r="D746" s="2032">
        <v>14866550</v>
      </c>
      <c r="E746" s="2032">
        <v>0</v>
      </c>
      <c r="F746" s="2032">
        <v>14866550</v>
      </c>
      <c r="G746" s="2027" t="s">
        <v>1915</v>
      </c>
    </row>
    <row r="747" spans="1:7" x14ac:dyDescent="0.2">
      <c r="A747" s="531" t="s">
        <v>3005</v>
      </c>
      <c r="B747" s="2023" t="s">
        <v>2099</v>
      </c>
      <c r="C747" s="2023" t="s">
        <v>2615</v>
      </c>
      <c r="D747" s="2032">
        <v>104458000</v>
      </c>
      <c r="E747" s="2032">
        <v>0</v>
      </c>
      <c r="F747" s="2032">
        <v>104458000</v>
      </c>
      <c r="G747" s="2027" t="s">
        <v>1915</v>
      </c>
    </row>
    <row r="748" spans="1:7" x14ac:dyDescent="0.2">
      <c r="A748" s="531" t="s">
        <v>3005</v>
      </c>
      <c r="B748" s="2023" t="s">
        <v>2099</v>
      </c>
      <c r="C748" s="2023" t="s">
        <v>2631</v>
      </c>
      <c r="D748" s="2032">
        <v>12139000</v>
      </c>
      <c r="E748" s="2032">
        <v>0</v>
      </c>
      <c r="F748" s="2032">
        <v>12139000</v>
      </c>
      <c r="G748" s="2027" t="s">
        <v>1915</v>
      </c>
    </row>
    <row r="749" spans="1:7" x14ac:dyDescent="0.2">
      <c r="A749" s="531" t="s">
        <v>3005</v>
      </c>
      <c r="B749" s="2023" t="s">
        <v>2099</v>
      </c>
      <c r="C749" s="2023" t="s">
        <v>2634</v>
      </c>
      <c r="D749" s="2032">
        <v>59416371</v>
      </c>
      <c r="E749" s="2032">
        <v>0</v>
      </c>
      <c r="F749" s="2032">
        <v>59416371</v>
      </c>
      <c r="G749" s="2027" t="s">
        <v>1915</v>
      </c>
    </row>
    <row r="750" spans="1:7" x14ac:dyDescent="0.2">
      <c r="A750" s="531" t="s">
        <v>3005</v>
      </c>
      <c r="B750" s="2023" t="s">
        <v>2099</v>
      </c>
      <c r="C750" s="2023" t="s">
        <v>2655</v>
      </c>
      <c r="D750" s="2032">
        <v>33204629</v>
      </c>
      <c r="E750" s="2032">
        <v>0</v>
      </c>
      <c r="F750" s="2032">
        <v>33204629</v>
      </c>
      <c r="G750" s="2027" t="s">
        <v>1915</v>
      </c>
    </row>
    <row r="751" spans="1:7" x14ac:dyDescent="0.2">
      <c r="A751" s="531" t="s">
        <v>3005</v>
      </c>
      <c r="B751" s="2023" t="s">
        <v>2099</v>
      </c>
      <c r="C751" s="2023" t="s">
        <v>2666</v>
      </c>
      <c r="D751" s="2032">
        <v>20477000</v>
      </c>
      <c r="E751" s="2032">
        <v>0</v>
      </c>
      <c r="F751" s="2032">
        <v>20477000</v>
      </c>
      <c r="G751" s="2027" t="s">
        <v>1915</v>
      </c>
    </row>
    <row r="752" spans="1:7" x14ac:dyDescent="0.2">
      <c r="A752" s="531" t="s">
        <v>3005</v>
      </c>
      <c r="B752" s="2023" t="s">
        <v>2099</v>
      </c>
      <c r="C752" s="2023" t="s">
        <v>2672</v>
      </c>
      <c r="D752" s="2032">
        <v>15077000</v>
      </c>
      <c r="E752" s="2032">
        <v>0</v>
      </c>
      <c r="F752" s="2032">
        <v>15077000</v>
      </c>
      <c r="G752" s="2027" t="s">
        <v>1915</v>
      </c>
    </row>
    <row r="753" spans="1:7" x14ac:dyDescent="0.2">
      <c r="A753" s="531" t="s">
        <v>3005</v>
      </c>
      <c r="B753" s="2023" t="s">
        <v>2099</v>
      </c>
      <c r="C753" s="2023" t="s">
        <v>2680</v>
      </c>
      <c r="D753" s="2032">
        <v>4644000</v>
      </c>
      <c r="E753" s="2032">
        <v>0</v>
      </c>
      <c r="F753" s="2032">
        <v>4644000</v>
      </c>
      <c r="G753" s="2027" t="s">
        <v>1915</v>
      </c>
    </row>
    <row r="754" spans="1:7" x14ac:dyDescent="0.2">
      <c r="A754" s="531" t="s">
        <v>3005</v>
      </c>
      <c r="B754" s="2023" t="s">
        <v>2099</v>
      </c>
      <c r="C754" s="2023" t="s">
        <v>2684</v>
      </c>
      <c r="D754" s="2032">
        <v>66227110</v>
      </c>
      <c r="E754" s="2032">
        <v>0</v>
      </c>
      <c r="F754" s="2032">
        <v>66227110</v>
      </c>
      <c r="G754" s="2027" t="s">
        <v>1915</v>
      </c>
    </row>
    <row r="755" spans="1:7" x14ac:dyDescent="0.2">
      <c r="A755" s="531" t="s">
        <v>3005</v>
      </c>
      <c r="B755" s="2023" t="s">
        <v>2099</v>
      </c>
      <c r="C755" s="2023" t="s">
        <v>2690</v>
      </c>
      <c r="D755" s="2032">
        <v>12534000</v>
      </c>
      <c r="E755" s="2032">
        <v>0</v>
      </c>
      <c r="F755" s="2032">
        <v>12534000</v>
      </c>
      <c r="G755" s="2027" t="s">
        <v>1915</v>
      </c>
    </row>
    <row r="756" spans="1:7" x14ac:dyDescent="0.2">
      <c r="A756" s="531" t="s">
        <v>3005</v>
      </c>
      <c r="B756" s="2023" t="s">
        <v>2099</v>
      </c>
      <c r="C756" s="2023" t="s">
        <v>2697</v>
      </c>
      <c r="D756" s="2032">
        <v>66214290</v>
      </c>
      <c r="E756" s="2032">
        <v>0</v>
      </c>
      <c r="F756" s="2032">
        <v>66214290</v>
      </c>
      <c r="G756" s="2027" t="s">
        <v>1915</v>
      </c>
    </row>
    <row r="757" spans="1:7" x14ac:dyDescent="0.2">
      <c r="A757" s="531" t="s">
        <v>3005</v>
      </c>
      <c r="B757" s="2023" t="s">
        <v>2099</v>
      </c>
      <c r="C757" s="2023" t="s">
        <v>2701</v>
      </c>
      <c r="D757" s="2032">
        <v>39722000</v>
      </c>
      <c r="E757" s="2032">
        <v>0</v>
      </c>
      <c r="F757" s="2032">
        <v>39722000</v>
      </c>
      <c r="G757" s="2027" t="s">
        <v>1915</v>
      </c>
    </row>
    <row r="758" spans="1:7" x14ac:dyDescent="0.2">
      <c r="A758" s="531" t="s">
        <v>3005</v>
      </c>
      <c r="B758" s="2023" t="s">
        <v>2099</v>
      </c>
      <c r="C758" s="2023" t="s">
        <v>2703</v>
      </c>
      <c r="D758" s="2032">
        <v>3240000</v>
      </c>
      <c r="E758" s="2032">
        <v>0</v>
      </c>
      <c r="F758" s="2032">
        <v>3240000</v>
      </c>
      <c r="G758" s="2027" t="s">
        <v>1915</v>
      </c>
    </row>
    <row r="759" spans="1:7" x14ac:dyDescent="0.2">
      <c r="A759" s="531" t="s">
        <v>3005</v>
      </c>
      <c r="B759" s="2023" t="s">
        <v>2099</v>
      </c>
      <c r="C759" s="2023" t="s">
        <v>2706</v>
      </c>
      <c r="D759" s="2032">
        <v>7360000</v>
      </c>
      <c r="E759" s="2032">
        <v>0</v>
      </c>
      <c r="F759" s="2032">
        <v>7360000</v>
      </c>
      <c r="G759" s="2027" t="s">
        <v>1915</v>
      </c>
    </row>
    <row r="760" spans="1:7" x14ac:dyDescent="0.2">
      <c r="A760" s="531" t="s">
        <v>3005</v>
      </c>
      <c r="B760" s="2023" t="s">
        <v>2099</v>
      </c>
      <c r="C760" s="2023" t="s">
        <v>2838</v>
      </c>
      <c r="D760" s="2032">
        <v>1111000</v>
      </c>
      <c r="E760" s="2032">
        <v>0</v>
      </c>
      <c r="F760" s="2032">
        <v>1111000</v>
      </c>
      <c r="G760" s="2027" t="s">
        <v>1915</v>
      </c>
    </row>
    <row r="761" spans="1:7" x14ac:dyDescent="0.2">
      <c r="A761" s="531" t="s">
        <v>3005</v>
      </c>
      <c r="B761" s="2023" t="s">
        <v>2099</v>
      </c>
      <c r="C761" s="2023" t="s">
        <v>2840</v>
      </c>
      <c r="D761" s="2032">
        <v>809000</v>
      </c>
      <c r="E761" s="2032">
        <v>0</v>
      </c>
      <c r="F761" s="2032">
        <v>809000</v>
      </c>
      <c r="G761" s="2027" t="s">
        <v>1915</v>
      </c>
    </row>
    <row r="762" spans="1:7" x14ac:dyDescent="0.2">
      <c r="A762" s="531" t="s">
        <v>3005</v>
      </c>
      <c r="B762" s="2023" t="s">
        <v>2099</v>
      </c>
      <c r="C762" s="2023" t="s">
        <v>2842</v>
      </c>
      <c r="D762" s="2032">
        <v>1435500</v>
      </c>
      <c r="E762" s="2032">
        <v>0</v>
      </c>
      <c r="F762" s="2032">
        <v>1435500</v>
      </c>
      <c r="G762" s="2027" t="s">
        <v>1915</v>
      </c>
    </row>
    <row r="763" spans="1:7" x14ac:dyDescent="0.2">
      <c r="A763" s="531" t="s">
        <v>3005</v>
      </c>
      <c r="B763" s="2023" t="s">
        <v>2099</v>
      </c>
      <c r="C763" s="2023" t="s">
        <v>2844</v>
      </c>
      <c r="D763" s="2032">
        <v>85000</v>
      </c>
      <c r="E763" s="2032">
        <v>0</v>
      </c>
      <c r="F763" s="2032">
        <v>85000</v>
      </c>
      <c r="G763" s="2027" t="s">
        <v>1915</v>
      </c>
    </row>
    <row r="764" spans="1:7" x14ac:dyDescent="0.2">
      <c r="A764" s="2033" t="s">
        <v>3005</v>
      </c>
      <c r="B764" s="2023" t="s">
        <v>2089</v>
      </c>
      <c r="C764" s="2023" t="s">
        <v>2090</v>
      </c>
      <c r="D764" s="2032">
        <v>0</v>
      </c>
      <c r="E764" s="2032">
        <v>0</v>
      </c>
      <c r="F764" s="2032">
        <v>0</v>
      </c>
      <c r="G764" s="2027" t="s">
        <v>1909</v>
      </c>
    </row>
    <row r="765" spans="1:7" x14ac:dyDescent="0.2">
      <c r="A765" s="2033" t="s">
        <v>3005</v>
      </c>
      <c r="B765" s="2023" t="s">
        <v>2089</v>
      </c>
      <c r="C765" s="2023" t="s">
        <v>2125</v>
      </c>
      <c r="D765" s="2032">
        <v>5336737</v>
      </c>
      <c r="E765" s="2032">
        <v>2881151</v>
      </c>
      <c r="F765" s="2032">
        <v>2455586</v>
      </c>
      <c r="G765" s="2027" t="s">
        <v>1936</v>
      </c>
    </row>
    <row r="766" spans="1:7" x14ac:dyDescent="0.2">
      <c r="A766" s="2033" t="s">
        <v>3005</v>
      </c>
      <c r="B766" s="2023" t="s">
        <v>2089</v>
      </c>
      <c r="C766" s="2023" t="s">
        <v>2146</v>
      </c>
      <c r="D766" s="2032">
        <v>4845000</v>
      </c>
      <c r="E766" s="2032">
        <v>260274</v>
      </c>
      <c r="F766" s="2032">
        <v>4584726</v>
      </c>
      <c r="G766" s="2027" t="s">
        <v>1936</v>
      </c>
    </row>
    <row r="767" spans="1:7" x14ac:dyDescent="0.2">
      <c r="A767" s="2033" t="s">
        <v>3005</v>
      </c>
      <c r="B767" s="2023" t="s">
        <v>2089</v>
      </c>
      <c r="C767" s="2023" t="s">
        <v>2171</v>
      </c>
      <c r="D767" s="2032">
        <v>47093815</v>
      </c>
      <c r="E767" s="2032">
        <v>22264810</v>
      </c>
      <c r="F767" s="2032">
        <v>24829005</v>
      </c>
      <c r="G767" s="2027" t="s">
        <v>1936</v>
      </c>
    </row>
    <row r="768" spans="1:7" x14ac:dyDescent="0.2">
      <c r="A768" s="2033" t="s">
        <v>3005</v>
      </c>
      <c r="B768" s="2023" t="s">
        <v>2089</v>
      </c>
      <c r="C768" s="2023" t="s">
        <v>2191</v>
      </c>
      <c r="D768" s="2032">
        <v>45554766</v>
      </c>
      <c r="E768" s="2032">
        <v>8898705</v>
      </c>
      <c r="F768" s="2032">
        <v>36656061</v>
      </c>
      <c r="G768" s="2027" t="s">
        <v>1936</v>
      </c>
    </row>
    <row r="769" spans="1:7" x14ac:dyDescent="0.2">
      <c r="A769" s="2033" t="s">
        <v>3005</v>
      </c>
      <c r="B769" s="2023" t="s">
        <v>2089</v>
      </c>
      <c r="C769" s="2023" t="s">
        <v>2192</v>
      </c>
      <c r="D769" s="2032">
        <v>28800000</v>
      </c>
      <c r="E769" s="2032">
        <v>5633754</v>
      </c>
      <c r="F769" s="2032">
        <v>23166246</v>
      </c>
      <c r="G769" s="2027" t="s">
        <v>1936</v>
      </c>
    </row>
    <row r="770" spans="1:7" x14ac:dyDescent="0.2">
      <c r="A770" s="2033" t="s">
        <v>3005</v>
      </c>
      <c r="B770" s="2023" t="s">
        <v>2089</v>
      </c>
      <c r="C770" s="2023" t="s">
        <v>2438</v>
      </c>
      <c r="D770" s="2032">
        <v>1680000</v>
      </c>
      <c r="E770" s="2032">
        <v>604926</v>
      </c>
      <c r="F770" s="2032">
        <v>1075074</v>
      </c>
      <c r="G770" s="2027" t="s">
        <v>1936</v>
      </c>
    </row>
    <row r="771" spans="1:7" x14ac:dyDescent="0.2">
      <c r="A771" s="2033" t="s">
        <v>3005</v>
      </c>
      <c r="B771" s="2023" t="s">
        <v>2089</v>
      </c>
      <c r="C771" s="2023" t="s">
        <v>2442</v>
      </c>
      <c r="D771" s="2032">
        <v>16838043</v>
      </c>
      <c r="E771" s="2032">
        <v>5360868</v>
      </c>
      <c r="F771" s="2032">
        <v>11477175</v>
      </c>
      <c r="G771" s="2027" t="s">
        <v>1936</v>
      </c>
    </row>
    <row r="772" spans="1:7" x14ac:dyDescent="0.2">
      <c r="A772" s="2033" t="s">
        <v>3005</v>
      </c>
      <c r="B772" s="2023" t="s">
        <v>2089</v>
      </c>
      <c r="C772" s="2023" t="s">
        <v>2454</v>
      </c>
      <c r="D772" s="2032">
        <v>6636974</v>
      </c>
      <c r="E772" s="2032">
        <v>1721823</v>
      </c>
      <c r="F772" s="2032">
        <v>4915151</v>
      </c>
      <c r="G772" s="2027" t="s">
        <v>1936</v>
      </c>
    </row>
    <row r="773" spans="1:7" x14ac:dyDescent="0.2">
      <c r="A773" s="2033" t="s">
        <v>3005</v>
      </c>
      <c r="B773" s="2023" t="s">
        <v>2089</v>
      </c>
      <c r="C773" s="2023" t="s">
        <v>2546</v>
      </c>
      <c r="D773" s="2032">
        <v>2653200</v>
      </c>
      <c r="E773" s="2032">
        <v>544160</v>
      </c>
      <c r="F773" s="2032">
        <v>2109040</v>
      </c>
      <c r="G773" s="2027" t="s">
        <v>1936</v>
      </c>
    </row>
    <row r="774" spans="1:7" x14ac:dyDescent="0.2">
      <c r="A774" s="2033" t="s">
        <v>3005</v>
      </c>
      <c r="B774" s="2023" t="s">
        <v>2089</v>
      </c>
      <c r="C774" s="2023" t="s">
        <v>2547</v>
      </c>
      <c r="D774" s="2032">
        <v>8099844</v>
      </c>
      <c r="E774" s="2032">
        <v>1139712</v>
      </c>
      <c r="F774" s="2032">
        <v>6960132</v>
      </c>
      <c r="G774" s="2027" t="s">
        <v>1936</v>
      </c>
    </row>
    <row r="775" spans="1:7" x14ac:dyDescent="0.2">
      <c r="A775" s="2033" t="s">
        <v>3005</v>
      </c>
      <c r="B775" s="2023" t="s">
        <v>2089</v>
      </c>
      <c r="C775" s="2023" t="s">
        <v>2549</v>
      </c>
      <c r="D775" s="2032">
        <v>93551908</v>
      </c>
      <c r="E775" s="2032">
        <v>16816420</v>
      </c>
      <c r="F775" s="2032">
        <v>76735488</v>
      </c>
      <c r="G775" s="2027" t="s">
        <v>1936</v>
      </c>
    </row>
    <row r="776" spans="1:7" x14ac:dyDescent="0.2">
      <c r="A776" s="2033" t="s">
        <v>3005</v>
      </c>
      <c r="B776" s="2023" t="s">
        <v>2089</v>
      </c>
      <c r="C776" s="2023" t="s">
        <v>2551</v>
      </c>
      <c r="D776" s="2032">
        <v>13151600</v>
      </c>
      <c r="E776" s="2032">
        <v>2237203</v>
      </c>
      <c r="F776" s="2032">
        <v>10914397</v>
      </c>
      <c r="G776" s="2027" t="s">
        <v>1936</v>
      </c>
    </row>
    <row r="777" spans="1:7" x14ac:dyDescent="0.2">
      <c r="A777" s="2033" t="s">
        <v>3005</v>
      </c>
      <c r="B777" s="2023" t="s">
        <v>2089</v>
      </c>
      <c r="C777" s="2023" t="s">
        <v>2555</v>
      </c>
      <c r="D777" s="2032">
        <v>1403495</v>
      </c>
      <c r="E777" s="2032">
        <v>252747</v>
      </c>
      <c r="F777" s="2032">
        <v>1150748</v>
      </c>
      <c r="G777" s="2027" t="s">
        <v>1909</v>
      </c>
    </row>
    <row r="778" spans="1:7" x14ac:dyDescent="0.2">
      <c r="A778" s="2033" t="s">
        <v>3005</v>
      </c>
      <c r="B778" s="2023" t="s">
        <v>2089</v>
      </c>
      <c r="C778" s="2023" t="s">
        <v>2560</v>
      </c>
      <c r="D778" s="2032">
        <v>4626394</v>
      </c>
      <c r="E778" s="2032">
        <v>462894</v>
      </c>
      <c r="F778" s="2032">
        <v>4163500</v>
      </c>
      <c r="G778" s="2027" t="s">
        <v>1936</v>
      </c>
    </row>
    <row r="779" spans="1:7" x14ac:dyDescent="0.2">
      <c r="A779" s="2033" t="s">
        <v>3005</v>
      </c>
      <c r="B779" s="2023" t="s">
        <v>2089</v>
      </c>
      <c r="C779" s="2023" t="s">
        <v>2561</v>
      </c>
      <c r="D779" s="2032">
        <v>2108200</v>
      </c>
      <c r="E779" s="2032">
        <v>295269</v>
      </c>
      <c r="F779" s="2032">
        <v>1812931</v>
      </c>
      <c r="G779" s="2027" t="s">
        <v>1936</v>
      </c>
    </row>
    <row r="780" spans="1:7" x14ac:dyDescent="0.2">
      <c r="A780" s="2033" t="s">
        <v>3005</v>
      </c>
      <c r="B780" s="2023" t="s">
        <v>2089</v>
      </c>
      <c r="C780" s="2023" t="s">
        <v>2562</v>
      </c>
      <c r="D780" s="2032">
        <v>11546177</v>
      </c>
      <c r="E780" s="2032">
        <v>2208857</v>
      </c>
      <c r="F780" s="2032">
        <v>9337320</v>
      </c>
      <c r="G780" s="2027" t="s">
        <v>1936</v>
      </c>
    </row>
    <row r="781" spans="1:7" x14ac:dyDescent="0.2">
      <c r="A781" s="2033" t="s">
        <v>3005</v>
      </c>
      <c r="B781" s="2023" t="s">
        <v>2089</v>
      </c>
      <c r="C781" s="2023" t="s">
        <v>2581</v>
      </c>
      <c r="D781" s="2032">
        <v>18691000</v>
      </c>
      <c r="E781" s="2032">
        <v>3518940</v>
      </c>
      <c r="F781" s="2032">
        <v>15172060</v>
      </c>
      <c r="G781" s="2027" t="s">
        <v>1936</v>
      </c>
    </row>
    <row r="782" spans="1:7" x14ac:dyDescent="0.2">
      <c r="A782" s="2033" t="s">
        <v>3005</v>
      </c>
      <c r="B782" s="2023" t="s">
        <v>2089</v>
      </c>
      <c r="C782" s="2023" t="s">
        <v>2585</v>
      </c>
      <c r="D782" s="2032">
        <v>450000</v>
      </c>
      <c r="E782" s="2032">
        <v>163004</v>
      </c>
      <c r="F782" s="2032">
        <v>286996</v>
      </c>
      <c r="G782" s="2027" t="s">
        <v>1936</v>
      </c>
    </row>
    <row r="783" spans="1:7" x14ac:dyDescent="0.2">
      <c r="A783" s="2033" t="s">
        <v>3005</v>
      </c>
      <c r="B783" s="2023" t="s">
        <v>2089</v>
      </c>
      <c r="C783" s="2023" t="s">
        <v>2614</v>
      </c>
      <c r="D783" s="2032">
        <v>134104664</v>
      </c>
      <c r="E783" s="2032">
        <v>30853352</v>
      </c>
      <c r="F783" s="2032">
        <v>103251312</v>
      </c>
      <c r="G783" s="2027" t="s">
        <v>1936</v>
      </c>
    </row>
    <row r="784" spans="1:7" x14ac:dyDescent="0.2">
      <c r="A784" s="2033" t="s">
        <v>3005</v>
      </c>
      <c r="B784" s="2023" t="s">
        <v>2089</v>
      </c>
      <c r="C784" s="2023" t="s">
        <v>2630</v>
      </c>
      <c r="D784" s="2032">
        <v>336000</v>
      </c>
      <c r="E784" s="2032">
        <v>246431</v>
      </c>
      <c r="F784" s="2032">
        <v>89569</v>
      </c>
      <c r="G784" s="2027" t="s">
        <v>1936</v>
      </c>
    </row>
    <row r="785" spans="1:7" x14ac:dyDescent="0.2">
      <c r="A785" s="2033" t="s">
        <v>3005</v>
      </c>
      <c r="B785" s="2023" t="s">
        <v>2089</v>
      </c>
      <c r="C785" s="2023" t="s">
        <v>2633</v>
      </c>
      <c r="D785" s="2032">
        <v>47000207</v>
      </c>
      <c r="E785" s="2032">
        <v>20277301</v>
      </c>
      <c r="F785" s="2032">
        <v>26722906</v>
      </c>
      <c r="G785" s="2027" t="s">
        <v>1936</v>
      </c>
    </row>
    <row r="786" spans="1:7" x14ac:dyDescent="0.2">
      <c r="A786" s="2033" t="s">
        <v>3005</v>
      </c>
      <c r="B786" s="2023" t="s">
        <v>2089</v>
      </c>
      <c r="C786" s="2023" t="s">
        <v>2653</v>
      </c>
      <c r="D786" s="2032">
        <v>9091000</v>
      </c>
      <c r="E786" s="2032">
        <v>5273385</v>
      </c>
      <c r="F786" s="2032">
        <v>3817615</v>
      </c>
      <c r="G786" s="2027" t="s">
        <v>1936</v>
      </c>
    </row>
    <row r="787" spans="1:7" x14ac:dyDescent="0.2">
      <c r="A787" s="2033" t="s">
        <v>3005</v>
      </c>
      <c r="B787" s="2023" t="s">
        <v>2089</v>
      </c>
      <c r="C787" s="2023" t="s">
        <v>2671</v>
      </c>
      <c r="D787" s="2032">
        <v>232415930</v>
      </c>
      <c r="E787" s="2032">
        <v>90794878</v>
      </c>
      <c r="F787" s="2032">
        <v>141621052</v>
      </c>
      <c r="G787" s="2027" t="s">
        <v>1936</v>
      </c>
    </row>
    <row r="788" spans="1:7" x14ac:dyDescent="0.2">
      <c r="A788" s="2033" t="s">
        <v>3005</v>
      </c>
      <c r="B788" s="2023" t="s">
        <v>2089</v>
      </c>
      <c r="C788" s="2023" t="s">
        <v>2699</v>
      </c>
      <c r="D788" s="2032">
        <v>37010202</v>
      </c>
      <c r="E788" s="2032">
        <v>19206652</v>
      </c>
      <c r="F788" s="2032">
        <v>17803550</v>
      </c>
      <c r="G788" s="2027" t="s">
        <v>1936</v>
      </c>
    </row>
    <row r="789" spans="1:7" x14ac:dyDescent="0.2">
      <c r="A789" s="2033" t="s">
        <v>3005</v>
      </c>
      <c r="B789" s="2023" t="s">
        <v>2089</v>
      </c>
      <c r="C789" s="2023" t="s">
        <v>2700</v>
      </c>
      <c r="D789" s="2032">
        <v>30995348</v>
      </c>
      <c r="E789" s="2032">
        <v>18894460</v>
      </c>
      <c r="F789" s="2032">
        <v>12100888</v>
      </c>
      <c r="G789" s="2027" t="s">
        <v>1936</v>
      </c>
    </row>
    <row r="790" spans="1:7" x14ac:dyDescent="0.2">
      <c r="A790" s="2033" t="s">
        <v>3005</v>
      </c>
      <c r="B790" s="2023" t="s">
        <v>2089</v>
      </c>
      <c r="C790" s="2023" t="s">
        <v>2702</v>
      </c>
      <c r="D790" s="2032">
        <v>45213727</v>
      </c>
      <c r="E790" s="2032">
        <v>18327224</v>
      </c>
      <c r="F790" s="2032">
        <v>26886503</v>
      </c>
      <c r="G790" s="2027" t="s">
        <v>1936</v>
      </c>
    </row>
    <row r="791" spans="1:7" x14ac:dyDescent="0.2">
      <c r="A791" s="2033" t="s">
        <v>3005</v>
      </c>
      <c r="B791" s="2023" t="s">
        <v>2089</v>
      </c>
      <c r="C791" s="2023" t="s">
        <v>2705</v>
      </c>
      <c r="D791" s="2032">
        <v>71879715</v>
      </c>
      <c r="E791" s="2032">
        <v>30715032</v>
      </c>
      <c r="F791" s="2032">
        <v>41164683</v>
      </c>
      <c r="G791" s="2027" t="s">
        <v>1936</v>
      </c>
    </row>
    <row r="792" spans="1:7" x14ac:dyDescent="0.2">
      <c r="A792" s="2033" t="s">
        <v>3005</v>
      </c>
      <c r="B792" s="2023" t="s">
        <v>2087</v>
      </c>
      <c r="C792" s="2023" t="s">
        <v>2088</v>
      </c>
      <c r="D792" s="2032">
        <v>0</v>
      </c>
      <c r="E792" s="2032">
        <v>0</v>
      </c>
      <c r="F792" s="2032">
        <v>0</v>
      </c>
      <c r="G792" s="2027" t="s">
        <v>1909</v>
      </c>
    </row>
    <row r="793" spans="1:7" x14ac:dyDescent="0.2">
      <c r="A793" s="2033" t="s">
        <v>3005</v>
      </c>
      <c r="B793" s="2023" t="s">
        <v>2087</v>
      </c>
      <c r="C793" s="2023" t="s">
        <v>2091</v>
      </c>
      <c r="D793" s="2032">
        <v>0</v>
      </c>
      <c r="E793" s="2032">
        <v>0</v>
      </c>
      <c r="F793" s="2032">
        <v>0</v>
      </c>
      <c r="G793" s="2027" t="s">
        <v>1909</v>
      </c>
    </row>
    <row r="794" spans="1:7" x14ac:dyDescent="0.2">
      <c r="A794" s="2033" t="s">
        <v>3005</v>
      </c>
      <c r="B794" s="2023" t="s">
        <v>2087</v>
      </c>
      <c r="C794" s="2023" t="s">
        <v>2092</v>
      </c>
      <c r="D794" s="2032">
        <v>0</v>
      </c>
      <c r="E794" s="2032">
        <v>0</v>
      </c>
      <c r="F794" s="2032">
        <v>0</v>
      </c>
      <c r="G794" s="2027" t="s">
        <v>1909</v>
      </c>
    </row>
    <row r="795" spans="1:7" x14ac:dyDescent="0.2">
      <c r="A795" s="2033" t="s">
        <v>3005</v>
      </c>
      <c r="B795" s="2023" t="s">
        <v>2087</v>
      </c>
      <c r="C795" s="2023" t="s">
        <v>2093</v>
      </c>
      <c r="D795" s="2032">
        <v>0</v>
      </c>
      <c r="E795" s="2032">
        <v>0</v>
      </c>
      <c r="F795" s="2032">
        <v>0</v>
      </c>
      <c r="G795" s="2027" t="s">
        <v>1909</v>
      </c>
    </row>
    <row r="796" spans="1:7" x14ac:dyDescent="0.2">
      <c r="A796" s="2033" t="s">
        <v>3005</v>
      </c>
      <c r="B796" s="2023" t="s">
        <v>2087</v>
      </c>
      <c r="C796" s="2023" t="s">
        <v>2094</v>
      </c>
      <c r="D796" s="2032">
        <v>0</v>
      </c>
      <c r="E796" s="2032">
        <v>0</v>
      </c>
      <c r="F796" s="2032">
        <v>0</v>
      </c>
      <c r="G796" s="2027" t="s">
        <v>1909</v>
      </c>
    </row>
    <row r="797" spans="1:7" x14ac:dyDescent="0.2">
      <c r="A797" s="2033" t="s">
        <v>3005</v>
      </c>
      <c r="B797" s="2023" t="s">
        <v>2087</v>
      </c>
      <c r="C797" s="2023" t="s">
        <v>2096</v>
      </c>
      <c r="D797" s="2032">
        <v>299632</v>
      </c>
      <c r="E797" s="2032">
        <v>12906</v>
      </c>
      <c r="F797" s="2032">
        <v>286726</v>
      </c>
      <c r="G797" s="2027" t="s">
        <v>1909</v>
      </c>
    </row>
    <row r="798" spans="1:7" x14ac:dyDescent="0.2">
      <c r="A798" s="2033" t="s">
        <v>3005</v>
      </c>
      <c r="B798" s="2023" t="s">
        <v>2087</v>
      </c>
      <c r="C798" s="2023" t="s">
        <v>2097</v>
      </c>
      <c r="D798" s="2032">
        <v>162862095</v>
      </c>
      <c r="E798" s="2032">
        <v>4972345</v>
      </c>
      <c r="F798" s="2032">
        <v>157889750</v>
      </c>
      <c r="G798" s="2027" t="s">
        <v>1909</v>
      </c>
    </row>
    <row r="799" spans="1:7" x14ac:dyDescent="0.2">
      <c r="A799" s="2033" t="s">
        <v>3005</v>
      </c>
      <c r="B799" s="2023" t="s">
        <v>2087</v>
      </c>
      <c r="C799" s="2023" t="s">
        <v>2104</v>
      </c>
      <c r="D799" s="2032">
        <v>78965195</v>
      </c>
      <c r="E799" s="2032">
        <v>4933113</v>
      </c>
      <c r="F799" s="2032">
        <v>74032082</v>
      </c>
      <c r="G799" s="2027" t="s">
        <v>1909</v>
      </c>
    </row>
    <row r="800" spans="1:7" x14ac:dyDescent="0.2">
      <c r="A800" s="2033" t="s">
        <v>3005</v>
      </c>
      <c r="B800" s="2023" t="s">
        <v>2087</v>
      </c>
      <c r="C800" s="2023" t="s">
        <v>2105</v>
      </c>
      <c r="D800" s="2032">
        <v>67692228</v>
      </c>
      <c r="E800" s="2032">
        <v>4328594</v>
      </c>
      <c r="F800" s="2032">
        <v>63363634</v>
      </c>
      <c r="G800" s="2027" t="s">
        <v>1909</v>
      </c>
    </row>
    <row r="801" spans="1:7" x14ac:dyDescent="0.2">
      <c r="A801" s="2033" t="s">
        <v>3005</v>
      </c>
      <c r="B801" s="2023" t="s">
        <v>2087</v>
      </c>
      <c r="C801" s="2023" t="s">
        <v>2123</v>
      </c>
      <c r="D801" s="2032">
        <v>14309209</v>
      </c>
      <c r="E801" s="2032">
        <v>3581330</v>
      </c>
      <c r="F801" s="2032">
        <v>10727879</v>
      </c>
      <c r="G801" s="2027" t="s">
        <v>1909</v>
      </c>
    </row>
    <row r="802" spans="1:7" x14ac:dyDescent="0.2">
      <c r="A802" s="2033" t="s">
        <v>3005</v>
      </c>
      <c r="B802" s="2023" t="s">
        <v>2087</v>
      </c>
      <c r="C802" s="2023" t="s">
        <v>2124</v>
      </c>
      <c r="D802" s="2032">
        <v>26531071</v>
      </c>
      <c r="E802" s="2032">
        <v>11943948</v>
      </c>
      <c r="F802" s="2032">
        <v>14587123</v>
      </c>
      <c r="G802" s="2027" t="s">
        <v>1909</v>
      </c>
    </row>
    <row r="803" spans="1:7" x14ac:dyDescent="0.2">
      <c r="A803" s="2033" t="s">
        <v>3005</v>
      </c>
      <c r="B803" s="2023" t="s">
        <v>2087</v>
      </c>
      <c r="C803" s="2023" t="s">
        <v>2142</v>
      </c>
      <c r="D803" s="2032">
        <v>14214338</v>
      </c>
      <c r="E803" s="2032">
        <v>6440642</v>
      </c>
      <c r="F803" s="2032">
        <v>7773696</v>
      </c>
      <c r="G803" s="2027" t="s">
        <v>1909</v>
      </c>
    </row>
    <row r="804" spans="1:7" x14ac:dyDescent="0.2">
      <c r="A804" s="2033" t="s">
        <v>3005</v>
      </c>
      <c r="B804" s="2023" t="s">
        <v>2087</v>
      </c>
      <c r="C804" s="2023" t="s">
        <v>2143</v>
      </c>
      <c r="D804" s="2032">
        <v>7136714</v>
      </c>
      <c r="E804" s="2032">
        <v>3213384</v>
      </c>
      <c r="F804" s="2032">
        <v>3923330</v>
      </c>
      <c r="G804" s="2027" t="s">
        <v>1909</v>
      </c>
    </row>
    <row r="805" spans="1:7" x14ac:dyDescent="0.2">
      <c r="A805" s="2033" t="s">
        <v>3005</v>
      </c>
      <c r="B805" s="2023" t="s">
        <v>2087</v>
      </c>
      <c r="C805" s="2023" t="s">
        <v>2147</v>
      </c>
      <c r="D805" s="2032">
        <v>42315972</v>
      </c>
      <c r="E805" s="2032">
        <v>7701891</v>
      </c>
      <c r="F805" s="2032">
        <v>34614081</v>
      </c>
      <c r="G805" s="2027" t="s">
        <v>1909</v>
      </c>
    </row>
    <row r="806" spans="1:7" x14ac:dyDescent="0.2">
      <c r="A806" s="2033" t="s">
        <v>3005</v>
      </c>
      <c r="B806" s="2023" t="s">
        <v>2087</v>
      </c>
      <c r="C806" s="2023" t="s">
        <v>2148</v>
      </c>
      <c r="D806" s="2032">
        <v>513120</v>
      </c>
      <c r="E806" s="2032">
        <v>217260</v>
      </c>
      <c r="F806" s="2032">
        <v>295860</v>
      </c>
      <c r="G806" s="2027" t="s">
        <v>1909</v>
      </c>
    </row>
    <row r="807" spans="1:7" x14ac:dyDescent="0.2">
      <c r="A807" s="2033" t="s">
        <v>3005</v>
      </c>
      <c r="B807" s="2023" t="s">
        <v>2087</v>
      </c>
      <c r="C807" s="2023" t="s">
        <v>2149</v>
      </c>
      <c r="D807" s="2032">
        <v>2722233</v>
      </c>
      <c r="E807" s="2032">
        <v>1225876</v>
      </c>
      <c r="F807" s="2032">
        <v>1496357</v>
      </c>
      <c r="G807" s="2027" t="s">
        <v>1909</v>
      </c>
    </row>
    <row r="808" spans="1:7" x14ac:dyDescent="0.2">
      <c r="A808" s="2033" t="s">
        <v>3005</v>
      </c>
      <c r="B808" s="2023" t="s">
        <v>2087</v>
      </c>
      <c r="C808" s="2023" t="s">
        <v>2150</v>
      </c>
      <c r="D808" s="2032">
        <v>426823</v>
      </c>
      <c r="E808" s="2032">
        <v>355841</v>
      </c>
      <c r="F808" s="2032">
        <v>70982</v>
      </c>
      <c r="G808" s="2027" t="s">
        <v>1909</v>
      </c>
    </row>
    <row r="809" spans="1:7" x14ac:dyDescent="0.2">
      <c r="A809" s="2033" t="s">
        <v>3005</v>
      </c>
      <c r="B809" s="2023" t="s">
        <v>2087</v>
      </c>
      <c r="C809" s="2023" t="s">
        <v>2151</v>
      </c>
      <c r="D809" s="2032">
        <v>11920931</v>
      </c>
      <c r="E809" s="2032">
        <v>7195909</v>
      </c>
      <c r="F809" s="2032">
        <v>4725022</v>
      </c>
      <c r="G809" s="2027" t="s">
        <v>1909</v>
      </c>
    </row>
    <row r="810" spans="1:7" x14ac:dyDescent="0.2">
      <c r="A810" s="2033" t="s">
        <v>3005</v>
      </c>
      <c r="B810" s="2023" t="s">
        <v>2087</v>
      </c>
      <c r="C810" s="2023" t="s">
        <v>2165</v>
      </c>
      <c r="D810" s="2032">
        <v>310000</v>
      </c>
      <c r="E810" s="2032">
        <v>193906</v>
      </c>
      <c r="F810" s="2032">
        <v>116094</v>
      </c>
      <c r="G810" s="2027" t="s">
        <v>1909</v>
      </c>
    </row>
    <row r="811" spans="1:7" x14ac:dyDescent="0.2">
      <c r="A811" s="2033" t="s">
        <v>3005</v>
      </c>
      <c r="B811" s="2023" t="s">
        <v>2087</v>
      </c>
      <c r="C811" s="2023" t="s">
        <v>2188</v>
      </c>
      <c r="D811" s="2032">
        <v>50240000</v>
      </c>
      <c r="E811" s="2032">
        <v>27141125</v>
      </c>
      <c r="F811" s="2032">
        <v>23098875</v>
      </c>
      <c r="G811" s="2027" t="s">
        <v>1909</v>
      </c>
    </row>
    <row r="812" spans="1:7" x14ac:dyDescent="0.2">
      <c r="A812" s="2033" t="s">
        <v>3005</v>
      </c>
      <c r="B812" s="2023" t="s">
        <v>2087</v>
      </c>
      <c r="C812" s="2023" t="s">
        <v>2189</v>
      </c>
      <c r="D812" s="2032">
        <v>2432000</v>
      </c>
      <c r="E812" s="2032">
        <v>1314180</v>
      </c>
      <c r="F812" s="2032">
        <v>1117820</v>
      </c>
      <c r="G812" s="2027" t="s">
        <v>1909</v>
      </c>
    </row>
    <row r="813" spans="1:7" x14ac:dyDescent="0.2">
      <c r="A813" s="2033" t="s">
        <v>3005</v>
      </c>
      <c r="B813" s="2023" t="s">
        <v>2087</v>
      </c>
      <c r="C813" s="2023" t="s">
        <v>2197</v>
      </c>
      <c r="D813" s="2032">
        <v>22191600</v>
      </c>
      <c r="E813" s="2032">
        <v>5662495</v>
      </c>
      <c r="F813" s="2032">
        <v>16529105</v>
      </c>
      <c r="G813" s="2027" t="s">
        <v>1909</v>
      </c>
    </row>
    <row r="814" spans="1:7" x14ac:dyDescent="0.2">
      <c r="A814" s="2033" t="s">
        <v>3005</v>
      </c>
      <c r="B814" s="2023" t="s">
        <v>2087</v>
      </c>
      <c r="C814" s="2023" t="s">
        <v>2204</v>
      </c>
      <c r="D814" s="2032">
        <v>2046270</v>
      </c>
      <c r="E814" s="2032">
        <v>2024902</v>
      </c>
      <c r="F814" s="2032">
        <v>21368</v>
      </c>
      <c r="G814" s="2027" t="s">
        <v>1909</v>
      </c>
    </row>
    <row r="815" spans="1:7" x14ac:dyDescent="0.2">
      <c r="A815" s="2033" t="s">
        <v>3005</v>
      </c>
      <c r="B815" s="2023" t="s">
        <v>2087</v>
      </c>
      <c r="C815" s="2023" t="s">
        <v>2205</v>
      </c>
      <c r="D815" s="2032">
        <v>142500</v>
      </c>
      <c r="E815" s="2032">
        <v>17124</v>
      </c>
      <c r="F815" s="2032">
        <v>125376</v>
      </c>
      <c r="G815" s="2027" t="s">
        <v>1909</v>
      </c>
    </row>
    <row r="816" spans="1:7" x14ac:dyDescent="0.2">
      <c r="A816" s="2033" t="s">
        <v>3005</v>
      </c>
      <c r="B816" s="2023" t="s">
        <v>2087</v>
      </c>
      <c r="C816" s="2023" t="s">
        <v>2211</v>
      </c>
      <c r="D816" s="2032">
        <v>225079</v>
      </c>
      <c r="E816" s="2032">
        <v>20589</v>
      </c>
      <c r="F816" s="2032">
        <v>204490</v>
      </c>
      <c r="G816" s="2027" t="s">
        <v>1909</v>
      </c>
    </row>
    <row r="817" spans="1:7" x14ac:dyDescent="0.2">
      <c r="A817" s="2033" t="s">
        <v>3005</v>
      </c>
      <c r="B817" s="2023" t="s">
        <v>2087</v>
      </c>
      <c r="C817" s="2023" t="s">
        <v>2225</v>
      </c>
      <c r="D817" s="2032">
        <v>3187621</v>
      </c>
      <c r="E817" s="2032">
        <v>1048680</v>
      </c>
      <c r="F817" s="2032">
        <v>2138941</v>
      </c>
      <c r="G817" s="2027" t="s">
        <v>1909</v>
      </c>
    </row>
    <row r="818" spans="1:7" x14ac:dyDescent="0.2">
      <c r="A818" s="2033" t="s">
        <v>3005</v>
      </c>
      <c r="B818" s="2023" t="s">
        <v>2087</v>
      </c>
      <c r="C818" s="2023" t="s">
        <v>2226</v>
      </c>
      <c r="D818" s="2032">
        <v>282975506</v>
      </c>
      <c r="E818" s="2032">
        <v>17937495</v>
      </c>
      <c r="F818" s="2032">
        <v>265038011</v>
      </c>
      <c r="G818" s="2027" t="s">
        <v>1909</v>
      </c>
    </row>
    <row r="819" spans="1:7" x14ac:dyDescent="0.2">
      <c r="A819" s="2033" t="s">
        <v>3005</v>
      </c>
      <c r="B819" s="2023" t="s">
        <v>2087</v>
      </c>
      <c r="C819" s="2023" t="s">
        <v>2227</v>
      </c>
      <c r="D819" s="2032">
        <v>35595889</v>
      </c>
      <c r="E819" s="2032">
        <v>3798705</v>
      </c>
      <c r="F819" s="2032">
        <v>31797184</v>
      </c>
      <c r="G819" s="2027" t="s">
        <v>1909</v>
      </c>
    </row>
    <row r="820" spans="1:7" x14ac:dyDescent="0.2">
      <c r="A820" s="2033" t="s">
        <v>3005</v>
      </c>
      <c r="B820" s="2023" t="s">
        <v>2087</v>
      </c>
      <c r="C820" s="2023" t="s">
        <v>2228</v>
      </c>
      <c r="D820" s="2032">
        <v>26096223</v>
      </c>
      <c r="E820" s="2032">
        <v>11747755</v>
      </c>
      <c r="F820" s="2032">
        <v>14348468</v>
      </c>
      <c r="G820" s="2027" t="s">
        <v>1909</v>
      </c>
    </row>
    <row r="821" spans="1:7" x14ac:dyDescent="0.2">
      <c r="A821" s="2033" t="s">
        <v>3005</v>
      </c>
      <c r="B821" s="2023" t="s">
        <v>2087</v>
      </c>
      <c r="C821" s="2023" t="s">
        <v>2254</v>
      </c>
      <c r="D821" s="2032">
        <v>106875</v>
      </c>
      <c r="E821" s="2032">
        <v>12840</v>
      </c>
      <c r="F821" s="2032">
        <v>94035</v>
      </c>
      <c r="G821" s="2027" t="s">
        <v>1909</v>
      </c>
    </row>
    <row r="822" spans="1:7" x14ac:dyDescent="0.2">
      <c r="A822" s="2033" t="s">
        <v>3005</v>
      </c>
      <c r="B822" s="2023" t="s">
        <v>2087</v>
      </c>
      <c r="C822" s="2023" t="s">
        <v>2265</v>
      </c>
      <c r="D822" s="2032">
        <v>16281652</v>
      </c>
      <c r="E822" s="2032">
        <v>3420488</v>
      </c>
      <c r="F822" s="2032">
        <v>12861164</v>
      </c>
      <c r="G822" s="2027" t="s">
        <v>1909</v>
      </c>
    </row>
    <row r="823" spans="1:7" x14ac:dyDescent="0.2">
      <c r="A823" s="2033" t="s">
        <v>3005</v>
      </c>
      <c r="B823" s="2023" t="s">
        <v>2087</v>
      </c>
      <c r="C823" s="2023" t="s">
        <v>2269</v>
      </c>
      <c r="D823" s="2032">
        <v>2756657</v>
      </c>
      <c r="E823" s="2032">
        <v>682614</v>
      </c>
      <c r="F823" s="2032">
        <v>2074043</v>
      </c>
      <c r="G823" s="2027" t="s">
        <v>1909</v>
      </c>
    </row>
    <row r="824" spans="1:7" x14ac:dyDescent="0.2">
      <c r="A824" s="2033" t="s">
        <v>3005</v>
      </c>
      <c r="B824" s="2023" t="s">
        <v>2087</v>
      </c>
      <c r="C824" s="2023" t="s">
        <v>2271</v>
      </c>
      <c r="D824" s="2032">
        <v>2210045</v>
      </c>
      <c r="E824" s="2032">
        <v>397994</v>
      </c>
      <c r="F824" s="2032">
        <v>1812051</v>
      </c>
      <c r="G824" s="2027" t="s">
        <v>1909</v>
      </c>
    </row>
    <row r="825" spans="1:7" x14ac:dyDescent="0.2">
      <c r="A825" s="2033" t="s">
        <v>3005</v>
      </c>
      <c r="B825" s="2023" t="s">
        <v>2087</v>
      </c>
      <c r="C825" s="2023" t="s">
        <v>2325</v>
      </c>
      <c r="D825" s="2032">
        <v>7037465</v>
      </c>
      <c r="E825" s="2032">
        <v>983181</v>
      </c>
      <c r="F825" s="2032">
        <v>6054284</v>
      </c>
      <c r="G825" s="2027" t="s">
        <v>1936</v>
      </c>
    </row>
    <row r="826" spans="1:7" x14ac:dyDescent="0.2">
      <c r="A826" s="2033" t="s">
        <v>3005</v>
      </c>
      <c r="B826" s="2023" t="s">
        <v>2087</v>
      </c>
      <c r="C826" s="2023" t="s">
        <v>2326</v>
      </c>
      <c r="D826" s="2032">
        <v>3189470</v>
      </c>
      <c r="E826" s="2032">
        <v>445595</v>
      </c>
      <c r="F826" s="2032">
        <v>2743875</v>
      </c>
      <c r="G826" s="2027" t="s">
        <v>1936</v>
      </c>
    </row>
    <row r="827" spans="1:7" x14ac:dyDescent="0.2">
      <c r="A827" s="2033" t="s">
        <v>3005</v>
      </c>
      <c r="B827" s="2023" t="s">
        <v>2087</v>
      </c>
      <c r="C827" s="2023" t="s">
        <v>2327</v>
      </c>
      <c r="D827" s="2032">
        <v>45638701</v>
      </c>
      <c r="E827" s="2032">
        <v>10967455</v>
      </c>
      <c r="F827" s="2032">
        <v>34671246</v>
      </c>
      <c r="G827" s="2027" t="s">
        <v>1909</v>
      </c>
    </row>
    <row r="828" spans="1:7" x14ac:dyDescent="0.2">
      <c r="A828" s="2033" t="s">
        <v>3005</v>
      </c>
      <c r="B828" s="2023" t="s">
        <v>2087</v>
      </c>
      <c r="C828" s="2023" t="s">
        <v>2328</v>
      </c>
      <c r="D828" s="2032">
        <v>177730</v>
      </c>
      <c r="E828" s="2032">
        <v>53335</v>
      </c>
      <c r="F828" s="2032">
        <v>124395</v>
      </c>
      <c r="G828" s="2027" t="s">
        <v>1909</v>
      </c>
    </row>
    <row r="829" spans="1:7" x14ac:dyDescent="0.2">
      <c r="A829" s="2033" t="s">
        <v>3005</v>
      </c>
      <c r="B829" s="2023" t="s">
        <v>2087</v>
      </c>
      <c r="C829" s="2023" t="s">
        <v>2329</v>
      </c>
      <c r="D829" s="2032">
        <v>177730</v>
      </c>
      <c r="E829" s="2032">
        <v>53335</v>
      </c>
      <c r="F829" s="2032">
        <v>124395</v>
      </c>
      <c r="G829" s="2027" t="s">
        <v>1909</v>
      </c>
    </row>
    <row r="830" spans="1:7" x14ac:dyDescent="0.2">
      <c r="A830" s="2033" t="s">
        <v>3005</v>
      </c>
      <c r="B830" s="2023" t="s">
        <v>2087</v>
      </c>
      <c r="C830" s="2023" t="s">
        <v>2330</v>
      </c>
      <c r="D830" s="2032">
        <v>419997</v>
      </c>
      <c r="E830" s="2032">
        <v>126035</v>
      </c>
      <c r="F830" s="2032">
        <v>293962</v>
      </c>
      <c r="G830" s="2027" t="s">
        <v>1909</v>
      </c>
    </row>
    <row r="831" spans="1:7" x14ac:dyDescent="0.2">
      <c r="A831" s="2033" t="s">
        <v>3005</v>
      </c>
      <c r="B831" s="2023" t="s">
        <v>2087</v>
      </c>
      <c r="C831" s="2023" t="s">
        <v>2331</v>
      </c>
      <c r="D831" s="2032">
        <v>212443</v>
      </c>
      <c r="E831" s="2032">
        <v>63743</v>
      </c>
      <c r="F831" s="2032">
        <v>148700</v>
      </c>
      <c r="G831" s="2027" t="s">
        <v>1909</v>
      </c>
    </row>
    <row r="832" spans="1:7" x14ac:dyDescent="0.2">
      <c r="A832" s="2033" t="s">
        <v>3005</v>
      </c>
      <c r="B832" s="2023" t="s">
        <v>2087</v>
      </c>
      <c r="C832" s="2023" t="s">
        <v>2332</v>
      </c>
      <c r="D832" s="2032">
        <v>7218144</v>
      </c>
      <c r="E832" s="2032">
        <v>4958994</v>
      </c>
      <c r="F832" s="2032">
        <v>2259150</v>
      </c>
      <c r="G832" s="2027" t="s">
        <v>1909</v>
      </c>
    </row>
    <row r="833" spans="1:7" x14ac:dyDescent="0.2">
      <c r="A833" s="2033" t="s">
        <v>3005</v>
      </c>
      <c r="B833" s="2023" t="s">
        <v>2087</v>
      </c>
      <c r="C833" s="2023" t="s">
        <v>2333</v>
      </c>
      <c r="D833" s="2032">
        <v>2047000</v>
      </c>
      <c r="E833" s="2032">
        <v>1713615</v>
      </c>
      <c r="F833" s="2032">
        <v>333385</v>
      </c>
      <c r="G833" s="2027" t="s">
        <v>1909</v>
      </c>
    </row>
    <row r="834" spans="1:7" x14ac:dyDescent="0.2">
      <c r="A834" s="2033" t="s">
        <v>3005</v>
      </c>
      <c r="B834" s="2023" t="s">
        <v>2087</v>
      </c>
      <c r="C834" s="2023" t="s">
        <v>2334</v>
      </c>
      <c r="D834" s="2032">
        <v>152442662</v>
      </c>
      <c r="E834" s="2032">
        <v>35742440</v>
      </c>
      <c r="F834" s="2032">
        <v>116700222</v>
      </c>
      <c r="G834" s="2027" t="s">
        <v>1909</v>
      </c>
    </row>
    <row r="835" spans="1:7" x14ac:dyDescent="0.2">
      <c r="A835" s="2033" t="s">
        <v>3005</v>
      </c>
      <c r="B835" s="2023" t="s">
        <v>2087</v>
      </c>
      <c r="C835" s="2023" t="s">
        <v>2371</v>
      </c>
      <c r="D835" s="2032">
        <v>475263</v>
      </c>
      <c r="E835" s="2032">
        <v>342144</v>
      </c>
      <c r="F835" s="2032">
        <v>133119</v>
      </c>
      <c r="G835" s="2027" t="s">
        <v>1909</v>
      </c>
    </row>
    <row r="836" spans="1:7" x14ac:dyDescent="0.2">
      <c r="A836" s="2033" t="s">
        <v>3005</v>
      </c>
      <c r="B836" s="2023" t="s">
        <v>2087</v>
      </c>
      <c r="C836" s="2023" t="s">
        <v>2441</v>
      </c>
      <c r="D836" s="2032">
        <v>383829</v>
      </c>
      <c r="E836" s="2032">
        <v>141392</v>
      </c>
      <c r="F836" s="2032">
        <v>242437</v>
      </c>
      <c r="G836" s="2027" t="s">
        <v>1909</v>
      </c>
    </row>
    <row r="837" spans="1:7" x14ac:dyDescent="0.2">
      <c r="A837" s="2033" t="s">
        <v>3005</v>
      </c>
      <c r="B837" s="2023" t="s">
        <v>2087</v>
      </c>
      <c r="C837" s="2023" t="s">
        <v>2445</v>
      </c>
      <c r="D837" s="2032">
        <v>8897320</v>
      </c>
      <c r="E837" s="2032">
        <v>1869166</v>
      </c>
      <c r="F837" s="2032">
        <v>7028154</v>
      </c>
      <c r="G837" s="2027" t="s">
        <v>1909</v>
      </c>
    </row>
    <row r="838" spans="1:7" x14ac:dyDescent="0.2">
      <c r="A838" s="2033" t="s">
        <v>3005</v>
      </c>
      <c r="B838" s="2023" t="s">
        <v>2087</v>
      </c>
      <c r="C838" s="2023" t="s">
        <v>2446</v>
      </c>
      <c r="D838" s="2032">
        <v>550177</v>
      </c>
      <c r="E838" s="2032">
        <v>115582</v>
      </c>
      <c r="F838" s="2032">
        <v>434595</v>
      </c>
      <c r="G838" s="2027" t="s">
        <v>1909</v>
      </c>
    </row>
    <row r="839" spans="1:7" x14ac:dyDescent="0.2">
      <c r="A839" s="2033" t="s">
        <v>3005</v>
      </c>
      <c r="B839" s="2023" t="s">
        <v>2087</v>
      </c>
      <c r="C839" s="2023" t="s">
        <v>2447</v>
      </c>
      <c r="D839" s="2032">
        <v>19183409</v>
      </c>
      <c r="E839" s="2032">
        <v>4030091</v>
      </c>
      <c r="F839" s="2032">
        <v>15153318</v>
      </c>
      <c r="G839" s="2027" t="s">
        <v>1909</v>
      </c>
    </row>
    <row r="840" spans="1:7" x14ac:dyDescent="0.2">
      <c r="A840" s="2033" t="s">
        <v>3005</v>
      </c>
      <c r="B840" s="2023" t="s">
        <v>2087</v>
      </c>
      <c r="C840" s="2023" t="s">
        <v>2448</v>
      </c>
      <c r="D840" s="2032">
        <v>3631023</v>
      </c>
      <c r="E840" s="2032">
        <v>762808</v>
      </c>
      <c r="F840" s="2032">
        <v>2868215</v>
      </c>
      <c r="G840" s="2027" t="s">
        <v>1909</v>
      </c>
    </row>
    <row r="841" spans="1:7" x14ac:dyDescent="0.2">
      <c r="A841" s="2033" t="s">
        <v>3005</v>
      </c>
      <c r="B841" s="2023" t="s">
        <v>2087</v>
      </c>
      <c r="C841" s="2023" t="s">
        <v>2449</v>
      </c>
      <c r="D841" s="2032">
        <v>575743</v>
      </c>
      <c r="E841" s="2032">
        <v>211468</v>
      </c>
      <c r="F841" s="2032">
        <v>364275</v>
      </c>
      <c r="G841" s="2027" t="s">
        <v>1909</v>
      </c>
    </row>
    <row r="842" spans="1:7" x14ac:dyDescent="0.2">
      <c r="A842" s="2033" t="s">
        <v>3005</v>
      </c>
      <c r="B842" s="2023" t="s">
        <v>2087</v>
      </c>
      <c r="C842" s="2023" t="s">
        <v>2451</v>
      </c>
      <c r="D842" s="2032">
        <v>160000</v>
      </c>
      <c r="E842" s="2032">
        <v>86034</v>
      </c>
      <c r="F842" s="2032">
        <v>73966</v>
      </c>
      <c r="G842" s="2027" t="s">
        <v>1909</v>
      </c>
    </row>
    <row r="843" spans="1:7" x14ac:dyDescent="0.2">
      <c r="A843" s="2033" t="s">
        <v>3005</v>
      </c>
      <c r="B843" s="2023" t="s">
        <v>2087</v>
      </c>
      <c r="C843" s="2023" t="s">
        <v>2501</v>
      </c>
      <c r="D843" s="2032">
        <v>47667528</v>
      </c>
      <c r="E843" s="2032">
        <v>8782034</v>
      </c>
      <c r="F843" s="2032">
        <v>38885494</v>
      </c>
      <c r="G843" s="2027" t="s">
        <v>1909</v>
      </c>
    </row>
    <row r="844" spans="1:7" x14ac:dyDescent="0.2">
      <c r="A844" s="2033" t="s">
        <v>3005</v>
      </c>
      <c r="B844" s="2023" t="s">
        <v>2087</v>
      </c>
      <c r="C844" s="2023" t="s">
        <v>2503</v>
      </c>
      <c r="D844" s="2032">
        <v>781000</v>
      </c>
      <c r="E844" s="2032">
        <v>421406</v>
      </c>
      <c r="F844" s="2032">
        <v>359594</v>
      </c>
      <c r="G844" s="2027" t="s">
        <v>1909</v>
      </c>
    </row>
    <row r="845" spans="1:7" x14ac:dyDescent="0.2">
      <c r="A845" s="2033" t="s">
        <v>3005</v>
      </c>
      <c r="B845" s="2023" t="s">
        <v>2087</v>
      </c>
      <c r="C845" s="2023" t="s">
        <v>2504</v>
      </c>
      <c r="D845" s="2032">
        <v>4137000</v>
      </c>
      <c r="E845" s="2032">
        <v>2781281</v>
      </c>
      <c r="F845" s="2032">
        <v>1355719</v>
      </c>
      <c r="G845" s="2027" t="s">
        <v>1909</v>
      </c>
    </row>
    <row r="846" spans="1:7" x14ac:dyDescent="0.2">
      <c r="A846" s="2033" t="s">
        <v>3005</v>
      </c>
      <c r="B846" s="2023" t="s">
        <v>2087</v>
      </c>
      <c r="C846" s="2023" t="s">
        <v>2536</v>
      </c>
      <c r="D846" s="2032">
        <v>0</v>
      </c>
      <c r="E846" s="2032">
        <v>0</v>
      </c>
      <c r="F846" s="2032">
        <v>0</v>
      </c>
      <c r="G846" s="2027" t="s">
        <v>1909</v>
      </c>
    </row>
    <row r="847" spans="1:7" x14ac:dyDescent="0.2">
      <c r="A847" s="2033" t="s">
        <v>3005</v>
      </c>
      <c r="B847" s="2023" t="s">
        <v>2087</v>
      </c>
      <c r="C847" s="2023" t="s">
        <v>2610</v>
      </c>
      <c r="D847" s="2032">
        <v>434000</v>
      </c>
      <c r="E847" s="2032">
        <v>232389</v>
      </c>
      <c r="F847" s="2032">
        <v>201611</v>
      </c>
      <c r="G847" s="2027" t="s">
        <v>1909</v>
      </c>
    </row>
    <row r="848" spans="1:7" x14ac:dyDescent="0.2">
      <c r="A848" s="2033" t="s">
        <v>3005</v>
      </c>
      <c r="B848" s="2023" t="s">
        <v>2087</v>
      </c>
      <c r="C848" s="2023" t="s">
        <v>2611</v>
      </c>
      <c r="D848" s="2032">
        <v>6037000</v>
      </c>
      <c r="E848" s="2032">
        <v>3260944</v>
      </c>
      <c r="F848" s="2032">
        <v>2776056</v>
      </c>
      <c r="G848" s="2027" t="s">
        <v>1909</v>
      </c>
    </row>
    <row r="849" spans="1:7" x14ac:dyDescent="0.2">
      <c r="A849" s="2033" t="s">
        <v>3005</v>
      </c>
      <c r="B849" s="2023" t="s">
        <v>2087</v>
      </c>
      <c r="C849" s="2023" t="s">
        <v>2612</v>
      </c>
      <c r="D849" s="2032">
        <v>12241807</v>
      </c>
      <c r="E849" s="2032">
        <v>3298673</v>
      </c>
      <c r="F849" s="2032">
        <v>8943134</v>
      </c>
      <c r="G849" s="2027" t="s">
        <v>1909</v>
      </c>
    </row>
    <row r="850" spans="1:7" x14ac:dyDescent="0.2">
      <c r="A850" s="2033" t="s">
        <v>3005</v>
      </c>
      <c r="B850" s="2023" t="s">
        <v>2087</v>
      </c>
      <c r="C850" s="2023" t="s">
        <v>2613</v>
      </c>
      <c r="D850" s="2032">
        <v>960000</v>
      </c>
      <c r="E850" s="2032">
        <v>352992</v>
      </c>
      <c r="F850" s="2032">
        <v>607008</v>
      </c>
      <c r="G850" s="2027" t="s">
        <v>1909</v>
      </c>
    </row>
    <row r="851" spans="1:7" x14ac:dyDescent="0.2">
      <c r="A851" s="2033" t="s">
        <v>3005</v>
      </c>
      <c r="B851" s="2023" t="s">
        <v>2087</v>
      </c>
      <c r="C851" s="2023" t="s">
        <v>2632</v>
      </c>
      <c r="D851" s="2032">
        <v>1172000</v>
      </c>
      <c r="E851" s="2032">
        <v>913435</v>
      </c>
      <c r="F851" s="2032">
        <v>258565</v>
      </c>
      <c r="G851" s="2027" t="s">
        <v>1909</v>
      </c>
    </row>
    <row r="852" spans="1:7" x14ac:dyDescent="0.2">
      <c r="A852" s="2033" t="s">
        <v>3005</v>
      </c>
      <c r="B852" s="2023" t="s">
        <v>2087</v>
      </c>
      <c r="C852" s="2023" t="s">
        <v>2635</v>
      </c>
      <c r="D852" s="2032">
        <v>693750</v>
      </c>
      <c r="E852" s="2032">
        <v>457937</v>
      </c>
      <c r="F852" s="2032">
        <v>235813</v>
      </c>
      <c r="G852" s="2027" t="s">
        <v>1909</v>
      </c>
    </row>
    <row r="853" spans="1:7" x14ac:dyDescent="0.2">
      <c r="A853" s="2033" t="s">
        <v>3005</v>
      </c>
      <c r="B853" s="2023" t="s">
        <v>2087</v>
      </c>
      <c r="C853" s="2023" t="s">
        <v>2667</v>
      </c>
      <c r="D853" s="2032">
        <v>4118431</v>
      </c>
      <c r="E853" s="2032">
        <v>1801332</v>
      </c>
      <c r="F853" s="2032">
        <v>2317099</v>
      </c>
      <c r="G853" s="2027" t="s">
        <v>1909</v>
      </c>
    </row>
    <row r="854" spans="1:7" x14ac:dyDescent="0.2">
      <c r="A854" s="2033" t="s">
        <v>3005</v>
      </c>
      <c r="B854" s="2023" t="s">
        <v>2087</v>
      </c>
      <c r="C854" s="2023" t="s">
        <v>2668</v>
      </c>
      <c r="D854" s="2032">
        <v>3714056</v>
      </c>
      <c r="E854" s="2032">
        <v>1402013</v>
      </c>
      <c r="F854" s="2032">
        <v>2312043</v>
      </c>
      <c r="G854" s="2027" t="s">
        <v>1909</v>
      </c>
    </row>
    <row r="855" spans="1:7" x14ac:dyDescent="0.2">
      <c r="A855" s="2033" t="s">
        <v>3005</v>
      </c>
      <c r="B855" s="2023" t="s">
        <v>2087</v>
      </c>
      <c r="C855" s="2023" t="s">
        <v>2670</v>
      </c>
      <c r="D855" s="2032">
        <v>3610796</v>
      </c>
      <c r="E855" s="2032">
        <v>1949950</v>
      </c>
      <c r="F855" s="2032">
        <v>1660846</v>
      </c>
      <c r="G855" s="2027" t="s">
        <v>1909</v>
      </c>
    </row>
    <row r="856" spans="1:7" x14ac:dyDescent="0.2">
      <c r="A856" s="2033" t="s">
        <v>3005</v>
      </c>
      <c r="B856" s="2023" t="s">
        <v>2087</v>
      </c>
      <c r="C856" s="2023" t="s">
        <v>2698</v>
      </c>
      <c r="D856" s="2032">
        <v>39023759</v>
      </c>
      <c r="E856" s="2032">
        <v>12753833</v>
      </c>
      <c r="F856" s="2032">
        <v>26269926</v>
      </c>
      <c r="G856" s="2027" t="s">
        <v>1909</v>
      </c>
    </row>
    <row r="857" spans="1:7" x14ac:dyDescent="0.2">
      <c r="A857" s="2033" t="s">
        <v>3005</v>
      </c>
      <c r="B857" s="2023" t="s">
        <v>2087</v>
      </c>
      <c r="C857" s="2023" t="s">
        <v>2704</v>
      </c>
      <c r="D857" s="2032">
        <v>1024000</v>
      </c>
      <c r="E857" s="2032">
        <v>552846</v>
      </c>
      <c r="F857" s="2032">
        <v>471154</v>
      </c>
      <c r="G857" s="2027" t="s">
        <v>1909</v>
      </c>
    </row>
    <row r="858" spans="1:7" x14ac:dyDescent="0.2">
      <c r="A858" s="2033" t="s">
        <v>3005</v>
      </c>
      <c r="B858" s="2023" t="s">
        <v>2087</v>
      </c>
      <c r="C858" s="2023" t="s">
        <v>2845</v>
      </c>
      <c r="D858" s="2032">
        <v>10439525</v>
      </c>
      <c r="E858" s="2032">
        <v>2365418</v>
      </c>
      <c r="F858" s="2032">
        <v>8074107</v>
      </c>
      <c r="G858" s="2027" t="s">
        <v>1909</v>
      </c>
    </row>
    <row r="859" spans="1:7" x14ac:dyDescent="0.2">
      <c r="A859" s="2033" t="s">
        <v>3005</v>
      </c>
      <c r="B859" s="2038">
        <v>1211482</v>
      </c>
      <c r="C859" s="2023" t="s">
        <v>3024</v>
      </c>
      <c r="D859" s="2032">
        <v>780000</v>
      </c>
      <c r="E859" s="2032">
        <v>387123</v>
      </c>
      <c r="F859" s="2032">
        <v>392877</v>
      </c>
      <c r="G859" s="2027" t="s">
        <v>1909</v>
      </c>
    </row>
    <row r="860" spans="1:7" x14ac:dyDescent="0.2">
      <c r="A860" s="2033" t="s">
        <v>3005</v>
      </c>
      <c r="B860" s="2023" t="s">
        <v>2120</v>
      </c>
      <c r="C860" s="2023" t="s">
        <v>2121</v>
      </c>
      <c r="D860" s="2032">
        <v>24000</v>
      </c>
      <c r="E860" s="2032">
        <v>24000</v>
      </c>
      <c r="F860" s="2032">
        <v>0</v>
      </c>
      <c r="G860" s="2027" t="s">
        <v>1909</v>
      </c>
    </row>
    <row r="861" spans="1:7" x14ac:dyDescent="0.2">
      <c r="A861" s="2033" t="s">
        <v>3005</v>
      </c>
      <c r="B861" s="2023" t="s">
        <v>2120</v>
      </c>
      <c r="C861" s="2023" t="s">
        <v>2122</v>
      </c>
      <c r="D861" s="2032">
        <v>28740</v>
      </c>
      <c r="E861" s="2032">
        <v>28740</v>
      </c>
      <c r="F861" s="2032">
        <v>0</v>
      </c>
      <c r="G861" s="2027" t="s">
        <v>1909</v>
      </c>
    </row>
    <row r="862" spans="1:7" x14ac:dyDescent="0.2">
      <c r="A862" s="2033" t="s">
        <v>3005</v>
      </c>
      <c r="B862" s="2023" t="s">
        <v>2085</v>
      </c>
      <c r="C862" s="2023" t="s">
        <v>2086</v>
      </c>
      <c r="D862" s="2032">
        <v>1986000</v>
      </c>
      <c r="E862" s="2032">
        <v>26534</v>
      </c>
      <c r="F862" s="2032">
        <v>1959466</v>
      </c>
      <c r="G862" s="2027" t="s">
        <v>1909</v>
      </c>
    </row>
    <row r="863" spans="1:7" x14ac:dyDescent="0.2">
      <c r="A863" s="2033" t="s">
        <v>3005</v>
      </c>
      <c r="B863" s="2023" t="s">
        <v>2085</v>
      </c>
      <c r="C863" s="2023" t="s">
        <v>2850</v>
      </c>
      <c r="D863" s="2032">
        <v>292608</v>
      </c>
      <c r="E863" s="2032">
        <v>73620</v>
      </c>
      <c r="F863" s="2032">
        <v>218988</v>
      </c>
      <c r="G863" s="2027" t="s">
        <v>1909</v>
      </c>
    </row>
    <row r="864" spans="1:7" x14ac:dyDescent="0.2">
      <c r="A864" s="2033" t="s">
        <v>3005</v>
      </c>
      <c r="B864" s="2023" t="s">
        <v>2085</v>
      </c>
      <c r="C864" s="2023" t="s">
        <v>2851</v>
      </c>
      <c r="D864" s="2032">
        <v>109728</v>
      </c>
      <c r="E864" s="2032">
        <v>26896</v>
      </c>
      <c r="F864" s="2032">
        <v>82832</v>
      </c>
      <c r="G864" s="2027" t="s">
        <v>1909</v>
      </c>
    </row>
    <row r="865" spans="1:7" x14ac:dyDescent="0.2">
      <c r="A865" s="2033" t="s">
        <v>3005</v>
      </c>
      <c r="B865" s="2023" t="s">
        <v>2085</v>
      </c>
      <c r="C865" s="2023" t="s">
        <v>2852</v>
      </c>
      <c r="D865" s="2032">
        <v>137160</v>
      </c>
      <c r="E865" s="2032">
        <v>30877</v>
      </c>
      <c r="F865" s="2032">
        <v>106283</v>
      </c>
      <c r="G865" s="2027" t="s">
        <v>1909</v>
      </c>
    </row>
    <row r="866" spans="1:7" x14ac:dyDescent="0.2">
      <c r="A866" s="2033" t="s">
        <v>3005</v>
      </c>
      <c r="B866" s="2023" t="s">
        <v>2085</v>
      </c>
      <c r="C866" s="2023" t="s">
        <v>2856</v>
      </c>
      <c r="D866" s="2032">
        <v>2688336</v>
      </c>
      <c r="E866" s="2032">
        <v>605201</v>
      </c>
      <c r="F866" s="2032">
        <v>2083135</v>
      </c>
      <c r="G866" s="2027" t="s">
        <v>1909</v>
      </c>
    </row>
    <row r="867" spans="1:7" x14ac:dyDescent="0.2">
      <c r="A867" s="2033" t="s">
        <v>3005</v>
      </c>
      <c r="B867" s="2023" t="s">
        <v>2085</v>
      </c>
      <c r="C867" s="2023" t="s">
        <v>2857</v>
      </c>
      <c r="D867" s="2032">
        <v>9553322</v>
      </c>
      <c r="E867" s="2032">
        <v>1148229</v>
      </c>
      <c r="F867" s="2032">
        <v>8405093</v>
      </c>
      <c r="G867" s="2027" t="s">
        <v>1909</v>
      </c>
    </row>
    <row r="868" spans="1:7" x14ac:dyDescent="0.2">
      <c r="A868" s="2033" t="s">
        <v>3005</v>
      </c>
      <c r="B868" s="2023" t="s">
        <v>2085</v>
      </c>
      <c r="C868" s="2023" t="s">
        <v>2858</v>
      </c>
      <c r="D868" s="2032">
        <v>1519440</v>
      </c>
      <c r="E868" s="2032">
        <v>288736</v>
      </c>
      <c r="F868" s="2032">
        <v>1230704</v>
      </c>
      <c r="G868" s="2027" t="s">
        <v>1909</v>
      </c>
    </row>
    <row r="869" spans="1:7" x14ac:dyDescent="0.2">
      <c r="A869" s="2033" t="s">
        <v>3005</v>
      </c>
      <c r="B869" s="2023" t="s">
        <v>2085</v>
      </c>
      <c r="C869" s="2023" t="s">
        <v>2863</v>
      </c>
      <c r="D869" s="2032">
        <v>15240</v>
      </c>
      <c r="E869" s="2032">
        <v>3202</v>
      </c>
      <c r="F869" s="2032">
        <v>12038</v>
      </c>
      <c r="G869" s="2027" t="s">
        <v>1909</v>
      </c>
    </row>
    <row r="870" spans="1:7" x14ac:dyDescent="0.2">
      <c r="A870" s="2033" t="s">
        <v>3005</v>
      </c>
      <c r="B870" s="2023" t="s">
        <v>2085</v>
      </c>
      <c r="C870" s="2023" t="s">
        <v>2865</v>
      </c>
      <c r="D870" s="2032">
        <v>62500</v>
      </c>
      <c r="E870" s="2032">
        <v>31888</v>
      </c>
      <c r="F870" s="2032">
        <v>30612</v>
      </c>
      <c r="G870" s="2027" t="s">
        <v>1909</v>
      </c>
    </row>
    <row r="871" spans="1:7" x14ac:dyDescent="0.2">
      <c r="A871" s="2033" t="s">
        <v>3005</v>
      </c>
      <c r="B871" s="2023" t="s">
        <v>2085</v>
      </c>
      <c r="C871" s="2023" t="s">
        <v>2866</v>
      </c>
      <c r="D871" s="2032">
        <v>48125</v>
      </c>
      <c r="E871" s="2032">
        <v>24924</v>
      </c>
      <c r="F871" s="2032">
        <v>23201</v>
      </c>
      <c r="G871" s="2027" t="s">
        <v>1909</v>
      </c>
    </row>
    <row r="872" spans="1:7" x14ac:dyDescent="0.2">
      <c r="A872" s="2033" t="s">
        <v>3005</v>
      </c>
      <c r="B872" s="2023" t="s">
        <v>2083</v>
      </c>
      <c r="C872" s="2023" t="s">
        <v>2084</v>
      </c>
      <c r="D872" s="2032">
        <v>57600</v>
      </c>
      <c r="E872" s="2032">
        <v>57600</v>
      </c>
      <c r="F872" s="2032">
        <v>0</v>
      </c>
      <c r="G872" s="2027" t="s">
        <v>2019</v>
      </c>
    </row>
    <row r="873" spans="1:7" x14ac:dyDescent="0.2">
      <c r="A873" s="2033" t="s">
        <v>3005</v>
      </c>
      <c r="B873" s="2023" t="s">
        <v>2083</v>
      </c>
      <c r="C873" s="2023" t="s">
        <v>2101</v>
      </c>
      <c r="D873" s="2032">
        <v>112660</v>
      </c>
      <c r="E873" s="2032">
        <v>112660</v>
      </c>
      <c r="F873" s="2032">
        <v>0</v>
      </c>
      <c r="G873" s="2027" t="s">
        <v>2019</v>
      </c>
    </row>
    <row r="874" spans="1:7" x14ac:dyDescent="0.2">
      <c r="A874" s="2033" t="s">
        <v>3005</v>
      </c>
      <c r="B874" s="2023" t="s">
        <v>2083</v>
      </c>
      <c r="C874" s="2023" t="s">
        <v>2114</v>
      </c>
      <c r="D874" s="2032">
        <v>40000</v>
      </c>
      <c r="E874" s="2032">
        <v>40000</v>
      </c>
      <c r="F874" s="2032">
        <v>0</v>
      </c>
      <c r="G874" s="2027" t="s">
        <v>2019</v>
      </c>
    </row>
    <row r="875" spans="1:7" x14ac:dyDescent="0.2">
      <c r="A875" s="2033" t="s">
        <v>3005</v>
      </c>
      <c r="B875" s="2023" t="s">
        <v>2083</v>
      </c>
      <c r="C875" s="2023" t="s">
        <v>2115</v>
      </c>
      <c r="D875" s="2032">
        <v>162000</v>
      </c>
      <c r="E875" s="2032">
        <v>162000</v>
      </c>
      <c r="F875" s="2032">
        <v>0</v>
      </c>
      <c r="G875" s="2027" t="s">
        <v>2019</v>
      </c>
    </row>
    <row r="876" spans="1:7" x14ac:dyDescent="0.2">
      <c r="A876" s="2033" t="s">
        <v>3005</v>
      </c>
      <c r="B876" s="2023" t="s">
        <v>2083</v>
      </c>
      <c r="C876" s="2023" t="s">
        <v>2116</v>
      </c>
      <c r="D876" s="2032">
        <v>183600</v>
      </c>
      <c r="E876" s="2032">
        <v>183600</v>
      </c>
      <c r="F876" s="2032">
        <v>0</v>
      </c>
      <c r="G876" s="2027" t="s">
        <v>2019</v>
      </c>
    </row>
    <row r="877" spans="1:7" x14ac:dyDescent="0.2">
      <c r="A877" s="2033" t="s">
        <v>3005</v>
      </c>
      <c r="B877" s="2023" t="s">
        <v>2083</v>
      </c>
      <c r="C877" s="2023" t="s">
        <v>2117</v>
      </c>
      <c r="D877" s="2032">
        <v>154800</v>
      </c>
      <c r="E877" s="2032">
        <v>154800</v>
      </c>
      <c r="F877" s="2032">
        <v>0</v>
      </c>
      <c r="G877" s="2027" t="s">
        <v>2019</v>
      </c>
    </row>
    <row r="878" spans="1:7" x14ac:dyDescent="0.2">
      <c r="A878" s="2033" t="s">
        <v>3005</v>
      </c>
      <c r="B878" s="2023" t="s">
        <v>2083</v>
      </c>
      <c r="C878" s="2023" t="s">
        <v>2118</v>
      </c>
      <c r="D878" s="2032">
        <v>57600</v>
      </c>
      <c r="E878" s="2032">
        <v>57600</v>
      </c>
      <c r="F878" s="2032">
        <v>0</v>
      </c>
      <c r="G878" s="2027" t="s">
        <v>2019</v>
      </c>
    </row>
    <row r="879" spans="1:7" x14ac:dyDescent="0.2">
      <c r="A879" s="2033" t="s">
        <v>3005</v>
      </c>
      <c r="B879" s="2023" t="s">
        <v>2083</v>
      </c>
      <c r="C879" s="2023" t="s">
        <v>2119</v>
      </c>
      <c r="D879" s="2032">
        <v>57600</v>
      </c>
      <c r="E879" s="2032">
        <v>57600</v>
      </c>
      <c r="F879" s="2032">
        <v>0</v>
      </c>
      <c r="G879" s="2027" t="s">
        <v>2019</v>
      </c>
    </row>
    <row r="880" spans="1:7" x14ac:dyDescent="0.2">
      <c r="A880" s="2033" t="s">
        <v>3005</v>
      </c>
      <c r="B880" s="2023" t="s">
        <v>2083</v>
      </c>
      <c r="C880" s="2023" t="s">
        <v>2854</v>
      </c>
      <c r="D880" s="2032">
        <v>502500</v>
      </c>
      <c r="E880" s="2032">
        <v>502500</v>
      </c>
      <c r="F880" s="2032">
        <v>0</v>
      </c>
      <c r="G880" s="2027" t="s">
        <v>2846</v>
      </c>
    </row>
    <row r="881" spans="1:7" ht="11.25" thickBot="1" x14ac:dyDescent="0.25">
      <c r="A881" s="2033" t="s">
        <v>3005</v>
      </c>
      <c r="B881" s="2023" t="s">
        <v>2083</v>
      </c>
      <c r="C881" s="2023" t="s">
        <v>2855</v>
      </c>
      <c r="D881" s="2032">
        <v>193500</v>
      </c>
      <c r="E881" s="2032">
        <v>193500</v>
      </c>
      <c r="F881" s="2032">
        <v>0</v>
      </c>
      <c r="G881" s="2027" t="s">
        <v>2846</v>
      </c>
    </row>
    <row r="882" spans="1:7" ht="21.75" thickBot="1" x14ac:dyDescent="0.25">
      <c r="A882" s="2037" t="s">
        <v>3021</v>
      </c>
      <c r="B882" s="2034"/>
      <c r="C882" s="2034"/>
      <c r="D882" s="2035">
        <f>SUM(D724:D881)</f>
        <v>4054530077</v>
      </c>
      <c r="E882" s="2035">
        <f>SUM(E724:E881)</f>
        <v>549612889</v>
      </c>
      <c r="F882" s="2035">
        <f>SUM(F724:F881)</f>
        <v>3504917188</v>
      </c>
      <c r="G882" s="2036"/>
    </row>
    <row r="883" spans="1:7" x14ac:dyDescent="0.2">
      <c r="A883" s="531" t="s">
        <v>3000</v>
      </c>
      <c r="B883" s="2023" t="s">
        <v>2490</v>
      </c>
      <c r="C883" s="2023" t="s">
        <v>2491</v>
      </c>
      <c r="D883" s="2032">
        <v>1000</v>
      </c>
      <c r="E883" s="2032">
        <v>0</v>
      </c>
      <c r="F883" s="2032">
        <v>1000</v>
      </c>
      <c r="G883" s="2027" t="s">
        <v>1915</v>
      </c>
    </row>
    <row r="884" spans="1:7" x14ac:dyDescent="0.2">
      <c r="A884" s="531" t="s">
        <v>3000</v>
      </c>
      <c r="B884" s="2023" t="s">
        <v>2490</v>
      </c>
      <c r="C884" s="2023" t="s">
        <v>2689</v>
      </c>
      <c r="D884" s="2032">
        <v>16104631</v>
      </c>
      <c r="E884" s="2032">
        <v>0</v>
      </c>
      <c r="F884" s="2032">
        <v>16104631</v>
      </c>
      <c r="G884" s="2027" t="s">
        <v>1915</v>
      </c>
    </row>
    <row r="885" spans="1:7" x14ac:dyDescent="0.2">
      <c r="A885" s="531" t="s">
        <v>3000</v>
      </c>
      <c r="B885" s="2023" t="s">
        <v>2490</v>
      </c>
      <c r="C885" s="2023" t="s">
        <v>2752</v>
      </c>
      <c r="D885" s="2032">
        <v>13456</v>
      </c>
      <c r="E885" s="2032">
        <v>0</v>
      </c>
      <c r="F885" s="2032">
        <v>13456</v>
      </c>
      <c r="G885" s="2027" t="s">
        <v>1915</v>
      </c>
    </row>
    <row r="886" spans="1:7" x14ac:dyDescent="0.2">
      <c r="A886" s="531" t="s">
        <v>3000</v>
      </c>
      <c r="B886" s="2023" t="s">
        <v>2490</v>
      </c>
      <c r="C886" s="2023" t="s">
        <v>2755</v>
      </c>
      <c r="D886" s="2032">
        <v>43200</v>
      </c>
      <c r="E886" s="2032">
        <v>0</v>
      </c>
      <c r="F886" s="2032">
        <v>43200</v>
      </c>
      <c r="G886" s="2027" t="s">
        <v>1915</v>
      </c>
    </row>
    <row r="887" spans="1:7" x14ac:dyDescent="0.2">
      <c r="A887" s="531" t="s">
        <v>3000</v>
      </c>
      <c r="B887" s="2023" t="s">
        <v>2490</v>
      </c>
      <c r="C887" s="2023" t="s">
        <v>2779</v>
      </c>
      <c r="D887" s="2032">
        <v>22000</v>
      </c>
      <c r="E887" s="2032">
        <v>0</v>
      </c>
      <c r="F887" s="2032">
        <v>22000</v>
      </c>
      <c r="G887" s="2027" t="s">
        <v>1915</v>
      </c>
    </row>
    <row r="888" spans="1:7" x14ac:dyDescent="0.2">
      <c r="A888" s="531" t="s">
        <v>3000</v>
      </c>
      <c r="B888" s="2023" t="s">
        <v>2490</v>
      </c>
      <c r="C888" s="2023" t="s">
        <v>2817</v>
      </c>
      <c r="D888" s="2032">
        <v>12772</v>
      </c>
      <c r="E888" s="2032">
        <v>0</v>
      </c>
      <c r="F888" s="2032">
        <v>12772</v>
      </c>
      <c r="G888" s="2027" t="s">
        <v>1915</v>
      </c>
    </row>
    <row r="889" spans="1:7" x14ac:dyDescent="0.2">
      <c r="A889" s="531" t="s">
        <v>3000</v>
      </c>
      <c r="B889" s="2023" t="s">
        <v>2490</v>
      </c>
      <c r="C889" s="2023" t="s">
        <v>2825</v>
      </c>
      <c r="D889" s="2032">
        <v>31088</v>
      </c>
      <c r="E889" s="2032">
        <v>0</v>
      </c>
      <c r="F889" s="2032">
        <v>31088</v>
      </c>
      <c r="G889" s="2027" t="s">
        <v>1915</v>
      </c>
    </row>
    <row r="890" spans="1:7" x14ac:dyDescent="0.2">
      <c r="A890" s="531" t="s">
        <v>3000</v>
      </c>
      <c r="B890" s="2023" t="s">
        <v>2490</v>
      </c>
      <c r="C890" s="2023" t="s">
        <v>2826</v>
      </c>
      <c r="D890" s="2032">
        <v>33384</v>
      </c>
      <c r="E890" s="2032">
        <v>0</v>
      </c>
      <c r="F890" s="2032">
        <v>33384</v>
      </c>
      <c r="G890" s="2027" t="s">
        <v>1915</v>
      </c>
    </row>
    <row r="891" spans="1:7" x14ac:dyDescent="0.2">
      <c r="A891" s="531" t="s">
        <v>3000</v>
      </c>
      <c r="B891" s="2023" t="s">
        <v>2490</v>
      </c>
      <c r="C891" s="2023" t="s">
        <v>2828</v>
      </c>
      <c r="D891" s="2032">
        <v>7500000</v>
      </c>
      <c r="E891" s="2032">
        <v>0</v>
      </c>
      <c r="F891" s="2032">
        <v>7500000</v>
      </c>
      <c r="G891" s="2027" t="s">
        <v>1915</v>
      </c>
    </row>
    <row r="892" spans="1:7" x14ac:dyDescent="0.2">
      <c r="A892" s="531" t="s">
        <v>3000</v>
      </c>
      <c r="B892" s="2023" t="s">
        <v>2490</v>
      </c>
      <c r="C892" s="2023" t="s">
        <v>2830</v>
      </c>
      <c r="D892" s="2032">
        <v>7000</v>
      </c>
      <c r="E892" s="2032">
        <v>0</v>
      </c>
      <c r="F892" s="2032">
        <v>7000</v>
      </c>
      <c r="G892" s="2027" t="s">
        <v>1915</v>
      </c>
    </row>
    <row r="893" spans="1:7" x14ac:dyDescent="0.2">
      <c r="A893" s="531" t="s">
        <v>3000</v>
      </c>
      <c r="B893" s="2023" t="s">
        <v>2490</v>
      </c>
      <c r="C893" s="2023" t="s">
        <v>2831</v>
      </c>
      <c r="D893" s="2032">
        <v>3000</v>
      </c>
      <c r="E893" s="2032">
        <v>0</v>
      </c>
      <c r="F893" s="2032">
        <v>3000</v>
      </c>
      <c r="G893" s="2027" t="s">
        <v>1915</v>
      </c>
    </row>
    <row r="894" spans="1:7" x14ac:dyDescent="0.2">
      <c r="A894" s="531" t="s">
        <v>3000</v>
      </c>
      <c r="B894" s="2023" t="s">
        <v>2490</v>
      </c>
      <c r="C894" s="2023" t="s">
        <v>2834</v>
      </c>
      <c r="D894" s="2032">
        <v>81238</v>
      </c>
      <c r="E894" s="2032">
        <v>0</v>
      </c>
      <c r="F894" s="2032">
        <v>81238</v>
      </c>
      <c r="G894" s="2027" t="s">
        <v>1915</v>
      </c>
    </row>
    <row r="895" spans="1:7" x14ac:dyDescent="0.2">
      <c r="A895" s="531" t="s">
        <v>3000</v>
      </c>
      <c r="B895" s="2023" t="s">
        <v>2682</v>
      </c>
      <c r="C895" s="2023" t="s">
        <v>2683</v>
      </c>
      <c r="D895" s="2032">
        <v>960600</v>
      </c>
      <c r="E895" s="2032">
        <v>0</v>
      </c>
      <c r="F895" s="2032">
        <v>960600</v>
      </c>
      <c r="G895" s="2027" t="s">
        <v>1915</v>
      </c>
    </row>
    <row r="896" spans="1:7" x14ac:dyDescent="0.2">
      <c r="A896" s="531" t="s">
        <v>3000</v>
      </c>
      <c r="B896" s="2023" t="s">
        <v>2682</v>
      </c>
      <c r="C896" s="2023" t="s">
        <v>2718</v>
      </c>
      <c r="D896" s="2032">
        <v>3875000</v>
      </c>
      <c r="E896" s="2032">
        <v>0</v>
      </c>
      <c r="F896" s="2032">
        <v>3875000</v>
      </c>
      <c r="G896" s="2027" t="s">
        <v>1915</v>
      </c>
    </row>
    <row r="897" spans="1:7" x14ac:dyDescent="0.2">
      <c r="A897" s="2033" t="s">
        <v>3000</v>
      </c>
      <c r="B897" s="2023" t="s">
        <v>1913</v>
      </c>
      <c r="C897" s="2023" t="s">
        <v>1914</v>
      </c>
      <c r="D897" s="2032">
        <v>85017800</v>
      </c>
      <c r="E897" s="2032">
        <v>0</v>
      </c>
      <c r="F897" s="2032">
        <v>85017800</v>
      </c>
      <c r="G897" s="2027" t="s">
        <v>1915</v>
      </c>
    </row>
    <row r="898" spans="1:7" x14ac:dyDescent="0.2">
      <c r="A898" s="2033" t="s">
        <v>3000</v>
      </c>
      <c r="B898" s="2023" t="s">
        <v>1913</v>
      </c>
      <c r="C898" s="2023" t="s">
        <v>2050</v>
      </c>
      <c r="D898" s="2032">
        <v>110004480</v>
      </c>
      <c r="E898" s="2032">
        <v>0</v>
      </c>
      <c r="F898" s="2032">
        <v>110004480</v>
      </c>
      <c r="G898" s="2027" t="s">
        <v>1915</v>
      </c>
    </row>
    <row r="899" spans="1:7" x14ac:dyDescent="0.2">
      <c r="A899" s="2033" t="s">
        <v>3000</v>
      </c>
      <c r="B899" s="2023" t="s">
        <v>1913</v>
      </c>
      <c r="C899" s="2023" t="s">
        <v>2145</v>
      </c>
      <c r="D899" s="2032">
        <v>36223200</v>
      </c>
      <c r="E899" s="2032">
        <v>0</v>
      </c>
      <c r="F899" s="2032">
        <v>36223200</v>
      </c>
      <c r="G899" s="2027" t="s">
        <v>1915</v>
      </c>
    </row>
    <row r="900" spans="1:7" x14ac:dyDescent="0.2">
      <c r="A900" s="2033" t="s">
        <v>3000</v>
      </c>
      <c r="B900" s="2023" t="s">
        <v>1913</v>
      </c>
      <c r="C900" s="2023" t="s">
        <v>2212</v>
      </c>
      <c r="D900" s="2032">
        <v>1296000</v>
      </c>
      <c r="E900" s="2032">
        <v>0</v>
      </c>
      <c r="F900" s="2032">
        <v>1296000</v>
      </c>
      <c r="G900" s="2027" t="s">
        <v>1915</v>
      </c>
    </row>
    <row r="901" spans="1:7" x14ac:dyDescent="0.2">
      <c r="A901" s="2033" t="s">
        <v>3000</v>
      </c>
      <c r="B901" s="2023" t="s">
        <v>1913</v>
      </c>
      <c r="C901" s="2023" t="s">
        <v>2219</v>
      </c>
      <c r="D901" s="2032">
        <v>1577000</v>
      </c>
      <c r="E901" s="2032">
        <v>0</v>
      </c>
      <c r="F901" s="2032">
        <v>1577000</v>
      </c>
      <c r="G901" s="2027" t="s">
        <v>1915</v>
      </c>
    </row>
    <row r="902" spans="1:7" x14ac:dyDescent="0.2">
      <c r="A902" s="2033" t="s">
        <v>3000</v>
      </c>
      <c r="B902" s="2023" t="s">
        <v>1913</v>
      </c>
      <c r="C902" s="2023" t="s">
        <v>2267</v>
      </c>
      <c r="D902" s="2032">
        <v>93005600</v>
      </c>
      <c r="E902" s="2032">
        <v>0</v>
      </c>
      <c r="F902" s="2032">
        <v>93005600</v>
      </c>
      <c r="G902" s="2027" t="s">
        <v>1915</v>
      </c>
    </row>
    <row r="903" spans="1:7" x14ac:dyDescent="0.2">
      <c r="A903" s="2033" t="s">
        <v>3000</v>
      </c>
      <c r="B903" s="2023" t="s">
        <v>1913</v>
      </c>
      <c r="C903" s="2023" t="s">
        <v>2272</v>
      </c>
      <c r="D903" s="2032">
        <v>11820000</v>
      </c>
      <c r="E903" s="2032">
        <v>0</v>
      </c>
      <c r="F903" s="2032">
        <v>11820000</v>
      </c>
      <c r="G903" s="2027" t="s">
        <v>1915</v>
      </c>
    </row>
    <row r="904" spans="1:7" x14ac:dyDescent="0.2">
      <c r="A904" s="2033" t="s">
        <v>3000</v>
      </c>
      <c r="B904" s="2023" t="s">
        <v>1913</v>
      </c>
      <c r="C904" s="2023" t="s">
        <v>2304</v>
      </c>
      <c r="D904" s="2032">
        <v>3862000</v>
      </c>
      <c r="E904" s="2032">
        <v>0</v>
      </c>
      <c r="F904" s="2032">
        <v>3862000</v>
      </c>
      <c r="G904" s="2027" t="s">
        <v>1915</v>
      </c>
    </row>
    <row r="905" spans="1:7" x14ac:dyDescent="0.2">
      <c r="A905" s="2033" t="s">
        <v>3000</v>
      </c>
      <c r="B905" s="2023" t="s">
        <v>1913</v>
      </c>
      <c r="C905" s="2023" t="s">
        <v>2322</v>
      </c>
      <c r="D905" s="2032">
        <v>14558000</v>
      </c>
      <c r="E905" s="2032">
        <v>0</v>
      </c>
      <c r="F905" s="2032">
        <v>14558000</v>
      </c>
      <c r="G905" s="2027" t="s">
        <v>1915</v>
      </c>
    </row>
    <row r="906" spans="1:7" x14ac:dyDescent="0.2">
      <c r="A906" s="2033" t="s">
        <v>3000</v>
      </c>
      <c r="B906" s="2023" t="s">
        <v>1913</v>
      </c>
      <c r="C906" s="2023" t="s">
        <v>2479</v>
      </c>
      <c r="D906" s="2032">
        <v>173000</v>
      </c>
      <c r="E906" s="2032">
        <v>0</v>
      </c>
      <c r="F906" s="2032">
        <v>173000</v>
      </c>
      <c r="G906" s="2027" t="s">
        <v>1915</v>
      </c>
    </row>
    <row r="907" spans="1:7" x14ac:dyDescent="0.2">
      <c r="A907" s="2033" t="s">
        <v>3000</v>
      </c>
      <c r="B907" s="2023" t="s">
        <v>1913</v>
      </c>
      <c r="C907" s="2023" t="s">
        <v>2514</v>
      </c>
      <c r="D907" s="2032">
        <v>150336000</v>
      </c>
      <c r="E907" s="2032">
        <v>0</v>
      </c>
      <c r="F907" s="2032">
        <v>150336000</v>
      </c>
      <c r="G907" s="2027" t="s">
        <v>1915</v>
      </c>
    </row>
    <row r="908" spans="1:7" x14ac:dyDescent="0.2">
      <c r="A908" s="2033" t="s">
        <v>3000</v>
      </c>
      <c r="B908" s="2023" t="s">
        <v>1913</v>
      </c>
      <c r="C908" s="2023" t="s">
        <v>2578</v>
      </c>
      <c r="D908" s="2032">
        <v>69034000</v>
      </c>
      <c r="E908" s="2032">
        <v>0</v>
      </c>
      <c r="F908" s="2032">
        <v>69034000</v>
      </c>
      <c r="G908" s="2027" t="s">
        <v>1915</v>
      </c>
    </row>
    <row r="909" spans="1:7" x14ac:dyDescent="0.2">
      <c r="A909" s="2033" t="s">
        <v>3000</v>
      </c>
      <c r="B909" s="2023" t="s">
        <v>1913</v>
      </c>
      <c r="C909" s="2023" t="s">
        <v>2588</v>
      </c>
      <c r="D909" s="2032">
        <v>84283000</v>
      </c>
      <c r="E909" s="2032">
        <v>0</v>
      </c>
      <c r="F909" s="2032">
        <v>84283000</v>
      </c>
      <c r="G909" s="2027" t="s">
        <v>1915</v>
      </c>
    </row>
    <row r="910" spans="1:7" x14ac:dyDescent="0.2">
      <c r="A910" s="2033" t="s">
        <v>3000</v>
      </c>
      <c r="B910" s="2023" t="s">
        <v>1913</v>
      </c>
      <c r="C910" s="2023" t="s">
        <v>2596</v>
      </c>
      <c r="D910" s="2032">
        <v>15121010</v>
      </c>
      <c r="E910" s="2032">
        <v>0</v>
      </c>
      <c r="F910" s="2032">
        <v>15121010</v>
      </c>
      <c r="G910" s="2027" t="s">
        <v>1915</v>
      </c>
    </row>
    <row r="911" spans="1:7" x14ac:dyDescent="0.2">
      <c r="A911" s="2033" t="s">
        <v>3000</v>
      </c>
      <c r="B911" s="2023" t="s">
        <v>1913</v>
      </c>
      <c r="C911" s="2023" t="s">
        <v>2597</v>
      </c>
      <c r="D911" s="2032">
        <v>16197250</v>
      </c>
      <c r="E911" s="2032">
        <v>0</v>
      </c>
      <c r="F911" s="2032">
        <v>16197250</v>
      </c>
      <c r="G911" s="2027" t="s">
        <v>1915</v>
      </c>
    </row>
    <row r="912" spans="1:7" x14ac:dyDescent="0.2">
      <c r="A912" s="2033" t="s">
        <v>3000</v>
      </c>
      <c r="B912" s="2023" t="s">
        <v>1913</v>
      </c>
      <c r="C912" s="2023" t="s">
        <v>2598</v>
      </c>
      <c r="D912" s="2032">
        <v>583000</v>
      </c>
      <c r="E912" s="2032">
        <v>0</v>
      </c>
      <c r="F912" s="2032">
        <v>583000</v>
      </c>
      <c r="G912" s="2027" t="s">
        <v>1915</v>
      </c>
    </row>
    <row r="913" spans="1:7" x14ac:dyDescent="0.2">
      <c r="A913" s="2033" t="s">
        <v>3000</v>
      </c>
      <c r="B913" s="2023" t="s">
        <v>1913</v>
      </c>
      <c r="C913" s="2023" t="s">
        <v>2637</v>
      </c>
      <c r="D913" s="2032">
        <v>0</v>
      </c>
      <c r="E913" s="2032">
        <v>0</v>
      </c>
      <c r="F913" s="2032">
        <v>0</v>
      </c>
      <c r="G913" s="2027" t="s">
        <v>1915</v>
      </c>
    </row>
    <row r="914" spans="1:7" x14ac:dyDescent="0.2">
      <c r="A914" s="2033" t="s">
        <v>3000</v>
      </c>
      <c r="B914" s="2023" t="s">
        <v>1913</v>
      </c>
      <c r="C914" s="2023" t="s">
        <v>2640</v>
      </c>
      <c r="D914" s="2032">
        <v>14882000</v>
      </c>
      <c r="E914" s="2032">
        <v>0</v>
      </c>
      <c r="F914" s="2032">
        <v>14882000</v>
      </c>
      <c r="G914" s="2027" t="s">
        <v>1915</v>
      </c>
    </row>
    <row r="915" spans="1:7" x14ac:dyDescent="0.2">
      <c r="A915" s="2033" t="s">
        <v>3000</v>
      </c>
      <c r="B915" s="2023" t="s">
        <v>1913</v>
      </c>
      <c r="C915" s="2023" t="s">
        <v>2642</v>
      </c>
      <c r="D915" s="2032">
        <v>39664200</v>
      </c>
      <c r="E915" s="2032">
        <v>0</v>
      </c>
      <c r="F915" s="2032">
        <v>39664200</v>
      </c>
      <c r="G915" s="2027" t="s">
        <v>1915</v>
      </c>
    </row>
    <row r="916" spans="1:7" x14ac:dyDescent="0.2">
      <c r="A916" s="2033" t="s">
        <v>3000</v>
      </c>
      <c r="B916" s="2023" t="s">
        <v>1913</v>
      </c>
      <c r="C916" s="2023" t="s">
        <v>2677</v>
      </c>
      <c r="D916" s="2032">
        <v>13500000</v>
      </c>
      <c r="E916" s="2032">
        <v>0</v>
      </c>
      <c r="F916" s="2032">
        <v>13500000</v>
      </c>
      <c r="G916" s="2027" t="s">
        <v>1915</v>
      </c>
    </row>
    <row r="917" spans="1:7" x14ac:dyDescent="0.2">
      <c r="A917" s="2033" t="s">
        <v>3000</v>
      </c>
      <c r="B917" s="2023" t="s">
        <v>1913</v>
      </c>
      <c r="C917" s="2023" t="s">
        <v>2686</v>
      </c>
      <c r="D917" s="2032">
        <v>1663000</v>
      </c>
      <c r="E917" s="2032">
        <v>0</v>
      </c>
      <c r="F917" s="2032">
        <v>1663000</v>
      </c>
      <c r="G917" s="2027" t="s">
        <v>1915</v>
      </c>
    </row>
    <row r="918" spans="1:7" x14ac:dyDescent="0.2">
      <c r="A918" s="2033" t="s">
        <v>3000</v>
      </c>
      <c r="B918" s="2023" t="s">
        <v>1913</v>
      </c>
      <c r="C918" s="2023" t="s">
        <v>2691</v>
      </c>
      <c r="D918" s="2032">
        <v>10000000</v>
      </c>
      <c r="E918" s="2032">
        <v>0</v>
      </c>
      <c r="F918" s="2032">
        <v>10000000</v>
      </c>
      <c r="G918" s="2027" t="s">
        <v>1915</v>
      </c>
    </row>
    <row r="919" spans="1:7" x14ac:dyDescent="0.2">
      <c r="A919" s="2033" t="s">
        <v>3000</v>
      </c>
      <c r="B919" s="2023" t="s">
        <v>1913</v>
      </c>
      <c r="C919" s="2023" t="s">
        <v>2695</v>
      </c>
      <c r="D919" s="2032">
        <v>3500000</v>
      </c>
      <c r="E919" s="2032">
        <v>0</v>
      </c>
      <c r="F919" s="2032">
        <v>3500000</v>
      </c>
      <c r="G919" s="2027" t="s">
        <v>1915</v>
      </c>
    </row>
    <row r="920" spans="1:7" x14ac:dyDescent="0.2">
      <c r="A920" s="2033" t="s">
        <v>3000</v>
      </c>
      <c r="B920" s="2023" t="s">
        <v>1913</v>
      </c>
      <c r="C920" s="2023" t="s">
        <v>2708</v>
      </c>
      <c r="D920" s="2032">
        <v>8411000</v>
      </c>
      <c r="E920" s="2032">
        <v>0</v>
      </c>
      <c r="F920" s="2032">
        <v>8411000</v>
      </c>
      <c r="G920" s="2027" t="s">
        <v>1915</v>
      </c>
    </row>
    <row r="921" spans="1:7" x14ac:dyDescent="0.2">
      <c r="A921" s="2033" t="s">
        <v>3000</v>
      </c>
      <c r="B921" s="2023" t="s">
        <v>1913</v>
      </c>
      <c r="C921" s="2023" t="s">
        <v>2713</v>
      </c>
      <c r="D921" s="2032">
        <v>227605</v>
      </c>
      <c r="E921" s="2032">
        <v>0</v>
      </c>
      <c r="F921" s="2032">
        <v>227605</v>
      </c>
      <c r="G921" s="2027" t="s">
        <v>1915</v>
      </c>
    </row>
    <row r="922" spans="1:7" x14ac:dyDescent="0.2">
      <c r="A922" s="2033" t="s">
        <v>3000</v>
      </c>
      <c r="B922" s="2023" t="s">
        <v>1913</v>
      </c>
      <c r="C922" s="2023" t="s">
        <v>2715</v>
      </c>
      <c r="D922" s="2032">
        <v>75870</v>
      </c>
      <c r="E922" s="2032">
        <v>0</v>
      </c>
      <c r="F922" s="2032">
        <v>75870</v>
      </c>
      <c r="G922" s="2027" t="s">
        <v>1915</v>
      </c>
    </row>
    <row r="923" spans="1:7" x14ac:dyDescent="0.2">
      <c r="A923" s="2033" t="s">
        <v>3000</v>
      </c>
      <c r="B923" s="2023" t="s">
        <v>1913</v>
      </c>
      <c r="C923" s="2023" t="s">
        <v>2717</v>
      </c>
      <c r="D923" s="2032">
        <v>99185</v>
      </c>
      <c r="E923" s="2032">
        <v>0</v>
      </c>
      <c r="F923" s="2032">
        <v>99185</v>
      </c>
      <c r="G923" s="2027" t="s">
        <v>1915</v>
      </c>
    </row>
    <row r="924" spans="1:7" x14ac:dyDescent="0.2">
      <c r="A924" s="2033" t="s">
        <v>3000</v>
      </c>
      <c r="B924" s="2023" t="s">
        <v>1913</v>
      </c>
      <c r="C924" s="2023" t="s">
        <v>2737</v>
      </c>
      <c r="D924" s="2032">
        <v>7193000</v>
      </c>
      <c r="E924" s="2032">
        <v>0</v>
      </c>
      <c r="F924" s="2032">
        <v>7193000</v>
      </c>
      <c r="G924" s="2027" t="s">
        <v>1915</v>
      </c>
    </row>
    <row r="925" spans="1:7" x14ac:dyDescent="0.2">
      <c r="A925" s="2033" t="s">
        <v>3000</v>
      </c>
      <c r="B925" s="2023" t="s">
        <v>1913</v>
      </c>
      <c r="C925" s="2023" t="s">
        <v>2774</v>
      </c>
      <c r="D925" s="2032">
        <v>1200000</v>
      </c>
      <c r="E925" s="2032">
        <v>0</v>
      </c>
      <c r="F925" s="2032">
        <v>1200000</v>
      </c>
      <c r="G925" s="2027" t="s">
        <v>1915</v>
      </c>
    </row>
    <row r="926" spans="1:7" x14ac:dyDescent="0.2">
      <c r="A926" s="2033" t="s">
        <v>3000</v>
      </c>
      <c r="B926" s="2023" t="s">
        <v>1934</v>
      </c>
      <c r="C926" s="2023" t="s">
        <v>1935</v>
      </c>
      <c r="D926" s="2032">
        <v>203070</v>
      </c>
      <c r="E926" s="2032">
        <v>52720</v>
      </c>
      <c r="F926" s="2032">
        <v>150350</v>
      </c>
      <c r="G926" s="2027" t="s">
        <v>1936</v>
      </c>
    </row>
    <row r="927" spans="1:7" x14ac:dyDescent="0.2">
      <c r="A927" s="2033" t="s">
        <v>3000</v>
      </c>
      <c r="B927" s="2023" t="s">
        <v>1934</v>
      </c>
      <c r="C927" s="2023" t="s">
        <v>1937</v>
      </c>
      <c r="D927" s="2032">
        <v>507675</v>
      </c>
      <c r="E927" s="2032">
        <v>131799</v>
      </c>
      <c r="F927" s="2032">
        <v>375876</v>
      </c>
      <c r="G927" s="2027" t="s">
        <v>1936</v>
      </c>
    </row>
    <row r="928" spans="1:7" x14ac:dyDescent="0.2">
      <c r="A928" s="2033" t="s">
        <v>3000</v>
      </c>
      <c r="B928" s="2023" t="s">
        <v>1934</v>
      </c>
      <c r="C928" s="2023" t="s">
        <v>1938</v>
      </c>
      <c r="D928" s="2032">
        <v>2606065</v>
      </c>
      <c r="E928" s="2032">
        <v>676571</v>
      </c>
      <c r="F928" s="2032">
        <v>1929494</v>
      </c>
      <c r="G928" s="2027" t="s">
        <v>1936</v>
      </c>
    </row>
    <row r="929" spans="1:7" x14ac:dyDescent="0.2">
      <c r="A929" s="2033" t="s">
        <v>3000</v>
      </c>
      <c r="B929" s="2023" t="s">
        <v>1934</v>
      </c>
      <c r="C929" s="2023" t="s">
        <v>2144</v>
      </c>
      <c r="D929" s="2032">
        <v>41982866</v>
      </c>
      <c r="E929" s="2032">
        <v>20888170</v>
      </c>
      <c r="F929" s="2032">
        <v>21094696</v>
      </c>
      <c r="G929" s="2027" t="s">
        <v>1936</v>
      </c>
    </row>
    <row r="930" spans="1:7" x14ac:dyDescent="0.2">
      <c r="A930" s="2033" t="s">
        <v>3000</v>
      </c>
      <c r="B930" s="2023" t="s">
        <v>1934</v>
      </c>
      <c r="C930" s="2023" t="s">
        <v>2268</v>
      </c>
      <c r="D930" s="2032">
        <v>13975000</v>
      </c>
      <c r="E930" s="2032">
        <v>6431540</v>
      </c>
      <c r="F930" s="2032">
        <v>7543460</v>
      </c>
      <c r="G930" s="2027" t="s">
        <v>1936</v>
      </c>
    </row>
    <row r="931" spans="1:7" x14ac:dyDescent="0.2">
      <c r="A931" s="2033" t="s">
        <v>3000</v>
      </c>
      <c r="B931" s="2023" t="s">
        <v>1934</v>
      </c>
      <c r="C931" s="2023" t="s">
        <v>2270</v>
      </c>
      <c r="D931" s="2032">
        <v>6800000</v>
      </c>
      <c r="E931" s="2032">
        <v>2450571</v>
      </c>
      <c r="F931" s="2032">
        <v>4349429</v>
      </c>
      <c r="G931" s="2027" t="s">
        <v>1936</v>
      </c>
    </row>
    <row r="932" spans="1:7" x14ac:dyDescent="0.2">
      <c r="A932" s="2033" t="s">
        <v>3000</v>
      </c>
      <c r="B932" s="2023" t="s">
        <v>1934</v>
      </c>
      <c r="C932" s="2023" t="s">
        <v>2565</v>
      </c>
      <c r="D932" s="2032">
        <v>157329443</v>
      </c>
      <c r="E932" s="2032">
        <v>16468835</v>
      </c>
      <c r="F932" s="2032">
        <v>140860608</v>
      </c>
      <c r="G932" s="2027" t="s">
        <v>1936</v>
      </c>
    </row>
    <row r="933" spans="1:7" x14ac:dyDescent="0.2">
      <c r="A933" s="2033" t="s">
        <v>3000</v>
      </c>
      <c r="B933" s="2023" t="s">
        <v>1934</v>
      </c>
      <c r="C933" s="2023" t="s">
        <v>2641</v>
      </c>
      <c r="D933" s="2032">
        <v>21791739</v>
      </c>
      <c r="E933" s="2032">
        <v>5031202</v>
      </c>
      <c r="F933" s="2032">
        <v>16760537</v>
      </c>
      <c r="G933" s="2027" t="s">
        <v>1936</v>
      </c>
    </row>
    <row r="934" spans="1:7" x14ac:dyDescent="0.2">
      <c r="A934" s="2033" t="s">
        <v>3000</v>
      </c>
      <c r="B934" s="2023" t="s">
        <v>1934</v>
      </c>
      <c r="C934" s="2023" t="s">
        <v>2687</v>
      </c>
      <c r="D934" s="2032">
        <v>1035000</v>
      </c>
      <c r="E934" s="2032">
        <v>591979</v>
      </c>
      <c r="F934" s="2032">
        <v>443021</v>
      </c>
      <c r="G934" s="2027" t="s">
        <v>1936</v>
      </c>
    </row>
    <row r="935" spans="1:7" x14ac:dyDescent="0.2">
      <c r="A935" s="2033" t="s">
        <v>3000</v>
      </c>
      <c r="B935" s="2023" t="s">
        <v>1934</v>
      </c>
      <c r="C935" s="2023" t="s">
        <v>2688</v>
      </c>
      <c r="D935" s="2032">
        <v>2771121</v>
      </c>
      <c r="E935" s="2032">
        <v>2220428</v>
      </c>
      <c r="F935" s="2032">
        <v>550693</v>
      </c>
      <c r="G935" s="2027" t="s">
        <v>1936</v>
      </c>
    </row>
    <row r="936" spans="1:7" x14ac:dyDescent="0.2">
      <c r="A936" s="2033" t="s">
        <v>3000</v>
      </c>
      <c r="B936" s="2023" t="s">
        <v>1934</v>
      </c>
      <c r="C936" s="2023" t="s">
        <v>2692</v>
      </c>
      <c r="D936" s="2032">
        <v>4230646</v>
      </c>
      <c r="E936" s="2032">
        <v>1098334</v>
      </c>
      <c r="F936" s="2032">
        <v>3132312</v>
      </c>
      <c r="G936" s="2027" t="s">
        <v>1936</v>
      </c>
    </row>
    <row r="937" spans="1:7" x14ac:dyDescent="0.2">
      <c r="A937" s="2033" t="s">
        <v>3000</v>
      </c>
      <c r="B937" s="2023" t="s">
        <v>1934</v>
      </c>
      <c r="C937" s="2023" t="s">
        <v>2696</v>
      </c>
      <c r="D937" s="2032">
        <v>6240400</v>
      </c>
      <c r="E937" s="2032">
        <v>2545168</v>
      </c>
      <c r="F937" s="2032">
        <v>3695232</v>
      </c>
      <c r="G937" s="2027" t="s">
        <v>1936</v>
      </c>
    </row>
    <row r="938" spans="1:7" x14ac:dyDescent="0.2">
      <c r="A938" s="2033" t="s">
        <v>3000</v>
      </c>
      <c r="B938" s="2023" t="s">
        <v>1934</v>
      </c>
      <c r="C938" s="2023" t="s">
        <v>2707</v>
      </c>
      <c r="D938" s="2032">
        <v>5589000</v>
      </c>
      <c r="E938" s="2032">
        <v>2727297</v>
      </c>
      <c r="F938" s="2032">
        <v>2861703</v>
      </c>
      <c r="G938" s="2027" t="s">
        <v>1936</v>
      </c>
    </row>
    <row r="939" spans="1:7" x14ac:dyDescent="0.2">
      <c r="A939" s="2033" t="s">
        <v>3000</v>
      </c>
      <c r="B939" s="2023" t="s">
        <v>1934</v>
      </c>
      <c r="C939" s="2023" t="s">
        <v>2712</v>
      </c>
      <c r="D939" s="2032">
        <v>9395444</v>
      </c>
      <c r="E939" s="2032">
        <v>2796521</v>
      </c>
      <c r="F939" s="2032">
        <v>6598923</v>
      </c>
      <c r="G939" s="2027" t="s">
        <v>1936</v>
      </c>
    </row>
    <row r="940" spans="1:7" x14ac:dyDescent="0.2">
      <c r="A940" s="2033" t="s">
        <v>3000</v>
      </c>
      <c r="B940" s="2023" t="s">
        <v>1934</v>
      </c>
      <c r="C940" s="2023" t="s">
        <v>2714</v>
      </c>
      <c r="D940" s="2032">
        <v>3144522</v>
      </c>
      <c r="E940" s="2032">
        <v>938052</v>
      </c>
      <c r="F940" s="2032">
        <v>2206470</v>
      </c>
      <c r="G940" s="2027" t="s">
        <v>1936</v>
      </c>
    </row>
    <row r="941" spans="1:7" x14ac:dyDescent="0.2">
      <c r="A941" s="2033" t="s">
        <v>3000</v>
      </c>
      <c r="B941" s="2023" t="s">
        <v>1934</v>
      </c>
      <c r="C941" s="2023" t="s">
        <v>2716</v>
      </c>
      <c r="D941" s="2032">
        <v>4117962</v>
      </c>
      <c r="E941" s="2032">
        <v>1229954</v>
      </c>
      <c r="F941" s="2032">
        <v>2888008</v>
      </c>
      <c r="G941" s="2027" t="s">
        <v>1936</v>
      </c>
    </row>
    <row r="942" spans="1:7" x14ac:dyDescent="0.2">
      <c r="A942" s="2033" t="s">
        <v>3000</v>
      </c>
      <c r="B942" s="2023" t="s">
        <v>1934</v>
      </c>
      <c r="C942" s="2023" t="s">
        <v>2719</v>
      </c>
      <c r="D942" s="2032">
        <v>1896589</v>
      </c>
      <c r="E942" s="2032">
        <v>429688</v>
      </c>
      <c r="F942" s="2032">
        <v>1466901</v>
      </c>
      <c r="G942" s="2027" t="s">
        <v>1936</v>
      </c>
    </row>
    <row r="943" spans="1:7" x14ac:dyDescent="0.2">
      <c r="A943" s="2033" t="s">
        <v>3000</v>
      </c>
      <c r="B943" s="2023" t="s">
        <v>1934</v>
      </c>
      <c r="C943" s="2023" t="s">
        <v>2720</v>
      </c>
      <c r="D943" s="2032">
        <v>1896588</v>
      </c>
      <c r="E943" s="2032">
        <v>429687</v>
      </c>
      <c r="F943" s="2032">
        <v>1466901</v>
      </c>
      <c r="G943" s="2027" t="s">
        <v>1936</v>
      </c>
    </row>
    <row r="944" spans="1:7" x14ac:dyDescent="0.2">
      <c r="A944" s="2033" t="s">
        <v>3000</v>
      </c>
      <c r="B944" s="2023" t="s">
        <v>1934</v>
      </c>
      <c r="C944" s="2023" t="s">
        <v>2736</v>
      </c>
      <c r="D944" s="2032">
        <v>34819000</v>
      </c>
      <c r="E944" s="2032">
        <v>14471704</v>
      </c>
      <c r="F944" s="2032">
        <v>20347296</v>
      </c>
      <c r="G944" s="2027" t="s">
        <v>1936</v>
      </c>
    </row>
    <row r="945" spans="1:7" x14ac:dyDescent="0.2">
      <c r="A945" s="2033" t="s">
        <v>3000</v>
      </c>
      <c r="B945" s="2023" t="s">
        <v>2109</v>
      </c>
      <c r="C945" s="2023" t="s">
        <v>2110</v>
      </c>
      <c r="D945" s="2032">
        <v>190695</v>
      </c>
      <c r="E945" s="2032">
        <v>0</v>
      </c>
      <c r="F945" s="2032">
        <v>190695</v>
      </c>
      <c r="G945" s="2027" t="s">
        <v>1915</v>
      </c>
    </row>
    <row r="946" spans="1:7" x14ac:dyDescent="0.2">
      <c r="A946" s="2033" t="s">
        <v>3000</v>
      </c>
      <c r="B946" s="2023" t="s">
        <v>2109</v>
      </c>
      <c r="C946" s="2023" t="s">
        <v>2111</v>
      </c>
      <c r="D946" s="2032">
        <v>19837</v>
      </c>
      <c r="E946" s="2032">
        <v>0</v>
      </c>
      <c r="F946" s="2032">
        <v>19837</v>
      </c>
      <c r="G946" s="2027" t="s">
        <v>1915</v>
      </c>
    </row>
    <row r="947" spans="1:7" x14ac:dyDescent="0.2">
      <c r="A947" s="2033" t="s">
        <v>3000</v>
      </c>
      <c r="B947" s="2023" t="s">
        <v>1910</v>
      </c>
      <c r="C947" s="2023" t="s">
        <v>1911</v>
      </c>
      <c r="D947" s="2032">
        <v>236311103</v>
      </c>
      <c r="E947" s="2032">
        <v>39641941</v>
      </c>
      <c r="F947" s="2032">
        <v>196669162</v>
      </c>
      <c r="G947" s="2027" t="s">
        <v>1909</v>
      </c>
    </row>
    <row r="948" spans="1:7" x14ac:dyDescent="0.2">
      <c r="A948" s="2033" t="s">
        <v>3000</v>
      </c>
      <c r="B948" s="2023" t="s">
        <v>1910</v>
      </c>
      <c r="C948" s="2023" t="s">
        <v>2051</v>
      </c>
      <c r="D948" s="2032">
        <v>3358000</v>
      </c>
      <c r="E948" s="2032">
        <v>1841894</v>
      </c>
      <c r="F948" s="2032">
        <v>1516106</v>
      </c>
      <c r="G948" s="2027" t="s">
        <v>1909</v>
      </c>
    </row>
    <row r="949" spans="1:7" x14ac:dyDescent="0.2">
      <c r="A949" s="2033" t="s">
        <v>3000</v>
      </c>
      <c r="B949" s="2023" t="s">
        <v>1910</v>
      </c>
      <c r="C949" s="2023" t="s">
        <v>2141</v>
      </c>
      <c r="D949" s="2032">
        <v>9585239</v>
      </c>
      <c r="E949" s="2032">
        <v>7175833</v>
      </c>
      <c r="F949" s="2032">
        <v>2409406</v>
      </c>
      <c r="G949" s="2027" t="s">
        <v>1909</v>
      </c>
    </row>
    <row r="950" spans="1:7" x14ac:dyDescent="0.2">
      <c r="A950" s="2033" t="s">
        <v>3000</v>
      </c>
      <c r="B950" s="2023" t="s">
        <v>1910</v>
      </c>
      <c r="C950" s="2023" t="s">
        <v>2162</v>
      </c>
      <c r="D950" s="2032">
        <v>8073990</v>
      </c>
      <c r="E950" s="2032">
        <v>1999308</v>
      </c>
      <c r="F950" s="2032">
        <v>6074682</v>
      </c>
      <c r="G950" s="2027" t="s">
        <v>1909</v>
      </c>
    </row>
    <row r="951" spans="1:7" x14ac:dyDescent="0.2">
      <c r="A951" s="2033" t="s">
        <v>3000</v>
      </c>
      <c r="B951" s="2023" t="s">
        <v>1910</v>
      </c>
      <c r="C951" s="2023" t="s">
        <v>2163</v>
      </c>
      <c r="D951" s="2032">
        <v>84511691</v>
      </c>
      <c r="E951" s="2032">
        <v>13243044</v>
      </c>
      <c r="F951" s="2032">
        <v>71268647</v>
      </c>
      <c r="G951" s="2027" t="s">
        <v>1909</v>
      </c>
    </row>
    <row r="952" spans="1:7" x14ac:dyDescent="0.2">
      <c r="A952" s="2033" t="s">
        <v>3000</v>
      </c>
      <c r="B952" s="2023" t="s">
        <v>1910</v>
      </c>
      <c r="C952" s="2023" t="s">
        <v>2164</v>
      </c>
      <c r="D952" s="2032">
        <v>1877750</v>
      </c>
      <c r="E952" s="2032">
        <v>464976</v>
      </c>
      <c r="F952" s="2032">
        <v>1412774</v>
      </c>
      <c r="G952" s="2027" t="s">
        <v>1909</v>
      </c>
    </row>
    <row r="953" spans="1:7" x14ac:dyDescent="0.2">
      <c r="A953" s="2033" t="s">
        <v>3000</v>
      </c>
      <c r="B953" s="2023" t="s">
        <v>1910</v>
      </c>
      <c r="C953" s="2023" t="s">
        <v>2170</v>
      </c>
      <c r="D953" s="2032">
        <v>9447195</v>
      </c>
      <c r="E953" s="2032">
        <v>1584020</v>
      </c>
      <c r="F953" s="2032">
        <v>7863175</v>
      </c>
      <c r="G953" s="2027" t="s">
        <v>1909</v>
      </c>
    </row>
    <row r="954" spans="1:7" x14ac:dyDescent="0.2">
      <c r="A954" s="2033" t="s">
        <v>3000</v>
      </c>
      <c r="B954" s="2023" t="s">
        <v>1910</v>
      </c>
      <c r="C954" s="2023" t="s">
        <v>2215</v>
      </c>
      <c r="D954" s="2032">
        <v>5996980</v>
      </c>
      <c r="E954" s="2032">
        <v>1056115</v>
      </c>
      <c r="F954" s="2032">
        <v>4940865</v>
      </c>
      <c r="G954" s="2027" t="s">
        <v>1909</v>
      </c>
    </row>
    <row r="955" spans="1:7" x14ac:dyDescent="0.2">
      <c r="A955" s="2033" t="s">
        <v>3000</v>
      </c>
      <c r="B955" s="2023" t="s">
        <v>1910</v>
      </c>
      <c r="C955" s="2023" t="s">
        <v>2216</v>
      </c>
      <c r="D955" s="2032">
        <v>441439</v>
      </c>
      <c r="E955" s="2032">
        <v>92739</v>
      </c>
      <c r="F955" s="2032">
        <v>348700</v>
      </c>
      <c r="G955" s="2027" t="s">
        <v>1909</v>
      </c>
    </row>
    <row r="956" spans="1:7" x14ac:dyDescent="0.2">
      <c r="A956" s="2033" t="s">
        <v>3000</v>
      </c>
      <c r="B956" s="2023" t="s">
        <v>1910</v>
      </c>
      <c r="C956" s="2023" t="s">
        <v>2217</v>
      </c>
      <c r="D956" s="2032">
        <v>3314110</v>
      </c>
      <c r="E956" s="2032">
        <v>224647</v>
      </c>
      <c r="F956" s="2032">
        <v>3089463</v>
      </c>
      <c r="G956" s="2027" t="s">
        <v>1909</v>
      </c>
    </row>
    <row r="957" spans="1:7" x14ac:dyDescent="0.2">
      <c r="A957" s="2033" t="s">
        <v>3000</v>
      </c>
      <c r="B957" s="2023" t="s">
        <v>1910</v>
      </c>
      <c r="C957" s="2023" t="s">
        <v>2218</v>
      </c>
      <c r="D957" s="2032">
        <v>7996137</v>
      </c>
      <c r="E957" s="2032">
        <v>1921700</v>
      </c>
      <c r="F957" s="2032">
        <v>6074437</v>
      </c>
      <c r="G957" s="2027" t="s">
        <v>1909</v>
      </c>
    </row>
    <row r="958" spans="1:7" x14ac:dyDescent="0.2">
      <c r="A958" s="2033" t="s">
        <v>3000</v>
      </c>
      <c r="B958" s="2023" t="s">
        <v>1910</v>
      </c>
      <c r="C958" s="2023" t="s">
        <v>2266</v>
      </c>
      <c r="D958" s="2032">
        <v>112784743</v>
      </c>
      <c r="E958" s="2032">
        <v>36674484</v>
      </c>
      <c r="F958" s="2032">
        <v>76110259</v>
      </c>
      <c r="G958" s="2027" t="s">
        <v>1909</v>
      </c>
    </row>
    <row r="959" spans="1:7" x14ac:dyDescent="0.2">
      <c r="A959" s="2033" t="s">
        <v>3000</v>
      </c>
      <c r="B959" s="2023" t="s">
        <v>1910</v>
      </c>
      <c r="C959" s="2023" t="s">
        <v>2368</v>
      </c>
      <c r="D959" s="2032">
        <v>1220800</v>
      </c>
      <c r="E959" s="2032">
        <v>640785</v>
      </c>
      <c r="F959" s="2032">
        <v>580015</v>
      </c>
      <c r="G959" s="2027" t="s">
        <v>1909</v>
      </c>
    </row>
    <row r="960" spans="1:7" x14ac:dyDescent="0.2">
      <c r="A960" s="2033" t="s">
        <v>3000</v>
      </c>
      <c r="B960" s="2023" t="s">
        <v>1910</v>
      </c>
      <c r="C960" s="2023" t="s">
        <v>2386</v>
      </c>
      <c r="D960" s="2032">
        <v>500000</v>
      </c>
      <c r="E960" s="2032">
        <v>288592</v>
      </c>
      <c r="F960" s="2032">
        <v>211408</v>
      </c>
      <c r="G960" s="2027" t="s">
        <v>1909</v>
      </c>
    </row>
    <row r="961" spans="1:7" x14ac:dyDescent="0.2">
      <c r="A961" s="2033" t="s">
        <v>3000</v>
      </c>
      <c r="B961" s="2023" t="s">
        <v>1910</v>
      </c>
      <c r="C961" s="2023" t="s">
        <v>2389</v>
      </c>
      <c r="D961" s="2032">
        <v>1114000</v>
      </c>
      <c r="E961" s="2032">
        <v>603135</v>
      </c>
      <c r="F961" s="2032">
        <v>510865</v>
      </c>
      <c r="G961" s="2027" t="s">
        <v>1909</v>
      </c>
    </row>
    <row r="962" spans="1:7" x14ac:dyDescent="0.2">
      <c r="A962" s="2033" t="s">
        <v>3000</v>
      </c>
      <c r="B962" s="2023" t="s">
        <v>1910</v>
      </c>
      <c r="C962" s="2023" t="s">
        <v>2414</v>
      </c>
      <c r="D962" s="2032">
        <v>682033</v>
      </c>
      <c r="E962" s="2032">
        <v>271194</v>
      </c>
      <c r="F962" s="2032">
        <v>410839</v>
      </c>
      <c r="G962" s="2027" t="s">
        <v>1909</v>
      </c>
    </row>
    <row r="963" spans="1:7" x14ac:dyDescent="0.2">
      <c r="A963" s="2033" t="s">
        <v>3000</v>
      </c>
      <c r="B963" s="2023" t="s">
        <v>1910</v>
      </c>
      <c r="C963" s="2023" t="s">
        <v>2416</v>
      </c>
      <c r="D963" s="2032">
        <v>390540</v>
      </c>
      <c r="E963" s="2032">
        <v>94261</v>
      </c>
      <c r="F963" s="2032">
        <v>296279</v>
      </c>
      <c r="G963" s="2027" t="s">
        <v>1909</v>
      </c>
    </row>
    <row r="964" spans="1:7" x14ac:dyDescent="0.2">
      <c r="A964" s="2033" t="s">
        <v>3000</v>
      </c>
      <c r="B964" s="2023" t="s">
        <v>1910</v>
      </c>
      <c r="C964" s="2023" t="s">
        <v>2417</v>
      </c>
      <c r="D964" s="2032">
        <v>189250</v>
      </c>
      <c r="E964" s="2032">
        <v>143211</v>
      </c>
      <c r="F964" s="2032">
        <v>46039</v>
      </c>
      <c r="G964" s="2027" t="s">
        <v>1909</v>
      </c>
    </row>
    <row r="965" spans="1:7" x14ac:dyDescent="0.2">
      <c r="A965" s="2033" t="s">
        <v>3000</v>
      </c>
      <c r="B965" s="2023" t="s">
        <v>1910</v>
      </c>
      <c r="C965" s="2023" t="s">
        <v>2417</v>
      </c>
      <c r="D965" s="2032">
        <v>189250</v>
      </c>
      <c r="E965" s="2032">
        <v>143211</v>
      </c>
      <c r="F965" s="2032">
        <v>46039</v>
      </c>
      <c r="G965" s="2027" t="s">
        <v>1909</v>
      </c>
    </row>
    <row r="966" spans="1:7" x14ac:dyDescent="0.2">
      <c r="A966" s="2033" t="s">
        <v>3000</v>
      </c>
      <c r="B966" s="2023" t="s">
        <v>1910</v>
      </c>
      <c r="C966" s="2023" t="s">
        <v>2417</v>
      </c>
      <c r="D966" s="2032">
        <v>189250</v>
      </c>
      <c r="E966" s="2032">
        <v>143211</v>
      </c>
      <c r="F966" s="2032">
        <v>46039</v>
      </c>
      <c r="G966" s="2027" t="s">
        <v>1909</v>
      </c>
    </row>
    <row r="967" spans="1:7" x14ac:dyDescent="0.2">
      <c r="A967" s="2033" t="s">
        <v>3000</v>
      </c>
      <c r="B967" s="2023" t="s">
        <v>1910</v>
      </c>
      <c r="C967" s="2023" t="s">
        <v>2417</v>
      </c>
      <c r="D967" s="2032">
        <v>189250</v>
      </c>
      <c r="E967" s="2032">
        <v>143211</v>
      </c>
      <c r="F967" s="2032">
        <v>46039</v>
      </c>
      <c r="G967" s="2027" t="s">
        <v>1909</v>
      </c>
    </row>
    <row r="968" spans="1:7" x14ac:dyDescent="0.2">
      <c r="A968" s="2033" t="s">
        <v>3000</v>
      </c>
      <c r="B968" s="2023" t="s">
        <v>1910</v>
      </c>
      <c r="C968" s="2023" t="s">
        <v>2543</v>
      </c>
      <c r="D968" s="2032">
        <v>44117000</v>
      </c>
      <c r="E968" s="2032">
        <v>23837534</v>
      </c>
      <c r="F968" s="2032">
        <v>20279466</v>
      </c>
      <c r="G968" s="2027" t="s">
        <v>1909</v>
      </c>
    </row>
    <row r="969" spans="1:7" x14ac:dyDescent="0.2">
      <c r="A969" s="2033" t="s">
        <v>3000</v>
      </c>
      <c r="B969" s="2023" t="s">
        <v>1910</v>
      </c>
      <c r="C969" s="2023" t="s">
        <v>2587</v>
      </c>
      <c r="D969" s="2032">
        <v>3022445</v>
      </c>
      <c r="E969" s="2032">
        <v>1744694</v>
      </c>
      <c r="F969" s="2032">
        <v>1277751</v>
      </c>
      <c r="G969" s="2027" t="s">
        <v>1909</v>
      </c>
    </row>
    <row r="970" spans="1:7" x14ac:dyDescent="0.2">
      <c r="A970" s="2033" t="s">
        <v>3000</v>
      </c>
      <c r="B970" s="2023" t="s">
        <v>1918</v>
      </c>
      <c r="C970" s="2023" t="s">
        <v>1919</v>
      </c>
      <c r="D970" s="2032">
        <v>912922</v>
      </c>
      <c r="E970" s="2032">
        <v>155918</v>
      </c>
      <c r="F970" s="2032">
        <v>757004</v>
      </c>
      <c r="G970" s="2027" t="s">
        <v>1909</v>
      </c>
    </row>
    <row r="971" spans="1:7" x14ac:dyDescent="0.2">
      <c r="A971" s="2033" t="s">
        <v>3000</v>
      </c>
      <c r="B971" s="2023" t="s">
        <v>1918</v>
      </c>
      <c r="C971" s="2023" t="s">
        <v>2847</v>
      </c>
      <c r="D971" s="2032">
        <v>54000</v>
      </c>
      <c r="E971" s="2032">
        <v>12972</v>
      </c>
      <c r="F971" s="2032">
        <v>41028</v>
      </c>
      <c r="G971" s="2027" t="s">
        <v>1909</v>
      </c>
    </row>
    <row r="972" spans="1:7" x14ac:dyDescent="0.2">
      <c r="A972" s="2033" t="s">
        <v>3000</v>
      </c>
      <c r="B972" s="2023" t="s">
        <v>1918</v>
      </c>
      <c r="C972" s="2023" t="s">
        <v>2848</v>
      </c>
      <c r="D972" s="2032">
        <v>288000</v>
      </c>
      <c r="E972" s="2032">
        <v>77784</v>
      </c>
      <c r="F972" s="2032">
        <v>210216</v>
      </c>
      <c r="G972" s="2027" t="s">
        <v>1909</v>
      </c>
    </row>
    <row r="973" spans="1:7" ht="11.25" thickBot="1" x14ac:dyDescent="0.25">
      <c r="A973" s="2033" t="s">
        <v>3000</v>
      </c>
      <c r="B973" s="2023" t="s">
        <v>1918</v>
      </c>
      <c r="C973" s="2023" t="s">
        <v>2849</v>
      </c>
      <c r="D973" s="2032">
        <v>73152</v>
      </c>
      <c r="E973" s="2032">
        <v>18336</v>
      </c>
      <c r="F973" s="2032">
        <v>54816</v>
      </c>
      <c r="G973" s="2027" t="s">
        <v>1909</v>
      </c>
    </row>
    <row r="974" spans="1:7" ht="11.25" thickBot="1" x14ac:dyDescent="0.25">
      <c r="A974" s="2037" t="s">
        <v>3022</v>
      </c>
      <c r="B974" s="2034"/>
      <c r="C974" s="2034"/>
      <c r="D974" s="2035">
        <f>SUM(D883:D973)</f>
        <v>1679568500</v>
      </c>
      <c r="E974" s="2035">
        <f t="shared" ref="E974:F974" si="2">SUM(E883:E973)</f>
        <v>215848970</v>
      </c>
      <c r="F974" s="2035">
        <f t="shared" si="2"/>
        <v>1463719530</v>
      </c>
      <c r="G974" s="2036"/>
    </row>
    <row r="975" spans="1:7" ht="11.25" thickBot="1" x14ac:dyDescent="0.25">
      <c r="D975" s="2032"/>
      <c r="E975" s="2032"/>
      <c r="F975" s="2032"/>
    </row>
    <row r="976" spans="1:7" ht="11.25" thickBot="1" x14ac:dyDescent="0.25">
      <c r="A976" s="2039" t="s">
        <v>3023</v>
      </c>
      <c r="B976" s="2034"/>
      <c r="C976" s="2034"/>
      <c r="D976" s="2035">
        <f>D32+D723+D882+D974</f>
        <v>19812767875</v>
      </c>
      <c r="E976" s="2035">
        <f>E32+E723+E882+E974</f>
        <v>2610267531</v>
      </c>
      <c r="F976" s="2035">
        <f>F32+F723+F882+F974</f>
        <v>17202500344</v>
      </c>
      <c r="G976" s="2036"/>
    </row>
    <row r="977" spans="4:6" x14ac:dyDescent="0.2">
      <c r="D977" s="2032"/>
      <c r="E977" s="2032"/>
      <c r="F977" s="2032"/>
    </row>
    <row r="978" spans="4:6" x14ac:dyDescent="0.2">
      <c r="D978" s="2032"/>
      <c r="E978" s="2032"/>
      <c r="F978" s="2032"/>
    </row>
  </sheetData>
  <mergeCells count="4">
    <mergeCell ref="A1:G1"/>
    <mergeCell ref="A3:G3"/>
    <mergeCell ref="A4:G4"/>
    <mergeCell ref="A32:C3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:J31"/>
  <sheetViews>
    <sheetView workbookViewId="0">
      <selection sqref="A1:D1"/>
    </sheetView>
  </sheetViews>
  <sheetFormatPr defaultColWidth="11.5703125" defaultRowHeight="11.25" x14ac:dyDescent="0.2"/>
  <cols>
    <col min="1" max="1" width="8.28515625" style="1601" customWidth="1"/>
    <col min="2" max="2" width="65.42578125" style="1601" customWidth="1"/>
    <col min="3" max="16384" width="11.5703125" style="1601"/>
  </cols>
  <sheetData>
    <row r="1" spans="1:10" x14ac:dyDescent="0.2">
      <c r="A1" s="2518" t="s">
        <v>3050</v>
      </c>
      <c r="B1" s="2518"/>
      <c r="C1" s="2518"/>
      <c r="D1" s="2518"/>
      <c r="E1" s="1568"/>
      <c r="F1" s="1568"/>
      <c r="G1" s="1568"/>
      <c r="H1" s="1568"/>
      <c r="I1" s="1568"/>
      <c r="J1" s="1568"/>
    </row>
    <row r="2" spans="1:10" x14ac:dyDescent="0.2">
      <c r="A2" s="1600"/>
      <c r="B2" s="1864"/>
      <c r="C2" s="1847"/>
      <c r="D2" s="1847"/>
      <c r="E2" s="1847"/>
      <c r="F2" s="1847"/>
      <c r="G2" s="1847"/>
      <c r="H2" s="1847"/>
      <c r="I2" s="1847"/>
      <c r="J2" s="1847"/>
    </row>
    <row r="3" spans="1:10" x14ac:dyDescent="0.2">
      <c r="A3" s="2519" t="s">
        <v>54</v>
      </c>
      <c r="B3" s="2519"/>
      <c r="C3" s="2519"/>
      <c r="D3" s="2519"/>
      <c r="E3" s="1865"/>
      <c r="F3" s="1865"/>
      <c r="G3" s="1865"/>
      <c r="H3" s="1865"/>
      <c r="I3" s="1865"/>
      <c r="J3" s="1865"/>
    </row>
    <row r="4" spans="1:10" x14ac:dyDescent="0.2">
      <c r="A4" s="2519" t="s">
        <v>2948</v>
      </c>
      <c r="B4" s="2519"/>
      <c r="C4" s="2519"/>
      <c r="D4" s="2519"/>
      <c r="E4" s="1865"/>
      <c r="F4" s="1865"/>
      <c r="G4" s="1865"/>
      <c r="H4" s="1865"/>
      <c r="I4" s="1865"/>
      <c r="J4" s="1865"/>
    </row>
    <row r="5" spans="1:10" s="1867" customFormat="1" ht="33.75" x14ac:dyDescent="0.2">
      <c r="A5" s="1868" t="s">
        <v>1905</v>
      </c>
      <c r="B5" s="1868" t="s">
        <v>2949</v>
      </c>
      <c r="C5" s="1868" t="s">
        <v>2946</v>
      </c>
      <c r="D5" s="1868" t="s">
        <v>2947</v>
      </c>
    </row>
    <row r="6" spans="1:10" x14ac:dyDescent="0.2">
      <c r="A6" s="1869" t="s">
        <v>2867</v>
      </c>
      <c r="B6" s="1870" t="s">
        <v>2868</v>
      </c>
      <c r="C6" s="1871">
        <v>190000</v>
      </c>
      <c r="D6" s="1872">
        <v>190</v>
      </c>
    </row>
    <row r="7" spans="1:10" x14ac:dyDescent="0.2">
      <c r="A7" s="1873" t="s">
        <v>2869</v>
      </c>
      <c r="B7" s="1874" t="s">
        <v>2870</v>
      </c>
      <c r="C7" s="675">
        <v>3850000</v>
      </c>
      <c r="D7" s="707">
        <v>3850</v>
      </c>
    </row>
    <row r="8" spans="1:10" x14ac:dyDescent="0.2">
      <c r="A8" s="1873" t="s">
        <v>2867</v>
      </c>
      <c r="B8" s="1874" t="s">
        <v>3027</v>
      </c>
      <c r="C8" s="675">
        <v>4510000</v>
      </c>
      <c r="D8" s="707">
        <v>4510</v>
      </c>
    </row>
    <row r="9" spans="1:10" x14ac:dyDescent="0.2">
      <c r="A9" s="1873" t="s">
        <v>2867</v>
      </c>
      <c r="B9" s="1874" t="s">
        <v>2871</v>
      </c>
      <c r="C9" s="675">
        <v>5485000</v>
      </c>
      <c r="D9" s="707">
        <v>5485</v>
      </c>
    </row>
    <row r="10" spans="1:10" x14ac:dyDescent="0.2">
      <c r="A10" s="1873" t="s">
        <v>2867</v>
      </c>
      <c r="B10" s="1874" t="s">
        <v>2872</v>
      </c>
      <c r="C10" s="675">
        <v>39370079</v>
      </c>
      <c r="D10" s="707">
        <v>39370</v>
      </c>
    </row>
    <row r="11" spans="1:10" x14ac:dyDescent="0.2">
      <c r="A11" s="1873" t="s">
        <v>2867</v>
      </c>
      <c r="B11" s="1874" t="s">
        <v>2873</v>
      </c>
      <c r="C11" s="675">
        <v>600000</v>
      </c>
      <c r="D11" s="707">
        <v>600</v>
      </c>
    </row>
    <row r="12" spans="1:10" x14ac:dyDescent="0.2">
      <c r="A12" s="1873" t="s">
        <v>2867</v>
      </c>
      <c r="B12" s="1874" t="s">
        <v>2874</v>
      </c>
      <c r="C12" s="675">
        <v>1560000</v>
      </c>
      <c r="D12" s="707">
        <v>1560</v>
      </c>
    </row>
    <row r="13" spans="1:10" x14ac:dyDescent="0.2">
      <c r="A13" s="1873" t="s">
        <v>2867</v>
      </c>
      <c r="B13" s="1874" t="s">
        <v>2875</v>
      </c>
      <c r="C13" s="675">
        <v>13963375</v>
      </c>
      <c r="D13" s="707">
        <v>13963</v>
      </c>
    </row>
    <row r="14" spans="1:10" x14ac:dyDescent="0.2">
      <c r="A14" s="1873" t="s">
        <v>2867</v>
      </c>
      <c r="B14" s="1874" t="s">
        <v>2876</v>
      </c>
      <c r="C14" s="675">
        <v>13950000</v>
      </c>
      <c r="D14" s="707">
        <v>13950</v>
      </c>
    </row>
    <row r="15" spans="1:10" x14ac:dyDescent="0.2">
      <c r="A15" s="1873" t="s">
        <v>2877</v>
      </c>
      <c r="B15" s="1874" t="s">
        <v>3028</v>
      </c>
      <c r="C15" s="675">
        <v>7200000</v>
      </c>
      <c r="D15" s="707">
        <v>7200</v>
      </c>
    </row>
    <row r="16" spans="1:10" x14ac:dyDescent="0.2">
      <c r="A16" s="1873" t="s">
        <v>2867</v>
      </c>
      <c r="B16" s="1874" t="s">
        <v>2878</v>
      </c>
      <c r="C16" s="675">
        <v>966625</v>
      </c>
      <c r="D16" s="707">
        <v>967</v>
      </c>
    </row>
    <row r="17" spans="1:6" x14ac:dyDescent="0.2">
      <c r="A17" s="1873" t="s">
        <v>2867</v>
      </c>
      <c r="B17" s="1874" t="s">
        <v>2879</v>
      </c>
      <c r="C17" s="675">
        <v>7557000</v>
      </c>
      <c r="D17" s="707">
        <v>7557</v>
      </c>
    </row>
    <row r="18" spans="1:6" x14ac:dyDescent="0.2">
      <c r="A18" s="1873" t="s">
        <v>2867</v>
      </c>
      <c r="B18" s="1874" t="s">
        <v>2880</v>
      </c>
      <c r="C18" s="675">
        <v>1950000</v>
      </c>
      <c r="D18" s="707">
        <v>1950</v>
      </c>
    </row>
    <row r="19" spans="1:6" x14ac:dyDescent="0.2">
      <c r="A19" s="1873" t="s">
        <v>2869</v>
      </c>
      <c r="B19" s="1874" t="s">
        <v>2881</v>
      </c>
      <c r="C19" s="675">
        <v>3000000</v>
      </c>
      <c r="D19" s="707">
        <v>3000</v>
      </c>
    </row>
    <row r="20" spans="1:6" x14ac:dyDescent="0.2">
      <c r="A20" s="1873" t="s">
        <v>2867</v>
      </c>
      <c r="B20" s="1874" t="s">
        <v>2950</v>
      </c>
      <c r="C20" s="675">
        <v>3500000</v>
      </c>
      <c r="D20" s="707">
        <v>3500</v>
      </c>
    </row>
    <row r="21" spans="1:6" x14ac:dyDescent="0.2">
      <c r="A21" s="1873" t="s">
        <v>2867</v>
      </c>
      <c r="B21" s="1874" t="s">
        <v>2951</v>
      </c>
      <c r="C21" s="675">
        <v>3000000</v>
      </c>
      <c r="D21" s="707">
        <v>3000</v>
      </c>
    </row>
    <row r="22" spans="1:6" x14ac:dyDescent="0.2">
      <c r="A22" s="1873" t="s">
        <v>2867</v>
      </c>
      <c r="B22" s="1874" t="s">
        <v>2952</v>
      </c>
      <c r="C22" s="675">
        <v>9840000</v>
      </c>
      <c r="D22" s="707">
        <v>9840</v>
      </c>
    </row>
    <row r="23" spans="1:6" x14ac:dyDescent="0.2">
      <c r="A23" s="1873" t="s">
        <v>2867</v>
      </c>
      <c r="B23" s="1874" t="s">
        <v>2882</v>
      </c>
      <c r="C23" s="675">
        <v>1500000</v>
      </c>
      <c r="D23" s="707">
        <v>1500</v>
      </c>
    </row>
    <row r="24" spans="1:6" x14ac:dyDescent="0.2">
      <c r="A24" s="1873" t="s">
        <v>2867</v>
      </c>
      <c r="B24" s="1874" t="s">
        <v>2883</v>
      </c>
      <c r="C24" s="675">
        <v>121444596</v>
      </c>
      <c r="D24" s="707">
        <v>121445</v>
      </c>
    </row>
    <row r="25" spans="1:6" x14ac:dyDescent="0.2">
      <c r="A25" s="1873" t="s">
        <v>2867</v>
      </c>
      <c r="B25" s="1874" t="s">
        <v>2953</v>
      </c>
      <c r="C25" s="675">
        <v>700000</v>
      </c>
      <c r="D25" s="707">
        <v>700</v>
      </c>
    </row>
    <row r="26" spans="1:6" x14ac:dyDescent="0.2">
      <c r="A26" s="1873" t="s">
        <v>2867</v>
      </c>
      <c r="B26" s="1874" t="s">
        <v>2954</v>
      </c>
      <c r="C26" s="675">
        <v>2057400</v>
      </c>
      <c r="D26" s="707">
        <v>2057</v>
      </c>
    </row>
    <row r="27" spans="1:6" x14ac:dyDescent="0.2">
      <c r="A27" s="1873" t="s">
        <v>2867</v>
      </c>
      <c r="B27" s="1874" t="s">
        <v>2955</v>
      </c>
      <c r="C27" s="675">
        <v>177800</v>
      </c>
      <c r="D27" s="707">
        <v>178</v>
      </c>
    </row>
    <row r="28" spans="1:6" x14ac:dyDescent="0.2">
      <c r="A28" s="1873" t="s">
        <v>2867</v>
      </c>
      <c r="B28" s="1874" t="s">
        <v>2956</v>
      </c>
      <c r="C28" s="675">
        <v>1028700</v>
      </c>
      <c r="D28" s="707">
        <v>1029</v>
      </c>
    </row>
    <row r="29" spans="1:6" x14ac:dyDescent="0.2">
      <c r="A29" s="1873" t="s">
        <v>2867</v>
      </c>
      <c r="B29" s="1874" t="s">
        <v>2957</v>
      </c>
      <c r="C29" s="675">
        <v>3709100</v>
      </c>
      <c r="D29" s="707">
        <v>3709</v>
      </c>
    </row>
    <row r="30" spans="1:6" x14ac:dyDescent="0.2">
      <c r="A30" s="1873" t="s">
        <v>2867</v>
      </c>
      <c r="B30" s="1874" t="s">
        <v>3029</v>
      </c>
      <c r="C30" s="675">
        <v>26500</v>
      </c>
      <c r="D30" s="707">
        <v>26</v>
      </c>
      <c r="F30" s="1866"/>
    </row>
    <row r="31" spans="1:6" x14ac:dyDescent="0.2">
      <c r="A31" s="1875"/>
      <c r="B31" s="1876" t="s">
        <v>580</v>
      </c>
      <c r="C31" s="1877">
        <f>SUM(C6:C30)</f>
        <v>251136175</v>
      </c>
      <c r="D31" s="1878">
        <f>SUM(D6:D30)</f>
        <v>251136</v>
      </c>
    </row>
  </sheetData>
  <mergeCells count="3">
    <mergeCell ref="A1:D1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</sheetPr>
  <dimension ref="A1:K27"/>
  <sheetViews>
    <sheetView workbookViewId="0">
      <selection activeCell="B1" sqref="B1:H1"/>
    </sheetView>
  </sheetViews>
  <sheetFormatPr defaultRowHeight="12.75" x14ac:dyDescent="0.2"/>
  <cols>
    <col min="1" max="1" width="3.140625" style="251" customWidth="1"/>
    <col min="2" max="2" width="29" style="1476" customWidth="1"/>
    <col min="3" max="3" width="15.85546875" style="1476" bestFit="1" customWidth="1"/>
    <col min="4" max="4" width="17.42578125" style="1476" customWidth="1"/>
    <col min="5" max="5" width="18.42578125" style="1476" customWidth="1"/>
    <col min="6" max="6" width="17.5703125" style="1476" customWidth="1"/>
    <col min="7" max="7" width="16.42578125" style="1476" customWidth="1"/>
    <col min="8" max="8" width="15.7109375" style="1476" bestFit="1" customWidth="1"/>
    <col min="9" max="9" width="13.28515625" style="1476" bestFit="1" customWidth="1"/>
    <col min="10" max="10" width="18" style="1476" customWidth="1"/>
    <col min="11" max="11" width="10.140625" style="1476" bestFit="1" customWidth="1"/>
    <col min="12" max="258" width="9.140625" style="1476"/>
    <col min="259" max="259" width="26.85546875" style="1476" bestFit="1" customWidth="1"/>
    <col min="260" max="260" width="15.85546875" style="1476" bestFit="1" customWidth="1"/>
    <col min="261" max="261" width="17.42578125" style="1476" customWidth="1"/>
    <col min="262" max="262" width="17.5703125" style="1476" customWidth="1"/>
    <col min="263" max="263" width="16.42578125" style="1476" customWidth="1"/>
    <col min="264" max="264" width="15.7109375" style="1476" bestFit="1" customWidth="1"/>
    <col min="265" max="265" width="13.28515625" style="1476" bestFit="1" customWidth="1"/>
    <col min="266" max="266" width="18" style="1476" customWidth="1"/>
    <col min="267" max="267" width="10.140625" style="1476" bestFit="1" customWidth="1"/>
    <col min="268" max="514" width="9.140625" style="1476"/>
    <col min="515" max="515" width="26.85546875" style="1476" bestFit="1" customWidth="1"/>
    <col min="516" max="516" width="15.85546875" style="1476" bestFit="1" customWidth="1"/>
    <col min="517" max="517" width="17.42578125" style="1476" customWidth="1"/>
    <col min="518" max="518" width="17.5703125" style="1476" customWidth="1"/>
    <col min="519" max="519" width="16.42578125" style="1476" customWidth="1"/>
    <col min="520" max="520" width="15.7109375" style="1476" bestFit="1" customWidth="1"/>
    <col min="521" max="521" width="13.28515625" style="1476" bestFit="1" customWidth="1"/>
    <col min="522" max="522" width="18" style="1476" customWidth="1"/>
    <col min="523" max="523" width="10.140625" style="1476" bestFit="1" customWidth="1"/>
    <col min="524" max="770" width="9.140625" style="1476"/>
    <col min="771" max="771" width="26.85546875" style="1476" bestFit="1" customWidth="1"/>
    <col min="772" max="772" width="15.85546875" style="1476" bestFit="1" customWidth="1"/>
    <col min="773" max="773" width="17.42578125" style="1476" customWidth="1"/>
    <col min="774" max="774" width="17.5703125" style="1476" customWidth="1"/>
    <col min="775" max="775" width="16.42578125" style="1476" customWidth="1"/>
    <col min="776" max="776" width="15.7109375" style="1476" bestFit="1" customWidth="1"/>
    <col min="777" max="777" width="13.28515625" style="1476" bestFit="1" customWidth="1"/>
    <col min="778" max="778" width="18" style="1476" customWidth="1"/>
    <col min="779" max="779" width="10.140625" style="1476" bestFit="1" customWidth="1"/>
    <col min="780" max="1026" width="9.140625" style="1476"/>
    <col min="1027" max="1027" width="26.85546875" style="1476" bestFit="1" customWidth="1"/>
    <col min="1028" max="1028" width="15.85546875" style="1476" bestFit="1" customWidth="1"/>
    <col min="1029" max="1029" width="17.42578125" style="1476" customWidth="1"/>
    <col min="1030" max="1030" width="17.5703125" style="1476" customWidth="1"/>
    <col min="1031" max="1031" width="16.42578125" style="1476" customWidth="1"/>
    <col min="1032" max="1032" width="15.7109375" style="1476" bestFit="1" customWidth="1"/>
    <col min="1033" max="1033" width="13.28515625" style="1476" bestFit="1" customWidth="1"/>
    <col min="1034" max="1034" width="18" style="1476" customWidth="1"/>
    <col min="1035" max="1035" width="10.140625" style="1476" bestFit="1" customWidth="1"/>
    <col min="1036" max="1282" width="9.140625" style="1476"/>
    <col min="1283" max="1283" width="26.85546875" style="1476" bestFit="1" customWidth="1"/>
    <col min="1284" max="1284" width="15.85546875" style="1476" bestFit="1" customWidth="1"/>
    <col min="1285" max="1285" width="17.42578125" style="1476" customWidth="1"/>
    <col min="1286" max="1286" width="17.5703125" style="1476" customWidth="1"/>
    <col min="1287" max="1287" width="16.42578125" style="1476" customWidth="1"/>
    <col min="1288" max="1288" width="15.7109375" style="1476" bestFit="1" customWidth="1"/>
    <col min="1289" max="1289" width="13.28515625" style="1476" bestFit="1" customWidth="1"/>
    <col min="1290" max="1290" width="18" style="1476" customWidth="1"/>
    <col min="1291" max="1291" width="10.140625" style="1476" bestFit="1" customWidth="1"/>
    <col min="1292" max="1538" width="9.140625" style="1476"/>
    <col min="1539" max="1539" width="26.85546875" style="1476" bestFit="1" customWidth="1"/>
    <col min="1540" max="1540" width="15.85546875" style="1476" bestFit="1" customWidth="1"/>
    <col min="1541" max="1541" width="17.42578125" style="1476" customWidth="1"/>
    <col min="1542" max="1542" width="17.5703125" style="1476" customWidth="1"/>
    <col min="1543" max="1543" width="16.42578125" style="1476" customWidth="1"/>
    <col min="1544" max="1544" width="15.7109375" style="1476" bestFit="1" customWidth="1"/>
    <col min="1545" max="1545" width="13.28515625" style="1476" bestFit="1" customWidth="1"/>
    <col min="1546" max="1546" width="18" style="1476" customWidth="1"/>
    <col min="1547" max="1547" width="10.140625" style="1476" bestFit="1" customWidth="1"/>
    <col min="1548" max="1794" width="9.140625" style="1476"/>
    <col min="1795" max="1795" width="26.85546875" style="1476" bestFit="1" customWidth="1"/>
    <col min="1796" max="1796" width="15.85546875" style="1476" bestFit="1" customWidth="1"/>
    <col min="1797" max="1797" width="17.42578125" style="1476" customWidth="1"/>
    <col min="1798" max="1798" width="17.5703125" style="1476" customWidth="1"/>
    <col min="1799" max="1799" width="16.42578125" style="1476" customWidth="1"/>
    <col min="1800" max="1800" width="15.7109375" style="1476" bestFit="1" customWidth="1"/>
    <col min="1801" max="1801" width="13.28515625" style="1476" bestFit="1" customWidth="1"/>
    <col min="1802" max="1802" width="18" style="1476" customWidth="1"/>
    <col min="1803" max="1803" width="10.140625" style="1476" bestFit="1" customWidth="1"/>
    <col min="1804" max="2050" width="9.140625" style="1476"/>
    <col min="2051" max="2051" width="26.85546875" style="1476" bestFit="1" customWidth="1"/>
    <col min="2052" max="2052" width="15.85546875" style="1476" bestFit="1" customWidth="1"/>
    <col min="2053" max="2053" width="17.42578125" style="1476" customWidth="1"/>
    <col min="2054" max="2054" width="17.5703125" style="1476" customWidth="1"/>
    <col min="2055" max="2055" width="16.42578125" style="1476" customWidth="1"/>
    <col min="2056" max="2056" width="15.7109375" style="1476" bestFit="1" customWidth="1"/>
    <col min="2057" max="2057" width="13.28515625" style="1476" bestFit="1" customWidth="1"/>
    <col min="2058" max="2058" width="18" style="1476" customWidth="1"/>
    <col min="2059" max="2059" width="10.140625" style="1476" bestFit="1" customWidth="1"/>
    <col min="2060" max="2306" width="9.140625" style="1476"/>
    <col min="2307" max="2307" width="26.85546875" style="1476" bestFit="1" customWidth="1"/>
    <col min="2308" max="2308" width="15.85546875" style="1476" bestFit="1" customWidth="1"/>
    <col min="2309" max="2309" width="17.42578125" style="1476" customWidth="1"/>
    <col min="2310" max="2310" width="17.5703125" style="1476" customWidth="1"/>
    <col min="2311" max="2311" width="16.42578125" style="1476" customWidth="1"/>
    <col min="2312" max="2312" width="15.7109375" style="1476" bestFit="1" customWidth="1"/>
    <col min="2313" max="2313" width="13.28515625" style="1476" bestFit="1" customWidth="1"/>
    <col min="2314" max="2314" width="18" style="1476" customWidth="1"/>
    <col min="2315" max="2315" width="10.140625" style="1476" bestFit="1" customWidth="1"/>
    <col min="2316" max="2562" width="9.140625" style="1476"/>
    <col min="2563" max="2563" width="26.85546875" style="1476" bestFit="1" customWidth="1"/>
    <col min="2564" max="2564" width="15.85546875" style="1476" bestFit="1" customWidth="1"/>
    <col min="2565" max="2565" width="17.42578125" style="1476" customWidth="1"/>
    <col min="2566" max="2566" width="17.5703125" style="1476" customWidth="1"/>
    <col min="2567" max="2567" width="16.42578125" style="1476" customWidth="1"/>
    <col min="2568" max="2568" width="15.7109375" style="1476" bestFit="1" customWidth="1"/>
    <col min="2569" max="2569" width="13.28515625" style="1476" bestFit="1" customWidth="1"/>
    <col min="2570" max="2570" width="18" style="1476" customWidth="1"/>
    <col min="2571" max="2571" width="10.140625" style="1476" bestFit="1" customWidth="1"/>
    <col min="2572" max="2818" width="9.140625" style="1476"/>
    <col min="2819" max="2819" width="26.85546875" style="1476" bestFit="1" customWidth="1"/>
    <col min="2820" max="2820" width="15.85546875" style="1476" bestFit="1" customWidth="1"/>
    <col min="2821" max="2821" width="17.42578125" style="1476" customWidth="1"/>
    <col min="2822" max="2822" width="17.5703125" style="1476" customWidth="1"/>
    <col min="2823" max="2823" width="16.42578125" style="1476" customWidth="1"/>
    <col min="2824" max="2824" width="15.7109375" style="1476" bestFit="1" customWidth="1"/>
    <col min="2825" max="2825" width="13.28515625" style="1476" bestFit="1" customWidth="1"/>
    <col min="2826" max="2826" width="18" style="1476" customWidth="1"/>
    <col min="2827" max="2827" width="10.140625" style="1476" bestFit="1" customWidth="1"/>
    <col min="2828" max="3074" width="9.140625" style="1476"/>
    <col min="3075" max="3075" width="26.85546875" style="1476" bestFit="1" customWidth="1"/>
    <col min="3076" max="3076" width="15.85546875" style="1476" bestFit="1" customWidth="1"/>
    <col min="3077" max="3077" width="17.42578125" style="1476" customWidth="1"/>
    <col min="3078" max="3078" width="17.5703125" style="1476" customWidth="1"/>
    <col min="3079" max="3079" width="16.42578125" style="1476" customWidth="1"/>
    <col min="3080" max="3080" width="15.7109375" style="1476" bestFit="1" customWidth="1"/>
    <col min="3081" max="3081" width="13.28515625" style="1476" bestFit="1" customWidth="1"/>
    <col min="3082" max="3082" width="18" style="1476" customWidth="1"/>
    <col min="3083" max="3083" width="10.140625" style="1476" bestFit="1" customWidth="1"/>
    <col min="3084" max="3330" width="9.140625" style="1476"/>
    <col min="3331" max="3331" width="26.85546875" style="1476" bestFit="1" customWidth="1"/>
    <col min="3332" max="3332" width="15.85546875" style="1476" bestFit="1" customWidth="1"/>
    <col min="3333" max="3333" width="17.42578125" style="1476" customWidth="1"/>
    <col min="3334" max="3334" width="17.5703125" style="1476" customWidth="1"/>
    <col min="3335" max="3335" width="16.42578125" style="1476" customWidth="1"/>
    <col min="3336" max="3336" width="15.7109375" style="1476" bestFit="1" customWidth="1"/>
    <col min="3337" max="3337" width="13.28515625" style="1476" bestFit="1" customWidth="1"/>
    <col min="3338" max="3338" width="18" style="1476" customWidth="1"/>
    <col min="3339" max="3339" width="10.140625" style="1476" bestFit="1" customWidth="1"/>
    <col min="3340" max="3586" width="9.140625" style="1476"/>
    <col min="3587" max="3587" width="26.85546875" style="1476" bestFit="1" customWidth="1"/>
    <col min="3588" max="3588" width="15.85546875" style="1476" bestFit="1" customWidth="1"/>
    <col min="3589" max="3589" width="17.42578125" style="1476" customWidth="1"/>
    <col min="3590" max="3590" width="17.5703125" style="1476" customWidth="1"/>
    <col min="3591" max="3591" width="16.42578125" style="1476" customWidth="1"/>
    <col min="3592" max="3592" width="15.7109375" style="1476" bestFit="1" customWidth="1"/>
    <col min="3593" max="3593" width="13.28515625" style="1476" bestFit="1" customWidth="1"/>
    <col min="3594" max="3594" width="18" style="1476" customWidth="1"/>
    <col min="3595" max="3595" width="10.140625" style="1476" bestFit="1" customWidth="1"/>
    <col min="3596" max="3842" width="9.140625" style="1476"/>
    <col min="3843" max="3843" width="26.85546875" style="1476" bestFit="1" customWidth="1"/>
    <col min="3844" max="3844" width="15.85546875" style="1476" bestFit="1" customWidth="1"/>
    <col min="3845" max="3845" width="17.42578125" style="1476" customWidth="1"/>
    <col min="3846" max="3846" width="17.5703125" style="1476" customWidth="1"/>
    <col min="3847" max="3847" width="16.42578125" style="1476" customWidth="1"/>
    <col min="3848" max="3848" width="15.7109375" style="1476" bestFit="1" customWidth="1"/>
    <col min="3849" max="3849" width="13.28515625" style="1476" bestFit="1" customWidth="1"/>
    <col min="3850" max="3850" width="18" style="1476" customWidth="1"/>
    <col min="3851" max="3851" width="10.140625" style="1476" bestFit="1" customWidth="1"/>
    <col min="3852" max="4098" width="9.140625" style="1476"/>
    <col min="4099" max="4099" width="26.85546875" style="1476" bestFit="1" customWidth="1"/>
    <col min="4100" max="4100" width="15.85546875" style="1476" bestFit="1" customWidth="1"/>
    <col min="4101" max="4101" width="17.42578125" style="1476" customWidth="1"/>
    <col min="4102" max="4102" width="17.5703125" style="1476" customWidth="1"/>
    <col min="4103" max="4103" width="16.42578125" style="1476" customWidth="1"/>
    <col min="4104" max="4104" width="15.7109375" style="1476" bestFit="1" customWidth="1"/>
    <col min="4105" max="4105" width="13.28515625" style="1476" bestFit="1" customWidth="1"/>
    <col min="4106" max="4106" width="18" style="1476" customWidth="1"/>
    <col min="4107" max="4107" width="10.140625" style="1476" bestFit="1" customWidth="1"/>
    <col min="4108" max="4354" width="9.140625" style="1476"/>
    <col min="4355" max="4355" width="26.85546875" style="1476" bestFit="1" customWidth="1"/>
    <col min="4356" max="4356" width="15.85546875" style="1476" bestFit="1" customWidth="1"/>
    <col min="4357" max="4357" width="17.42578125" style="1476" customWidth="1"/>
    <col min="4358" max="4358" width="17.5703125" style="1476" customWidth="1"/>
    <col min="4359" max="4359" width="16.42578125" style="1476" customWidth="1"/>
    <col min="4360" max="4360" width="15.7109375" style="1476" bestFit="1" customWidth="1"/>
    <col min="4361" max="4361" width="13.28515625" style="1476" bestFit="1" customWidth="1"/>
    <col min="4362" max="4362" width="18" style="1476" customWidth="1"/>
    <col min="4363" max="4363" width="10.140625" style="1476" bestFit="1" customWidth="1"/>
    <col min="4364" max="4610" width="9.140625" style="1476"/>
    <col min="4611" max="4611" width="26.85546875" style="1476" bestFit="1" customWidth="1"/>
    <col min="4612" max="4612" width="15.85546875" style="1476" bestFit="1" customWidth="1"/>
    <col min="4613" max="4613" width="17.42578125" style="1476" customWidth="1"/>
    <col min="4614" max="4614" width="17.5703125" style="1476" customWidth="1"/>
    <col min="4615" max="4615" width="16.42578125" style="1476" customWidth="1"/>
    <col min="4616" max="4616" width="15.7109375" style="1476" bestFit="1" customWidth="1"/>
    <col min="4617" max="4617" width="13.28515625" style="1476" bestFit="1" customWidth="1"/>
    <col min="4618" max="4618" width="18" style="1476" customWidth="1"/>
    <col min="4619" max="4619" width="10.140625" style="1476" bestFit="1" customWidth="1"/>
    <col min="4620" max="4866" width="9.140625" style="1476"/>
    <col min="4867" max="4867" width="26.85546875" style="1476" bestFit="1" customWidth="1"/>
    <col min="4868" max="4868" width="15.85546875" style="1476" bestFit="1" customWidth="1"/>
    <col min="4869" max="4869" width="17.42578125" style="1476" customWidth="1"/>
    <col min="4870" max="4870" width="17.5703125" style="1476" customWidth="1"/>
    <col min="4871" max="4871" width="16.42578125" style="1476" customWidth="1"/>
    <col min="4872" max="4872" width="15.7109375" style="1476" bestFit="1" customWidth="1"/>
    <col min="4873" max="4873" width="13.28515625" style="1476" bestFit="1" customWidth="1"/>
    <col min="4874" max="4874" width="18" style="1476" customWidth="1"/>
    <col min="4875" max="4875" width="10.140625" style="1476" bestFit="1" customWidth="1"/>
    <col min="4876" max="5122" width="9.140625" style="1476"/>
    <col min="5123" max="5123" width="26.85546875" style="1476" bestFit="1" customWidth="1"/>
    <col min="5124" max="5124" width="15.85546875" style="1476" bestFit="1" customWidth="1"/>
    <col min="5125" max="5125" width="17.42578125" style="1476" customWidth="1"/>
    <col min="5126" max="5126" width="17.5703125" style="1476" customWidth="1"/>
    <col min="5127" max="5127" width="16.42578125" style="1476" customWidth="1"/>
    <col min="5128" max="5128" width="15.7109375" style="1476" bestFit="1" customWidth="1"/>
    <col min="5129" max="5129" width="13.28515625" style="1476" bestFit="1" customWidth="1"/>
    <col min="5130" max="5130" width="18" style="1476" customWidth="1"/>
    <col min="5131" max="5131" width="10.140625" style="1476" bestFit="1" customWidth="1"/>
    <col min="5132" max="5378" width="9.140625" style="1476"/>
    <col min="5379" max="5379" width="26.85546875" style="1476" bestFit="1" customWidth="1"/>
    <col min="5380" max="5380" width="15.85546875" style="1476" bestFit="1" customWidth="1"/>
    <col min="5381" max="5381" width="17.42578125" style="1476" customWidth="1"/>
    <col min="5382" max="5382" width="17.5703125" style="1476" customWidth="1"/>
    <col min="5383" max="5383" width="16.42578125" style="1476" customWidth="1"/>
    <col min="5384" max="5384" width="15.7109375" style="1476" bestFit="1" customWidth="1"/>
    <col min="5385" max="5385" width="13.28515625" style="1476" bestFit="1" customWidth="1"/>
    <col min="5386" max="5386" width="18" style="1476" customWidth="1"/>
    <col min="5387" max="5387" width="10.140625" style="1476" bestFit="1" customWidth="1"/>
    <col min="5388" max="5634" width="9.140625" style="1476"/>
    <col min="5635" max="5635" width="26.85546875" style="1476" bestFit="1" customWidth="1"/>
    <col min="5636" max="5636" width="15.85546875" style="1476" bestFit="1" customWidth="1"/>
    <col min="5637" max="5637" width="17.42578125" style="1476" customWidth="1"/>
    <col min="5638" max="5638" width="17.5703125" style="1476" customWidth="1"/>
    <col min="5639" max="5639" width="16.42578125" style="1476" customWidth="1"/>
    <col min="5640" max="5640" width="15.7109375" style="1476" bestFit="1" customWidth="1"/>
    <col min="5641" max="5641" width="13.28515625" style="1476" bestFit="1" customWidth="1"/>
    <col min="5642" max="5642" width="18" style="1476" customWidth="1"/>
    <col min="5643" max="5643" width="10.140625" style="1476" bestFit="1" customWidth="1"/>
    <col min="5644" max="5890" width="9.140625" style="1476"/>
    <col min="5891" max="5891" width="26.85546875" style="1476" bestFit="1" customWidth="1"/>
    <col min="5892" max="5892" width="15.85546875" style="1476" bestFit="1" customWidth="1"/>
    <col min="5893" max="5893" width="17.42578125" style="1476" customWidth="1"/>
    <col min="5894" max="5894" width="17.5703125" style="1476" customWidth="1"/>
    <col min="5895" max="5895" width="16.42578125" style="1476" customWidth="1"/>
    <col min="5896" max="5896" width="15.7109375" style="1476" bestFit="1" customWidth="1"/>
    <col min="5897" max="5897" width="13.28515625" style="1476" bestFit="1" customWidth="1"/>
    <col min="5898" max="5898" width="18" style="1476" customWidth="1"/>
    <col min="5899" max="5899" width="10.140625" style="1476" bestFit="1" customWidth="1"/>
    <col min="5900" max="6146" width="9.140625" style="1476"/>
    <col min="6147" max="6147" width="26.85546875" style="1476" bestFit="1" customWidth="1"/>
    <col min="6148" max="6148" width="15.85546875" style="1476" bestFit="1" customWidth="1"/>
    <col min="6149" max="6149" width="17.42578125" style="1476" customWidth="1"/>
    <col min="6150" max="6150" width="17.5703125" style="1476" customWidth="1"/>
    <col min="6151" max="6151" width="16.42578125" style="1476" customWidth="1"/>
    <col min="6152" max="6152" width="15.7109375" style="1476" bestFit="1" customWidth="1"/>
    <col min="6153" max="6153" width="13.28515625" style="1476" bestFit="1" customWidth="1"/>
    <col min="6154" max="6154" width="18" style="1476" customWidth="1"/>
    <col min="6155" max="6155" width="10.140625" style="1476" bestFit="1" customWidth="1"/>
    <col min="6156" max="6402" width="9.140625" style="1476"/>
    <col min="6403" max="6403" width="26.85546875" style="1476" bestFit="1" customWidth="1"/>
    <col min="6404" max="6404" width="15.85546875" style="1476" bestFit="1" customWidth="1"/>
    <col min="6405" max="6405" width="17.42578125" style="1476" customWidth="1"/>
    <col min="6406" max="6406" width="17.5703125" style="1476" customWidth="1"/>
    <col min="6407" max="6407" width="16.42578125" style="1476" customWidth="1"/>
    <col min="6408" max="6408" width="15.7109375" style="1476" bestFit="1" customWidth="1"/>
    <col min="6409" max="6409" width="13.28515625" style="1476" bestFit="1" customWidth="1"/>
    <col min="6410" max="6410" width="18" style="1476" customWidth="1"/>
    <col min="6411" max="6411" width="10.140625" style="1476" bestFit="1" customWidth="1"/>
    <col min="6412" max="6658" width="9.140625" style="1476"/>
    <col min="6659" max="6659" width="26.85546875" style="1476" bestFit="1" customWidth="1"/>
    <col min="6660" max="6660" width="15.85546875" style="1476" bestFit="1" customWidth="1"/>
    <col min="6661" max="6661" width="17.42578125" style="1476" customWidth="1"/>
    <col min="6662" max="6662" width="17.5703125" style="1476" customWidth="1"/>
    <col min="6663" max="6663" width="16.42578125" style="1476" customWidth="1"/>
    <col min="6664" max="6664" width="15.7109375" style="1476" bestFit="1" customWidth="1"/>
    <col min="6665" max="6665" width="13.28515625" style="1476" bestFit="1" customWidth="1"/>
    <col min="6666" max="6666" width="18" style="1476" customWidth="1"/>
    <col min="6667" max="6667" width="10.140625" style="1476" bestFit="1" customWidth="1"/>
    <col min="6668" max="6914" width="9.140625" style="1476"/>
    <col min="6915" max="6915" width="26.85546875" style="1476" bestFit="1" customWidth="1"/>
    <col min="6916" max="6916" width="15.85546875" style="1476" bestFit="1" customWidth="1"/>
    <col min="6917" max="6917" width="17.42578125" style="1476" customWidth="1"/>
    <col min="6918" max="6918" width="17.5703125" style="1476" customWidth="1"/>
    <col min="6919" max="6919" width="16.42578125" style="1476" customWidth="1"/>
    <col min="6920" max="6920" width="15.7109375" style="1476" bestFit="1" customWidth="1"/>
    <col min="6921" max="6921" width="13.28515625" style="1476" bestFit="1" customWidth="1"/>
    <col min="6922" max="6922" width="18" style="1476" customWidth="1"/>
    <col min="6923" max="6923" width="10.140625" style="1476" bestFit="1" customWidth="1"/>
    <col min="6924" max="7170" width="9.140625" style="1476"/>
    <col min="7171" max="7171" width="26.85546875" style="1476" bestFit="1" customWidth="1"/>
    <col min="7172" max="7172" width="15.85546875" style="1476" bestFit="1" customWidth="1"/>
    <col min="7173" max="7173" width="17.42578125" style="1476" customWidth="1"/>
    <col min="7174" max="7174" width="17.5703125" style="1476" customWidth="1"/>
    <col min="7175" max="7175" width="16.42578125" style="1476" customWidth="1"/>
    <col min="7176" max="7176" width="15.7109375" style="1476" bestFit="1" customWidth="1"/>
    <col min="7177" max="7177" width="13.28515625" style="1476" bestFit="1" customWidth="1"/>
    <col min="7178" max="7178" width="18" style="1476" customWidth="1"/>
    <col min="7179" max="7179" width="10.140625" style="1476" bestFit="1" customWidth="1"/>
    <col min="7180" max="7426" width="9.140625" style="1476"/>
    <col min="7427" max="7427" width="26.85546875" style="1476" bestFit="1" customWidth="1"/>
    <col min="7428" max="7428" width="15.85546875" style="1476" bestFit="1" customWidth="1"/>
    <col min="7429" max="7429" width="17.42578125" style="1476" customWidth="1"/>
    <col min="7430" max="7430" width="17.5703125" style="1476" customWidth="1"/>
    <col min="7431" max="7431" width="16.42578125" style="1476" customWidth="1"/>
    <col min="7432" max="7432" width="15.7109375" style="1476" bestFit="1" customWidth="1"/>
    <col min="7433" max="7433" width="13.28515625" style="1476" bestFit="1" customWidth="1"/>
    <col min="7434" max="7434" width="18" style="1476" customWidth="1"/>
    <col min="7435" max="7435" width="10.140625" style="1476" bestFit="1" customWidth="1"/>
    <col min="7436" max="7682" width="9.140625" style="1476"/>
    <col min="7683" max="7683" width="26.85546875" style="1476" bestFit="1" customWidth="1"/>
    <col min="7684" max="7684" width="15.85546875" style="1476" bestFit="1" customWidth="1"/>
    <col min="7685" max="7685" width="17.42578125" style="1476" customWidth="1"/>
    <col min="7686" max="7686" width="17.5703125" style="1476" customWidth="1"/>
    <col min="7687" max="7687" width="16.42578125" style="1476" customWidth="1"/>
    <col min="7688" max="7688" width="15.7109375" style="1476" bestFit="1" customWidth="1"/>
    <col min="7689" max="7689" width="13.28515625" style="1476" bestFit="1" customWidth="1"/>
    <col min="7690" max="7690" width="18" style="1476" customWidth="1"/>
    <col min="7691" max="7691" width="10.140625" style="1476" bestFit="1" customWidth="1"/>
    <col min="7692" max="7938" width="9.140625" style="1476"/>
    <col min="7939" max="7939" width="26.85546875" style="1476" bestFit="1" customWidth="1"/>
    <col min="7940" max="7940" width="15.85546875" style="1476" bestFit="1" customWidth="1"/>
    <col min="7941" max="7941" width="17.42578125" style="1476" customWidth="1"/>
    <col min="7942" max="7942" width="17.5703125" style="1476" customWidth="1"/>
    <col min="7943" max="7943" width="16.42578125" style="1476" customWidth="1"/>
    <col min="7944" max="7944" width="15.7109375" style="1476" bestFit="1" customWidth="1"/>
    <col min="7945" max="7945" width="13.28515625" style="1476" bestFit="1" customWidth="1"/>
    <col min="7946" max="7946" width="18" style="1476" customWidth="1"/>
    <col min="7947" max="7947" width="10.140625" style="1476" bestFit="1" customWidth="1"/>
    <col min="7948" max="8194" width="9.140625" style="1476"/>
    <col min="8195" max="8195" width="26.85546875" style="1476" bestFit="1" customWidth="1"/>
    <col min="8196" max="8196" width="15.85546875" style="1476" bestFit="1" customWidth="1"/>
    <col min="8197" max="8197" width="17.42578125" style="1476" customWidth="1"/>
    <col min="8198" max="8198" width="17.5703125" style="1476" customWidth="1"/>
    <col min="8199" max="8199" width="16.42578125" style="1476" customWidth="1"/>
    <col min="8200" max="8200" width="15.7109375" style="1476" bestFit="1" customWidth="1"/>
    <col min="8201" max="8201" width="13.28515625" style="1476" bestFit="1" customWidth="1"/>
    <col min="8202" max="8202" width="18" style="1476" customWidth="1"/>
    <col min="8203" max="8203" width="10.140625" style="1476" bestFit="1" customWidth="1"/>
    <col min="8204" max="8450" width="9.140625" style="1476"/>
    <col min="8451" max="8451" width="26.85546875" style="1476" bestFit="1" customWidth="1"/>
    <col min="8452" max="8452" width="15.85546875" style="1476" bestFit="1" customWidth="1"/>
    <col min="8453" max="8453" width="17.42578125" style="1476" customWidth="1"/>
    <col min="8454" max="8454" width="17.5703125" style="1476" customWidth="1"/>
    <col min="8455" max="8455" width="16.42578125" style="1476" customWidth="1"/>
    <col min="8456" max="8456" width="15.7109375" style="1476" bestFit="1" customWidth="1"/>
    <col min="8457" max="8457" width="13.28515625" style="1476" bestFit="1" customWidth="1"/>
    <col min="8458" max="8458" width="18" style="1476" customWidth="1"/>
    <col min="8459" max="8459" width="10.140625" style="1476" bestFit="1" customWidth="1"/>
    <col min="8460" max="8706" width="9.140625" style="1476"/>
    <col min="8707" max="8707" width="26.85546875" style="1476" bestFit="1" customWidth="1"/>
    <col min="8708" max="8708" width="15.85546875" style="1476" bestFit="1" customWidth="1"/>
    <col min="8709" max="8709" width="17.42578125" style="1476" customWidth="1"/>
    <col min="8710" max="8710" width="17.5703125" style="1476" customWidth="1"/>
    <col min="8711" max="8711" width="16.42578125" style="1476" customWidth="1"/>
    <col min="8712" max="8712" width="15.7109375" style="1476" bestFit="1" customWidth="1"/>
    <col min="8713" max="8713" width="13.28515625" style="1476" bestFit="1" customWidth="1"/>
    <col min="8714" max="8714" width="18" style="1476" customWidth="1"/>
    <col min="8715" max="8715" width="10.140625" style="1476" bestFit="1" customWidth="1"/>
    <col min="8716" max="8962" width="9.140625" style="1476"/>
    <col min="8963" max="8963" width="26.85546875" style="1476" bestFit="1" customWidth="1"/>
    <col min="8964" max="8964" width="15.85546875" style="1476" bestFit="1" customWidth="1"/>
    <col min="8965" max="8965" width="17.42578125" style="1476" customWidth="1"/>
    <col min="8966" max="8966" width="17.5703125" style="1476" customWidth="1"/>
    <col min="8967" max="8967" width="16.42578125" style="1476" customWidth="1"/>
    <col min="8968" max="8968" width="15.7109375" style="1476" bestFit="1" customWidth="1"/>
    <col min="8969" max="8969" width="13.28515625" style="1476" bestFit="1" customWidth="1"/>
    <col min="8970" max="8970" width="18" style="1476" customWidth="1"/>
    <col min="8971" max="8971" width="10.140625" style="1476" bestFit="1" customWidth="1"/>
    <col min="8972" max="9218" width="9.140625" style="1476"/>
    <col min="9219" max="9219" width="26.85546875" style="1476" bestFit="1" customWidth="1"/>
    <col min="9220" max="9220" width="15.85546875" style="1476" bestFit="1" customWidth="1"/>
    <col min="9221" max="9221" width="17.42578125" style="1476" customWidth="1"/>
    <col min="9222" max="9222" width="17.5703125" style="1476" customWidth="1"/>
    <col min="9223" max="9223" width="16.42578125" style="1476" customWidth="1"/>
    <col min="9224" max="9224" width="15.7109375" style="1476" bestFit="1" customWidth="1"/>
    <col min="9225" max="9225" width="13.28515625" style="1476" bestFit="1" customWidth="1"/>
    <col min="9226" max="9226" width="18" style="1476" customWidth="1"/>
    <col min="9227" max="9227" width="10.140625" style="1476" bestFit="1" customWidth="1"/>
    <col min="9228" max="9474" width="9.140625" style="1476"/>
    <col min="9475" max="9475" width="26.85546875" style="1476" bestFit="1" customWidth="1"/>
    <col min="9476" max="9476" width="15.85546875" style="1476" bestFit="1" customWidth="1"/>
    <col min="9477" max="9477" width="17.42578125" style="1476" customWidth="1"/>
    <col min="9478" max="9478" width="17.5703125" style="1476" customWidth="1"/>
    <col min="9479" max="9479" width="16.42578125" style="1476" customWidth="1"/>
    <col min="9480" max="9480" width="15.7109375" style="1476" bestFit="1" customWidth="1"/>
    <col min="9481" max="9481" width="13.28515625" style="1476" bestFit="1" customWidth="1"/>
    <col min="9482" max="9482" width="18" style="1476" customWidth="1"/>
    <col min="9483" max="9483" width="10.140625" style="1476" bestFit="1" customWidth="1"/>
    <col min="9484" max="9730" width="9.140625" style="1476"/>
    <col min="9731" max="9731" width="26.85546875" style="1476" bestFit="1" customWidth="1"/>
    <col min="9732" max="9732" width="15.85546875" style="1476" bestFit="1" customWidth="1"/>
    <col min="9733" max="9733" width="17.42578125" style="1476" customWidth="1"/>
    <col min="9734" max="9734" width="17.5703125" style="1476" customWidth="1"/>
    <col min="9735" max="9735" width="16.42578125" style="1476" customWidth="1"/>
    <col min="9736" max="9736" width="15.7109375" style="1476" bestFit="1" customWidth="1"/>
    <col min="9737" max="9737" width="13.28515625" style="1476" bestFit="1" customWidth="1"/>
    <col min="9738" max="9738" width="18" style="1476" customWidth="1"/>
    <col min="9739" max="9739" width="10.140625" style="1476" bestFit="1" customWidth="1"/>
    <col min="9740" max="9986" width="9.140625" style="1476"/>
    <col min="9987" max="9987" width="26.85546875" style="1476" bestFit="1" customWidth="1"/>
    <col min="9988" max="9988" width="15.85546875" style="1476" bestFit="1" customWidth="1"/>
    <col min="9989" max="9989" width="17.42578125" style="1476" customWidth="1"/>
    <col min="9990" max="9990" width="17.5703125" style="1476" customWidth="1"/>
    <col min="9991" max="9991" width="16.42578125" style="1476" customWidth="1"/>
    <col min="9992" max="9992" width="15.7109375" style="1476" bestFit="1" customWidth="1"/>
    <col min="9993" max="9993" width="13.28515625" style="1476" bestFit="1" customWidth="1"/>
    <col min="9994" max="9994" width="18" style="1476" customWidth="1"/>
    <col min="9995" max="9995" width="10.140625" style="1476" bestFit="1" customWidth="1"/>
    <col min="9996" max="10242" width="9.140625" style="1476"/>
    <col min="10243" max="10243" width="26.85546875" style="1476" bestFit="1" customWidth="1"/>
    <col min="10244" max="10244" width="15.85546875" style="1476" bestFit="1" customWidth="1"/>
    <col min="10245" max="10245" width="17.42578125" style="1476" customWidth="1"/>
    <col min="10246" max="10246" width="17.5703125" style="1476" customWidth="1"/>
    <col min="10247" max="10247" width="16.42578125" style="1476" customWidth="1"/>
    <col min="10248" max="10248" width="15.7109375" style="1476" bestFit="1" customWidth="1"/>
    <col min="10249" max="10249" width="13.28515625" style="1476" bestFit="1" customWidth="1"/>
    <col min="10250" max="10250" width="18" style="1476" customWidth="1"/>
    <col min="10251" max="10251" width="10.140625" style="1476" bestFit="1" customWidth="1"/>
    <col min="10252" max="10498" width="9.140625" style="1476"/>
    <col min="10499" max="10499" width="26.85546875" style="1476" bestFit="1" customWidth="1"/>
    <col min="10500" max="10500" width="15.85546875" style="1476" bestFit="1" customWidth="1"/>
    <col min="10501" max="10501" width="17.42578125" style="1476" customWidth="1"/>
    <col min="10502" max="10502" width="17.5703125" style="1476" customWidth="1"/>
    <col min="10503" max="10503" width="16.42578125" style="1476" customWidth="1"/>
    <col min="10504" max="10504" width="15.7109375" style="1476" bestFit="1" customWidth="1"/>
    <col min="10505" max="10505" width="13.28515625" style="1476" bestFit="1" customWidth="1"/>
    <col min="10506" max="10506" width="18" style="1476" customWidth="1"/>
    <col min="10507" max="10507" width="10.140625" style="1476" bestFit="1" customWidth="1"/>
    <col min="10508" max="10754" width="9.140625" style="1476"/>
    <col min="10755" max="10755" width="26.85546875" style="1476" bestFit="1" customWidth="1"/>
    <col min="10756" max="10756" width="15.85546875" style="1476" bestFit="1" customWidth="1"/>
    <col min="10757" max="10757" width="17.42578125" style="1476" customWidth="1"/>
    <col min="10758" max="10758" width="17.5703125" style="1476" customWidth="1"/>
    <col min="10759" max="10759" width="16.42578125" style="1476" customWidth="1"/>
    <col min="10760" max="10760" width="15.7109375" style="1476" bestFit="1" customWidth="1"/>
    <col min="10761" max="10761" width="13.28515625" style="1476" bestFit="1" customWidth="1"/>
    <col min="10762" max="10762" width="18" style="1476" customWidth="1"/>
    <col min="10763" max="10763" width="10.140625" style="1476" bestFit="1" customWidth="1"/>
    <col min="10764" max="11010" width="9.140625" style="1476"/>
    <col min="11011" max="11011" width="26.85546875" style="1476" bestFit="1" customWidth="1"/>
    <col min="11012" max="11012" width="15.85546875" style="1476" bestFit="1" customWidth="1"/>
    <col min="11013" max="11013" width="17.42578125" style="1476" customWidth="1"/>
    <col min="11014" max="11014" width="17.5703125" style="1476" customWidth="1"/>
    <col min="11015" max="11015" width="16.42578125" style="1476" customWidth="1"/>
    <col min="11016" max="11016" width="15.7109375" style="1476" bestFit="1" customWidth="1"/>
    <col min="11017" max="11017" width="13.28515625" style="1476" bestFit="1" customWidth="1"/>
    <col min="11018" max="11018" width="18" style="1476" customWidth="1"/>
    <col min="11019" max="11019" width="10.140625" style="1476" bestFit="1" customWidth="1"/>
    <col min="11020" max="11266" width="9.140625" style="1476"/>
    <col min="11267" max="11267" width="26.85546875" style="1476" bestFit="1" customWidth="1"/>
    <col min="11268" max="11268" width="15.85546875" style="1476" bestFit="1" customWidth="1"/>
    <col min="11269" max="11269" width="17.42578125" style="1476" customWidth="1"/>
    <col min="11270" max="11270" width="17.5703125" style="1476" customWidth="1"/>
    <col min="11271" max="11271" width="16.42578125" style="1476" customWidth="1"/>
    <col min="11272" max="11272" width="15.7109375" style="1476" bestFit="1" customWidth="1"/>
    <col min="11273" max="11273" width="13.28515625" style="1476" bestFit="1" customWidth="1"/>
    <col min="11274" max="11274" width="18" style="1476" customWidth="1"/>
    <col min="11275" max="11275" width="10.140625" style="1476" bestFit="1" customWidth="1"/>
    <col min="11276" max="11522" width="9.140625" style="1476"/>
    <col min="11523" max="11523" width="26.85546875" style="1476" bestFit="1" customWidth="1"/>
    <col min="11524" max="11524" width="15.85546875" style="1476" bestFit="1" customWidth="1"/>
    <col min="11525" max="11525" width="17.42578125" style="1476" customWidth="1"/>
    <col min="11526" max="11526" width="17.5703125" style="1476" customWidth="1"/>
    <col min="11527" max="11527" width="16.42578125" style="1476" customWidth="1"/>
    <col min="11528" max="11528" width="15.7109375" style="1476" bestFit="1" customWidth="1"/>
    <col min="11529" max="11529" width="13.28515625" style="1476" bestFit="1" customWidth="1"/>
    <col min="11530" max="11530" width="18" style="1476" customWidth="1"/>
    <col min="11531" max="11531" width="10.140625" style="1476" bestFit="1" customWidth="1"/>
    <col min="11532" max="11778" width="9.140625" style="1476"/>
    <col min="11779" max="11779" width="26.85546875" style="1476" bestFit="1" customWidth="1"/>
    <col min="11780" max="11780" width="15.85546875" style="1476" bestFit="1" customWidth="1"/>
    <col min="11781" max="11781" width="17.42578125" style="1476" customWidth="1"/>
    <col min="11782" max="11782" width="17.5703125" style="1476" customWidth="1"/>
    <col min="11783" max="11783" width="16.42578125" style="1476" customWidth="1"/>
    <col min="11784" max="11784" width="15.7109375" style="1476" bestFit="1" customWidth="1"/>
    <col min="11785" max="11785" width="13.28515625" style="1476" bestFit="1" customWidth="1"/>
    <col min="11786" max="11786" width="18" style="1476" customWidth="1"/>
    <col min="11787" max="11787" width="10.140625" style="1476" bestFit="1" customWidth="1"/>
    <col min="11788" max="12034" width="9.140625" style="1476"/>
    <col min="12035" max="12035" width="26.85546875" style="1476" bestFit="1" customWidth="1"/>
    <col min="12036" max="12036" width="15.85546875" style="1476" bestFit="1" customWidth="1"/>
    <col min="12037" max="12037" width="17.42578125" style="1476" customWidth="1"/>
    <col min="12038" max="12038" width="17.5703125" style="1476" customWidth="1"/>
    <col min="12039" max="12039" width="16.42578125" style="1476" customWidth="1"/>
    <col min="12040" max="12040" width="15.7109375" style="1476" bestFit="1" customWidth="1"/>
    <col min="12041" max="12041" width="13.28515625" style="1476" bestFit="1" customWidth="1"/>
    <col min="12042" max="12042" width="18" style="1476" customWidth="1"/>
    <col min="12043" max="12043" width="10.140625" style="1476" bestFit="1" customWidth="1"/>
    <col min="12044" max="12290" width="9.140625" style="1476"/>
    <col min="12291" max="12291" width="26.85546875" style="1476" bestFit="1" customWidth="1"/>
    <col min="12292" max="12292" width="15.85546875" style="1476" bestFit="1" customWidth="1"/>
    <col min="12293" max="12293" width="17.42578125" style="1476" customWidth="1"/>
    <col min="12294" max="12294" width="17.5703125" style="1476" customWidth="1"/>
    <col min="12295" max="12295" width="16.42578125" style="1476" customWidth="1"/>
    <col min="12296" max="12296" width="15.7109375" style="1476" bestFit="1" customWidth="1"/>
    <col min="12297" max="12297" width="13.28515625" style="1476" bestFit="1" customWidth="1"/>
    <col min="12298" max="12298" width="18" style="1476" customWidth="1"/>
    <col min="12299" max="12299" width="10.140625" style="1476" bestFit="1" customWidth="1"/>
    <col min="12300" max="12546" width="9.140625" style="1476"/>
    <col min="12547" max="12547" width="26.85546875" style="1476" bestFit="1" customWidth="1"/>
    <col min="12548" max="12548" width="15.85546875" style="1476" bestFit="1" customWidth="1"/>
    <col min="12549" max="12549" width="17.42578125" style="1476" customWidth="1"/>
    <col min="12550" max="12550" width="17.5703125" style="1476" customWidth="1"/>
    <col min="12551" max="12551" width="16.42578125" style="1476" customWidth="1"/>
    <col min="12552" max="12552" width="15.7109375" style="1476" bestFit="1" customWidth="1"/>
    <col min="12553" max="12553" width="13.28515625" style="1476" bestFit="1" customWidth="1"/>
    <col min="12554" max="12554" width="18" style="1476" customWidth="1"/>
    <col min="12555" max="12555" width="10.140625" style="1476" bestFit="1" customWidth="1"/>
    <col min="12556" max="12802" width="9.140625" style="1476"/>
    <col min="12803" max="12803" width="26.85546875" style="1476" bestFit="1" customWidth="1"/>
    <col min="12804" max="12804" width="15.85546875" style="1476" bestFit="1" customWidth="1"/>
    <col min="12805" max="12805" width="17.42578125" style="1476" customWidth="1"/>
    <col min="12806" max="12806" width="17.5703125" style="1476" customWidth="1"/>
    <col min="12807" max="12807" width="16.42578125" style="1476" customWidth="1"/>
    <col min="12808" max="12808" width="15.7109375" style="1476" bestFit="1" customWidth="1"/>
    <col min="12809" max="12809" width="13.28515625" style="1476" bestFit="1" customWidth="1"/>
    <col min="12810" max="12810" width="18" style="1476" customWidth="1"/>
    <col min="12811" max="12811" width="10.140625" style="1476" bestFit="1" customWidth="1"/>
    <col min="12812" max="13058" width="9.140625" style="1476"/>
    <col min="13059" max="13059" width="26.85546875" style="1476" bestFit="1" customWidth="1"/>
    <col min="13060" max="13060" width="15.85546875" style="1476" bestFit="1" customWidth="1"/>
    <col min="13061" max="13061" width="17.42578125" style="1476" customWidth="1"/>
    <col min="13062" max="13062" width="17.5703125" style="1476" customWidth="1"/>
    <col min="13063" max="13063" width="16.42578125" style="1476" customWidth="1"/>
    <col min="13064" max="13064" width="15.7109375" style="1476" bestFit="1" customWidth="1"/>
    <col min="13065" max="13065" width="13.28515625" style="1476" bestFit="1" customWidth="1"/>
    <col min="13066" max="13066" width="18" style="1476" customWidth="1"/>
    <col min="13067" max="13067" width="10.140625" style="1476" bestFit="1" customWidth="1"/>
    <col min="13068" max="13314" width="9.140625" style="1476"/>
    <col min="13315" max="13315" width="26.85546875" style="1476" bestFit="1" customWidth="1"/>
    <col min="13316" max="13316" width="15.85546875" style="1476" bestFit="1" customWidth="1"/>
    <col min="13317" max="13317" width="17.42578125" style="1476" customWidth="1"/>
    <col min="13318" max="13318" width="17.5703125" style="1476" customWidth="1"/>
    <col min="13319" max="13319" width="16.42578125" style="1476" customWidth="1"/>
    <col min="13320" max="13320" width="15.7109375" style="1476" bestFit="1" customWidth="1"/>
    <col min="13321" max="13321" width="13.28515625" style="1476" bestFit="1" customWidth="1"/>
    <col min="13322" max="13322" width="18" style="1476" customWidth="1"/>
    <col min="13323" max="13323" width="10.140625" style="1476" bestFit="1" customWidth="1"/>
    <col min="13324" max="13570" width="9.140625" style="1476"/>
    <col min="13571" max="13571" width="26.85546875" style="1476" bestFit="1" customWidth="1"/>
    <col min="13572" max="13572" width="15.85546875" style="1476" bestFit="1" customWidth="1"/>
    <col min="13573" max="13573" width="17.42578125" style="1476" customWidth="1"/>
    <col min="13574" max="13574" width="17.5703125" style="1476" customWidth="1"/>
    <col min="13575" max="13575" width="16.42578125" style="1476" customWidth="1"/>
    <col min="13576" max="13576" width="15.7109375" style="1476" bestFit="1" customWidth="1"/>
    <col min="13577" max="13577" width="13.28515625" style="1476" bestFit="1" customWidth="1"/>
    <col min="13578" max="13578" width="18" style="1476" customWidth="1"/>
    <col min="13579" max="13579" width="10.140625" style="1476" bestFit="1" customWidth="1"/>
    <col min="13580" max="13826" width="9.140625" style="1476"/>
    <col min="13827" max="13827" width="26.85546875" style="1476" bestFit="1" customWidth="1"/>
    <col min="13828" max="13828" width="15.85546875" style="1476" bestFit="1" customWidth="1"/>
    <col min="13829" max="13829" width="17.42578125" style="1476" customWidth="1"/>
    <col min="13830" max="13830" width="17.5703125" style="1476" customWidth="1"/>
    <col min="13831" max="13831" width="16.42578125" style="1476" customWidth="1"/>
    <col min="13832" max="13832" width="15.7109375" style="1476" bestFit="1" customWidth="1"/>
    <col min="13833" max="13833" width="13.28515625" style="1476" bestFit="1" customWidth="1"/>
    <col min="13834" max="13834" width="18" style="1476" customWidth="1"/>
    <col min="13835" max="13835" width="10.140625" style="1476" bestFit="1" customWidth="1"/>
    <col min="13836" max="14082" width="9.140625" style="1476"/>
    <col min="14083" max="14083" width="26.85546875" style="1476" bestFit="1" customWidth="1"/>
    <col min="14084" max="14084" width="15.85546875" style="1476" bestFit="1" customWidth="1"/>
    <col min="14085" max="14085" width="17.42578125" style="1476" customWidth="1"/>
    <col min="14086" max="14086" width="17.5703125" style="1476" customWidth="1"/>
    <col min="14087" max="14087" width="16.42578125" style="1476" customWidth="1"/>
    <col min="14088" max="14088" width="15.7109375" style="1476" bestFit="1" customWidth="1"/>
    <col min="14089" max="14089" width="13.28515625" style="1476" bestFit="1" customWidth="1"/>
    <col min="14090" max="14090" width="18" style="1476" customWidth="1"/>
    <col min="14091" max="14091" width="10.140625" style="1476" bestFit="1" customWidth="1"/>
    <col min="14092" max="14338" width="9.140625" style="1476"/>
    <col min="14339" max="14339" width="26.85546875" style="1476" bestFit="1" customWidth="1"/>
    <col min="14340" max="14340" width="15.85546875" style="1476" bestFit="1" customWidth="1"/>
    <col min="14341" max="14341" width="17.42578125" style="1476" customWidth="1"/>
    <col min="14342" max="14342" width="17.5703125" style="1476" customWidth="1"/>
    <col min="14343" max="14343" width="16.42578125" style="1476" customWidth="1"/>
    <col min="14344" max="14344" width="15.7109375" style="1476" bestFit="1" customWidth="1"/>
    <col min="14345" max="14345" width="13.28515625" style="1476" bestFit="1" customWidth="1"/>
    <col min="14346" max="14346" width="18" style="1476" customWidth="1"/>
    <col min="14347" max="14347" width="10.140625" style="1476" bestFit="1" customWidth="1"/>
    <col min="14348" max="14594" width="9.140625" style="1476"/>
    <col min="14595" max="14595" width="26.85546875" style="1476" bestFit="1" customWidth="1"/>
    <col min="14596" max="14596" width="15.85546875" style="1476" bestFit="1" customWidth="1"/>
    <col min="14597" max="14597" width="17.42578125" style="1476" customWidth="1"/>
    <col min="14598" max="14598" width="17.5703125" style="1476" customWidth="1"/>
    <col min="14599" max="14599" width="16.42578125" style="1476" customWidth="1"/>
    <col min="14600" max="14600" width="15.7109375" style="1476" bestFit="1" customWidth="1"/>
    <col min="14601" max="14601" width="13.28515625" style="1476" bestFit="1" customWidth="1"/>
    <col min="14602" max="14602" width="18" style="1476" customWidth="1"/>
    <col min="14603" max="14603" width="10.140625" style="1476" bestFit="1" customWidth="1"/>
    <col min="14604" max="14850" width="9.140625" style="1476"/>
    <col min="14851" max="14851" width="26.85546875" style="1476" bestFit="1" customWidth="1"/>
    <col min="14852" max="14852" width="15.85546875" style="1476" bestFit="1" customWidth="1"/>
    <col min="14853" max="14853" width="17.42578125" style="1476" customWidth="1"/>
    <col min="14854" max="14854" width="17.5703125" style="1476" customWidth="1"/>
    <col min="14855" max="14855" width="16.42578125" style="1476" customWidth="1"/>
    <col min="14856" max="14856" width="15.7109375" style="1476" bestFit="1" customWidth="1"/>
    <col min="14857" max="14857" width="13.28515625" style="1476" bestFit="1" customWidth="1"/>
    <col min="14858" max="14858" width="18" style="1476" customWidth="1"/>
    <col min="14859" max="14859" width="10.140625" style="1476" bestFit="1" customWidth="1"/>
    <col min="14860" max="15106" width="9.140625" style="1476"/>
    <col min="15107" max="15107" width="26.85546875" style="1476" bestFit="1" customWidth="1"/>
    <col min="15108" max="15108" width="15.85546875" style="1476" bestFit="1" customWidth="1"/>
    <col min="15109" max="15109" width="17.42578125" style="1476" customWidth="1"/>
    <col min="15110" max="15110" width="17.5703125" style="1476" customWidth="1"/>
    <col min="15111" max="15111" width="16.42578125" style="1476" customWidth="1"/>
    <col min="15112" max="15112" width="15.7109375" style="1476" bestFit="1" customWidth="1"/>
    <col min="15113" max="15113" width="13.28515625" style="1476" bestFit="1" customWidth="1"/>
    <col min="15114" max="15114" width="18" style="1476" customWidth="1"/>
    <col min="15115" max="15115" width="10.140625" style="1476" bestFit="1" customWidth="1"/>
    <col min="15116" max="15362" width="9.140625" style="1476"/>
    <col min="15363" max="15363" width="26.85546875" style="1476" bestFit="1" customWidth="1"/>
    <col min="15364" max="15364" width="15.85546875" style="1476" bestFit="1" customWidth="1"/>
    <col min="15365" max="15365" width="17.42578125" style="1476" customWidth="1"/>
    <col min="15366" max="15366" width="17.5703125" style="1476" customWidth="1"/>
    <col min="15367" max="15367" width="16.42578125" style="1476" customWidth="1"/>
    <col min="15368" max="15368" width="15.7109375" style="1476" bestFit="1" customWidth="1"/>
    <col min="15369" max="15369" width="13.28515625" style="1476" bestFit="1" customWidth="1"/>
    <col min="15370" max="15370" width="18" style="1476" customWidth="1"/>
    <col min="15371" max="15371" width="10.140625" style="1476" bestFit="1" customWidth="1"/>
    <col min="15372" max="15618" width="9.140625" style="1476"/>
    <col min="15619" max="15619" width="26.85546875" style="1476" bestFit="1" customWidth="1"/>
    <col min="15620" max="15620" width="15.85546875" style="1476" bestFit="1" customWidth="1"/>
    <col min="15621" max="15621" width="17.42578125" style="1476" customWidth="1"/>
    <col min="15622" max="15622" width="17.5703125" style="1476" customWidth="1"/>
    <col min="15623" max="15623" width="16.42578125" style="1476" customWidth="1"/>
    <col min="15624" max="15624" width="15.7109375" style="1476" bestFit="1" customWidth="1"/>
    <col min="15625" max="15625" width="13.28515625" style="1476" bestFit="1" customWidth="1"/>
    <col min="15626" max="15626" width="18" style="1476" customWidth="1"/>
    <col min="15627" max="15627" width="10.140625" style="1476" bestFit="1" customWidth="1"/>
    <col min="15628" max="15874" width="9.140625" style="1476"/>
    <col min="15875" max="15875" width="26.85546875" style="1476" bestFit="1" customWidth="1"/>
    <col min="15876" max="15876" width="15.85546875" style="1476" bestFit="1" customWidth="1"/>
    <col min="15877" max="15877" width="17.42578125" style="1476" customWidth="1"/>
    <col min="15878" max="15878" width="17.5703125" style="1476" customWidth="1"/>
    <col min="15879" max="15879" width="16.42578125" style="1476" customWidth="1"/>
    <col min="15880" max="15880" width="15.7109375" style="1476" bestFit="1" customWidth="1"/>
    <col min="15881" max="15881" width="13.28515625" style="1476" bestFit="1" customWidth="1"/>
    <col min="15882" max="15882" width="18" style="1476" customWidth="1"/>
    <col min="15883" max="15883" width="10.140625" style="1476" bestFit="1" customWidth="1"/>
    <col min="15884" max="16130" width="9.140625" style="1476"/>
    <col min="16131" max="16131" width="26.85546875" style="1476" bestFit="1" customWidth="1"/>
    <col min="16132" max="16132" width="15.85546875" style="1476" bestFit="1" customWidth="1"/>
    <col min="16133" max="16133" width="17.42578125" style="1476" customWidth="1"/>
    <col min="16134" max="16134" width="17.5703125" style="1476" customWidth="1"/>
    <col min="16135" max="16135" width="16.42578125" style="1476" customWidth="1"/>
    <col min="16136" max="16136" width="15.7109375" style="1476" bestFit="1" customWidth="1"/>
    <col min="16137" max="16137" width="13.28515625" style="1476" bestFit="1" customWidth="1"/>
    <col min="16138" max="16138" width="18" style="1476" customWidth="1"/>
    <col min="16139" max="16139" width="10.140625" style="1476" bestFit="1" customWidth="1"/>
    <col min="16140" max="16384" width="9.140625" style="1476"/>
  </cols>
  <sheetData>
    <row r="1" spans="1:11" s="1473" customFormat="1" x14ac:dyDescent="0.2">
      <c r="A1" s="251"/>
      <c r="B1" s="2527" t="s">
        <v>3049</v>
      </c>
      <c r="C1" s="2527"/>
      <c r="D1" s="2527"/>
      <c r="E1" s="2527"/>
      <c r="F1" s="2527"/>
      <c r="G1" s="2527"/>
      <c r="H1" s="2527"/>
      <c r="I1" s="1472"/>
      <c r="J1" s="1472"/>
      <c r="K1" s="1472"/>
    </row>
    <row r="2" spans="1:11" s="1473" customFormat="1" x14ac:dyDescent="0.2">
      <c r="A2" s="251"/>
      <c r="B2" s="1474"/>
    </row>
    <row r="3" spans="1:11" x14ac:dyDescent="0.2">
      <c r="B3" s="2528" t="s">
        <v>77</v>
      </c>
      <c r="C3" s="2528"/>
      <c r="D3" s="2528"/>
      <c r="E3" s="2528"/>
      <c r="F3" s="2528"/>
      <c r="G3" s="2528"/>
      <c r="H3" s="2528"/>
      <c r="I3" s="1475"/>
      <c r="J3" s="1475"/>
    </row>
    <row r="4" spans="1:11" x14ac:dyDescent="0.2">
      <c r="B4" s="2528" t="s">
        <v>1304</v>
      </c>
      <c r="C4" s="2528"/>
      <c r="D4" s="2528"/>
      <c r="E4" s="2528"/>
      <c r="F4" s="2528"/>
      <c r="G4" s="2528"/>
      <c r="H4" s="2528"/>
      <c r="I4" s="1475"/>
      <c r="J4" s="1475"/>
    </row>
    <row r="5" spans="1:11" x14ac:dyDescent="0.2">
      <c r="B5" s="2528" t="s">
        <v>1308</v>
      </c>
      <c r="C5" s="2528"/>
      <c r="D5" s="2528"/>
      <c r="E5" s="2528"/>
      <c r="F5" s="2528"/>
      <c r="G5" s="2528"/>
      <c r="H5" s="2528"/>
      <c r="I5" s="1475"/>
      <c r="J5" s="1475"/>
    </row>
    <row r="6" spans="1:11" x14ac:dyDescent="0.2">
      <c r="B6" s="2528" t="s">
        <v>1309</v>
      </c>
      <c r="C6" s="2528"/>
      <c r="D6" s="2528"/>
      <c r="E6" s="2528"/>
      <c r="F6" s="2528"/>
      <c r="G6" s="2528"/>
      <c r="H6" s="2528"/>
      <c r="I6" s="1475"/>
      <c r="J6" s="1475"/>
    </row>
    <row r="7" spans="1:11" x14ac:dyDescent="0.2">
      <c r="B7" s="1477"/>
      <c r="C7" s="1478"/>
      <c r="D7" s="1478"/>
      <c r="E7" s="1478"/>
      <c r="F7" s="1478"/>
      <c r="G7" s="1479"/>
      <c r="H7" s="1477"/>
      <c r="I7" s="1475"/>
      <c r="J7" s="1475"/>
    </row>
    <row r="8" spans="1:11" ht="38.25" x14ac:dyDescent="0.2">
      <c r="A8" s="1480"/>
      <c r="B8" s="1481" t="s">
        <v>85</v>
      </c>
      <c r="C8" s="1482" t="s">
        <v>1310</v>
      </c>
      <c r="D8" s="1482" t="s">
        <v>1311</v>
      </c>
      <c r="E8" s="1482" t="s">
        <v>1312</v>
      </c>
      <c r="F8" s="1482" t="s">
        <v>1313</v>
      </c>
      <c r="G8" s="1482" t="s">
        <v>1314</v>
      </c>
      <c r="H8" s="1483" t="s">
        <v>1315</v>
      </c>
    </row>
    <row r="9" spans="1:11" x14ac:dyDescent="0.2">
      <c r="A9" s="1986" t="s">
        <v>467</v>
      </c>
      <c r="B9" s="1484" t="s">
        <v>1316</v>
      </c>
      <c r="C9" s="1485">
        <v>7181</v>
      </c>
      <c r="D9" s="1486"/>
      <c r="E9" s="1486"/>
      <c r="F9" s="1486"/>
      <c r="G9" s="1487">
        <f t="shared" ref="G9:G13" si="0">C9+E9</f>
        <v>7181</v>
      </c>
      <c r="H9" s="1488">
        <v>7</v>
      </c>
    </row>
    <row r="10" spans="1:11" ht="25.5" x14ac:dyDescent="0.2">
      <c r="A10" s="1987" t="s">
        <v>475</v>
      </c>
      <c r="B10" s="1489" t="s">
        <v>1317</v>
      </c>
      <c r="C10" s="1490">
        <v>750000000</v>
      </c>
      <c r="D10" s="1491"/>
      <c r="E10" s="1491">
        <v>-750000000</v>
      </c>
      <c r="F10" s="1491"/>
      <c r="G10" s="1487">
        <f t="shared" si="0"/>
        <v>0</v>
      </c>
      <c r="H10" s="1488">
        <v>0</v>
      </c>
    </row>
    <row r="11" spans="1:11" ht="25.5" x14ac:dyDescent="0.2">
      <c r="A11" s="1987" t="s">
        <v>476</v>
      </c>
      <c r="B11" s="1492" t="s">
        <v>1318</v>
      </c>
      <c r="C11" s="1485">
        <v>3000000</v>
      </c>
      <c r="D11" s="1486"/>
      <c r="E11" s="1486"/>
      <c r="F11" s="1486"/>
      <c r="G11" s="1487">
        <f t="shared" si="0"/>
        <v>3000000</v>
      </c>
      <c r="H11" s="1488">
        <v>3000</v>
      </c>
    </row>
    <row r="12" spans="1:11" ht="25.5" x14ac:dyDescent="0.2">
      <c r="A12" s="1987" t="s">
        <v>477</v>
      </c>
      <c r="B12" s="1489" t="s">
        <v>1319</v>
      </c>
      <c r="C12" s="1485">
        <v>1470000</v>
      </c>
      <c r="D12" s="1486"/>
      <c r="E12" s="1486">
        <v>-180000</v>
      </c>
      <c r="F12" s="1486"/>
      <c r="G12" s="1487">
        <f t="shared" si="0"/>
        <v>1290000</v>
      </c>
      <c r="H12" s="1488">
        <v>1290</v>
      </c>
    </row>
    <row r="13" spans="1:11" ht="25.5" x14ac:dyDescent="0.2">
      <c r="A13" s="1987" t="s">
        <v>478</v>
      </c>
      <c r="B13" s="1489" t="s">
        <v>1320</v>
      </c>
      <c r="C13" s="1485">
        <v>75500000</v>
      </c>
      <c r="D13" s="1486"/>
      <c r="E13" s="1486">
        <v>-70350000</v>
      </c>
      <c r="F13" s="1486"/>
      <c r="G13" s="1487">
        <f t="shared" si="0"/>
        <v>5150000</v>
      </c>
      <c r="H13" s="1488">
        <v>5150</v>
      </c>
    </row>
    <row r="14" spans="1:11" ht="26.25" thickBot="1" x14ac:dyDescent="0.25">
      <c r="A14" s="1987" t="s">
        <v>479</v>
      </c>
      <c r="B14" s="1492" t="s">
        <v>1321</v>
      </c>
      <c r="C14" s="1485">
        <v>3000000</v>
      </c>
      <c r="D14" s="1486"/>
      <c r="E14" s="1486">
        <v>-3000000</v>
      </c>
      <c r="F14" s="1486"/>
      <c r="G14" s="1487">
        <f>C14+E14</f>
        <v>0</v>
      </c>
      <c r="H14" s="1488">
        <v>0</v>
      </c>
    </row>
    <row r="15" spans="1:11" s="1494" customFormat="1" ht="13.5" thickBot="1" x14ac:dyDescent="0.25">
      <c r="A15" s="1988" t="s">
        <v>480</v>
      </c>
      <c r="B15" s="1989" t="s">
        <v>580</v>
      </c>
      <c r="C15" s="1990">
        <f>SUM(C9:C14)</f>
        <v>832977181</v>
      </c>
      <c r="D15" s="1991">
        <f>SUM(D9:D11)</f>
        <v>0</v>
      </c>
      <c r="E15" s="1991">
        <f>SUM(E9:E11)</f>
        <v>-750000000</v>
      </c>
      <c r="F15" s="1991">
        <f>SUM(F9:F11)</f>
        <v>0</v>
      </c>
      <c r="G15" s="1992">
        <f>SUM(G9:G14)</f>
        <v>9447181</v>
      </c>
      <c r="H15" s="1993">
        <f>SUM(H9:H14)</f>
        <v>9447</v>
      </c>
    </row>
    <row r="16" spans="1:11" s="1494" customFormat="1" x14ac:dyDescent="0.2">
      <c r="A16" s="251"/>
      <c r="C16" s="1493"/>
      <c r="D16" s="1495"/>
      <c r="E16" s="1495"/>
      <c r="F16" s="1495"/>
      <c r="G16" s="1495"/>
      <c r="H16" s="1493"/>
    </row>
    <row r="17" spans="2:10" x14ac:dyDescent="0.2">
      <c r="C17" s="1496"/>
      <c r="D17" s="1496"/>
      <c r="E17" s="1496"/>
      <c r="F17" s="1496"/>
      <c r="G17" s="1496"/>
      <c r="H17" s="1496"/>
      <c r="I17" s="1496"/>
      <c r="J17" s="1496"/>
    </row>
    <row r="18" spans="2:10" x14ac:dyDescent="0.2">
      <c r="C18" s="1497"/>
      <c r="D18" s="1497"/>
      <c r="E18" s="1497"/>
      <c r="F18" s="1498"/>
      <c r="G18" s="1497"/>
      <c r="H18" s="1497"/>
      <c r="I18" s="1496"/>
      <c r="J18" s="1496"/>
    </row>
    <row r="19" spans="2:10" x14ac:dyDescent="0.2">
      <c r="C19" s="1497"/>
      <c r="D19" s="1497"/>
      <c r="E19" s="1497"/>
      <c r="F19" s="1498"/>
      <c r="G19" s="1497"/>
      <c r="H19" s="1497"/>
      <c r="I19" s="1496"/>
      <c r="J19" s="1496"/>
    </row>
    <row r="20" spans="2:10" x14ac:dyDescent="0.2">
      <c r="C20" s="1498"/>
      <c r="D20" s="1498"/>
      <c r="E20" s="1498"/>
      <c r="F20" s="1498"/>
      <c r="G20" s="1498"/>
      <c r="H20" s="1498"/>
      <c r="I20" s="1496"/>
      <c r="J20" s="1496"/>
    </row>
    <row r="21" spans="2:10" x14ac:dyDescent="0.2">
      <c r="C21" s="1499"/>
      <c r="D21" s="1500"/>
      <c r="E21" s="1500"/>
      <c r="F21" s="1500"/>
      <c r="G21" s="1500"/>
      <c r="H21" s="1499"/>
    </row>
    <row r="22" spans="2:10" x14ac:dyDescent="0.2">
      <c r="C22" s="1499"/>
      <c r="D22" s="1500"/>
      <c r="E22" s="1500"/>
      <c r="F22" s="1500"/>
      <c r="G22" s="1500"/>
      <c r="H22" s="1499"/>
    </row>
    <row r="25" spans="2:10" x14ac:dyDescent="0.2">
      <c r="B25" s="1501"/>
      <c r="C25" s="1473"/>
      <c r="D25" s="1473"/>
      <c r="E25" s="1473"/>
      <c r="F25" s="1473"/>
      <c r="G25" s="1473"/>
      <c r="H25" s="1473"/>
    </row>
    <row r="26" spans="2:10" x14ac:dyDescent="0.2">
      <c r="B26" s="1473"/>
      <c r="C26" s="1473"/>
      <c r="D26" s="1473"/>
      <c r="E26" s="1473"/>
      <c r="F26" s="1473"/>
      <c r="G26" s="1473"/>
      <c r="H26" s="1473"/>
    </row>
    <row r="27" spans="2:10" x14ac:dyDescent="0.2">
      <c r="B27" s="1473"/>
      <c r="C27" s="1473"/>
      <c r="D27" s="1473"/>
      <c r="E27" s="1473"/>
      <c r="F27" s="1473"/>
      <c r="G27" s="1473"/>
      <c r="H27" s="1473"/>
    </row>
  </sheetData>
  <mergeCells count="5">
    <mergeCell ref="B1:H1"/>
    <mergeCell ref="B3:H3"/>
    <mergeCell ref="B4:H4"/>
    <mergeCell ref="B5:H5"/>
    <mergeCell ref="B6:H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50"/>
  </sheetPr>
  <dimension ref="A1:J50"/>
  <sheetViews>
    <sheetView workbookViewId="0">
      <pane xSplit="2" ySplit="6" topLeftCell="C7" activePane="bottomRight" state="frozen"/>
      <selection pane="topRight" activeCell="C1" sqref="C1"/>
      <selection pane="bottomLeft" activeCell="A13" sqref="A13"/>
      <selection pane="bottomRight" sqref="A1:J1"/>
    </sheetView>
  </sheetViews>
  <sheetFormatPr defaultRowHeight="11.25" x14ac:dyDescent="0.2"/>
  <cols>
    <col min="1" max="1" width="6.7109375" style="1601" customWidth="1"/>
    <col min="2" max="2" width="41" style="1601" customWidth="1"/>
    <col min="3" max="10" width="16" style="1601" customWidth="1"/>
    <col min="11" max="254" width="9.140625" style="1601"/>
    <col min="255" max="255" width="8.140625" style="1601" customWidth="1"/>
    <col min="256" max="256" width="41" style="1601" customWidth="1"/>
    <col min="257" max="259" width="32.85546875" style="1601" customWidth="1"/>
    <col min="260" max="510" width="9.140625" style="1601"/>
    <col min="511" max="511" width="8.140625" style="1601" customWidth="1"/>
    <col min="512" max="512" width="41" style="1601" customWidth="1"/>
    <col min="513" max="515" width="32.85546875" style="1601" customWidth="1"/>
    <col min="516" max="766" width="9.140625" style="1601"/>
    <col min="767" max="767" width="8.140625" style="1601" customWidth="1"/>
    <col min="768" max="768" width="41" style="1601" customWidth="1"/>
    <col min="769" max="771" width="32.85546875" style="1601" customWidth="1"/>
    <col min="772" max="1022" width="9.140625" style="1601"/>
    <col min="1023" max="1023" width="8.140625" style="1601" customWidth="1"/>
    <col min="1024" max="1024" width="41" style="1601" customWidth="1"/>
    <col min="1025" max="1027" width="32.85546875" style="1601" customWidth="1"/>
    <col min="1028" max="1278" width="9.140625" style="1601"/>
    <col min="1279" max="1279" width="8.140625" style="1601" customWidth="1"/>
    <col min="1280" max="1280" width="41" style="1601" customWidth="1"/>
    <col min="1281" max="1283" width="32.85546875" style="1601" customWidth="1"/>
    <col min="1284" max="1534" width="9.140625" style="1601"/>
    <col min="1535" max="1535" width="8.140625" style="1601" customWidth="1"/>
    <col min="1536" max="1536" width="41" style="1601" customWidth="1"/>
    <col min="1537" max="1539" width="32.85546875" style="1601" customWidth="1"/>
    <col min="1540" max="1790" width="9.140625" style="1601"/>
    <col min="1791" max="1791" width="8.140625" style="1601" customWidth="1"/>
    <col min="1792" max="1792" width="41" style="1601" customWidth="1"/>
    <col min="1793" max="1795" width="32.85546875" style="1601" customWidth="1"/>
    <col min="1796" max="2046" width="9.140625" style="1601"/>
    <col min="2047" max="2047" width="8.140625" style="1601" customWidth="1"/>
    <col min="2048" max="2048" width="41" style="1601" customWidth="1"/>
    <col min="2049" max="2051" width="32.85546875" style="1601" customWidth="1"/>
    <col min="2052" max="2302" width="9.140625" style="1601"/>
    <col min="2303" max="2303" width="8.140625" style="1601" customWidth="1"/>
    <col min="2304" max="2304" width="41" style="1601" customWidth="1"/>
    <col min="2305" max="2307" width="32.85546875" style="1601" customWidth="1"/>
    <col min="2308" max="2558" width="9.140625" style="1601"/>
    <col min="2559" max="2559" width="8.140625" style="1601" customWidth="1"/>
    <col min="2560" max="2560" width="41" style="1601" customWidth="1"/>
    <col min="2561" max="2563" width="32.85546875" style="1601" customWidth="1"/>
    <col min="2564" max="2814" width="9.140625" style="1601"/>
    <col min="2815" max="2815" width="8.140625" style="1601" customWidth="1"/>
    <col min="2816" max="2816" width="41" style="1601" customWidth="1"/>
    <col min="2817" max="2819" width="32.85546875" style="1601" customWidth="1"/>
    <col min="2820" max="3070" width="9.140625" style="1601"/>
    <col min="3071" max="3071" width="8.140625" style="1601" customWidth="1"/>
    <col min="3072" max="3072" width="41" style="1601" customWidth="1"/>
    <col min="3073" max="3075" width="32.85546875" style="1601" customWidth="1"/>
    <col min="3076" max="3326" width="9.140625" style="1601"/>
    <col min="3327" max="3327" width="8.140625" style="1601" customWidth="1"/>
    <col min="3328" max="3328" width="41" style="1601" customWidth="1"/>
    <col min="3329" max="3331" width="32.85546875" style="1601" customWidth="1"/>
    <col min="3332" max="3582" width="9.140625" style="1601"/>
    <col min="3583" max="3583" width="8.140625" style="1601" customWidth="1"/>
    <col min="3584" max="3584" width="41" style="1601" customWidth="1"/>
    <col min="3585" max="3587" width="32.85546875" style="1601" customWidth="1"/>
    <col min="3588" max="3838" width="9.140625" style="1601"/>
    <col min="3839" max="3839" width="8.140625" style="1601" customWidth="1"/>
    <col min="3840" max="3840" width="41" style="1601" customWidth="1"/>
    <col min="3841" max="3843" width="32.85546875" style="1601" customWidth="1"/>
    <col min="3844" max="4094" width="9.140625" style="1601"/>
    <col min="4095" max="4095" width="8.140625" style="1601" customWidth="1"/>
    <col min="4096" max="4096" width="41" style="1601" customWidth="1"/>
    <col min="4097" max="4099" width="32.85546875" style="1601" customWidth="1"/>
    <col min="4100" max="4350" width="9.140625" style="1601"/>
    <col min="4351" max="4351" width="8.140625" style="1601" customWidth="1"/>
    <col min="4352" max="4352" width="41" style="1601" customWidth="1"/>
    <col min="4353" max="4355" width="32.85546875" style="1601" customWidth="1"/>
    <col min="4356" max="4606" width="9.140625" style="1601"/>
    <col min="4607" max="4607" width="8.140625" style="1601" customWidth="1"/>
    <col min="4608" max="4608" width="41" style="1601" customWidth="1"/>
    <col min="4609" max="4611" width="32.85546875" style="1601" customWidth="1"/>
    <col min="4612" max="4862" width="9.140625" style="1601"/>
    <col min="4863" max="4863" width="8.140625" style="1601" customWidth="1"/>
    <col min="4864" max="4864" width="41" style="1601" customWidth="1"/>
    <col min="4865" max="4867" width="32.85546875" style="1601" customWidth="1"/>
    <col min="4868" max="5118" width="9.140625" style="1601"/>
    <col min="5119" max="5119" width="8.140625" style="1601" customWidth="1"/>
    <col min="5120" max="5120" width="41" style="1601" customWidth="1"/>
    <col min="5121" max="5123" width="32.85546875" style="1601" customWidth="1"/>
    <col min="5124" max="5374" width="9.140625" style="1601"/>
    <col min="5375" max="5375" width="8.140625" style="1601" customWidth="1"/>
    <col min="5376" max="5376" width="41" style="1601" customWidth="1"/>
    <col min="5377" max="5379" width="32.85546875" style="1601" customWidth="1"/>
    <col min="5380" max="5630" width="9.140625" style="1601"/>
    <col min="5631" max="5631" width="8.140625" style="1601" customWidth="1"/>
    <col min="5632" max="5632" width="41" style="1601" customWidth="1"/>
    <col min="5633" max="5635" width="32.85546875" style="1601" customWidth="1"/>
    <col min="5636" max="5886" width="9.140625" style="1601"/>
    <col min="5887" max="5887" width="8.140625" style="1601" customWidth="1"/>
    <col min="5888" max="5888" width="41" style="1601" customWidth="1"/>
    <col min="5889" max="5891" width="32.85546875" style="1601" customWidth="1"/>
    <col min="5892" max="6142" width="9.140625" style="1601"/>
    <col min="6143" max="6143" width="8.140625" style="1601" customWidth="1"/>
    <col min="6144" max="6144" width="41" style="1601" customWidth="1"/>
    <col min="6145" max="6147" width="32.85546875" style="1601" customWidth="1"/>
    <col min="6148" max="6398" width="9.140625" style="1601"/>
    <col min="6399" max="6399" width="8.140625" style="1601" customWidth="1"/>
    <col min="6400" max="6400" width="41" style="1601" customWidth="1"/>
    <col min="6401" max="6403" width="32.85546875" style="1601" customWidth="1"/>
    <col min="6404" max="6654" width="9.140625" style="1601"/>
    <col min="6655" max="6655" width="8.140625" style="1601" customWidth="1"/>
    <col min="6656" max="6656" width="41" style="1601" customWidth="1"/>
    <col min="6657" max="6659" width="32.85546875" style="1601" customWidth="1"/>
    <col min="6660" max="6910" width="9.140625" style="1601"/>
    <col min="6911" max="6911" width="8.140625" style="1601" customWidth="1"/>
    <col min="6912" max="6912" width="41" style="1601" customWidth="1"/>
    <col min="6913" max="6915" width="32.85546875" style="1601" customWidth="1"/>
    <col min="6916" max="7166" width="9.140625" style="1601"/>
    <col min="7167" max="7167" width="8.140625" style="1601" customWidth="1"/>
    <col min="7168" max="7168" width="41" style="1601" customWidth="1"/>
    <col min="7169" max="7171" width="32.85546875" style="1601" customWidth="1"/>
    <col min="7172" max="7422" width="9.140625" style="1601"/>
    <col min="7423" max="7423" width="8.140625" style="1601" customWidth="1"/>
    <col min="7424" max="7424" width="41" style="1601" customWidth="1"/>
    <col min="7425" max="7427" width="32.85546875" style="1601" customWidth="1"/>
    <col min="7428" max="7678" width="9.140625" style="1601"/>
    <col min="7679" max="7679" width="8.140625" style="1601" customWidth="1"/>
    <col min="7680" max="7680" width="41" style="1601" customWidth="1"/>
    <col min="7681" max="7683" width="32.85546875" style="1601" customWidth="1"/>
    <col min="7684" max="7934" width="9.140625" style="1601"/>
    <col min="7935" max="7935" width="8.140625" style="1601" customWidth="1"/>
    <col min="7936" max="7936" width="41" style="1601" customWidth="1"/>
    <col min="7937" max="7939" width="32.85546875" style="1601" customWidth="1"/>
    <col min="7940" max="8190" width="9.140625" style="1601"/>
    <col min="8191" max="8191" width="8.140625" style="1601" customWidth="1"/>
    <col min="8192" max="8192" width="41" style="1601" customWidth="1"/>
    <col min="8193" max="8195" width="32.85546875" style="1601" customWidth="1"/>
    <col min="8196" max="8446" width="9.140625" style="1601"/>
    <col min="8447" max="8447" width="8.140625" style="1601" customWidth="1"/>
    <col min="8448" max="8448" width="41" style="1601" customWidth="1"/>
    <col min="8449" max="8451" width="32.85546875" style="1601" customWidth="1"/>
    <col min="8452" max="8702" width="9.140625" style="1601"/>
    <col min="8703" max="8703" width="8.140625" style="1601" customWidth="1"/>
    <col min="8704" max="8704" width="41" style="1601" customWidth="1"/>
    <col min="8705" max="8707" width="32.85546875" style="1601" customWidth="1"/>
    <col min="8708" max="8958" width="9.140625" style="1601"/>
    <col min="8959" max="8959" width="8.140625" style="1601" customWidth="1"/>
    <col min="8960" max="8960" width="41" style="1601" customWidth="1"/>
    <col min="8961" max="8963" width="32.85546875" style="1601" customWidth="1"/>
    <col min="8964" max="9214" width="9.140625" style="1601"/>
    <col min="9215" max="9215" width="8.140625" style="1601" customWidth="1"/>
    <col min="9216" max="9216" width="41" style="1601" customWidth="1"/>
    <col min="9217" max="9219" width="32.85546875" style="1601" customWidth="1"/>
    <col min="9220" max="9470" width="9.140625" style="1601"/>
    <col min="9471" max="9471" width="8.140625" style="1601" customWidth="1"/>
    <col min="9472" max="9472" width="41" style="1601" customWidth="1"/>
    <col min="9473" max="9475" width="32.85546875" style="1601" customWidth="1"/>
    <col min="9476" max="9726" width="9.140625" style="1601"/>
    <col min="9727" max="9727" width="8.140625" style="1601" customWidth="1"/>
    <col min="9728" max="9728" width="41" style="1601" customWidth="1"/>
    <col min="9729" max="9731" width="32.85546875" style="1601" customWidth="1"/>
    <col min="9732" max="9982" width="9.140625" style="1601"/>
    <col min="9983" max="9983" width="8.140625" style="1601" customWidth="1"/>
    <col min="9984" max="9984" width="41" style="1601" customWidth="1"/>
    <col min="9985" max="9987" width="32.85546875" style="1601" customWidth="1"/>
    <col min="9988" max="10238" width="9.140625" style="1601"/>
    <col min="10239" max="10239" width="8.140625" style="1601" customWidth="1"/>
    <col min="10240" max="10240" width="41" style="1601" customWidth="1"/>
    <col min="10241" max="10243" width="32.85546875" style="1601" customWidth="1"/>
    <col min="10244" max="10494" width="9.140625" style="1601"/>
    <col min="10495" max="10495" width="8.140625" style="1601" customWidth="1"/>
    <col min="10496" max="10496" width="41" style="1601" customWidth="1"/>
    <col min="10497" max="10499" width="32.85546875" style="1601" customWidth="1"/>
    <col min="10500" max="10750" width="9.140625" style="1601"/>
    <col min="10751" max="10751" width="8.140625" style="1601" customWidth="1"/>
    <col min="10752" max="10752" width="41" style="1601" customWidth="1"/>
    <col min="10753" max="10755" width="32.85546875" style="1601" customWidth="1"/>
    <col min="10756" max="11006" width="9.140625" style="1601"/>
    <col min="11007" max="11007" width="8.140625" style="1601" customWidth="1"/>
    <col min="11008" max="11008" width="41" style="1601" customWidth="1"/>
    <col min="11009" max="11011" width="32.85546875" style="1601" customWidth="1"/>
    <col min="11012" max="11262" width="9.140625" style="1601"/>
    <col min="11263" max="11263" width="8.140625" style="1601" customWidth="1"/>
    <col min="11264" max="11264" width="41" style="1601" customWidth="1"/>
    <col min="11265" max="11267" width="32.85546875" style="1601" customWidth="1"/>
    <col min="11268" max="11518" width="9.140625" style="1601"/>
    <col min="11519" max="11519" width="8.140625" style="1601" customWidth="1"/>
    <col min="11520" max="11520" width="41" style="1601" customWidth="1"/>
    <col min="11521" max="11523" width="32.85546875" style="1601" customWidth="1"/>
    <col min="11524" max="11774" width="9.140625" style="1601"/>
    <col min="11775" max="11775" width="8.140625" style="1601" customWidth="1"/>
    <col min="11776" max="11776" width="41" style="1601" customWidth="1"/>
    <col min="11777" max="11779" width="32.85546875" style="1601" customWidth="1"/>
    <col min="11780" max="12030" width="9.140625" style="1601"/>
    <col min="12031" max="12031" width="8.140625" style="1601" customWidth="1"/>
    <col min="12032" max="12032" width="41" style="1601" customWidth="1"/>
    <col min="12033" max="12035" width="32.85546875" style="1601" customWidth="1"/>
    <col min="12036" max="12286" width="9.140625" style="1601"/>
    <col min="12287" max="12287" width="8.140625" style="1601" customWidth="1"/>
    <col min="12288" max="12288" width="41" style="1601" customWidth="1"/>
    <col min="12289" max="12291" width="32.85546875" style="1601" customWidth="1"/>
    <col min="12292" max="12542" width="9.140625" style="1601"/>
    <col min="12543" max="12543" width="8.140625" style="1601" customWidth="1"/>
    <col min="12544" max="12544" width="41" style="1601" customWidth="1"/>
    <col min="12545" max="12547" width="32.85546875" style="1601" customWidth="1"/>
    <col min="12548" max="12798" width="9.140625" style="1601"/>
    <col min="12799" max="12799" width="8.140625" style="1601" customWidth="1"/>
    <col min="12800" max="12800" width="41" style="1601" customWidth="1"/>
    <col min="12801" max="12803" width="32.85546875" style="1601" customWidth="1"/>
    <col min="12804" max="13054" width="9.140625" style="1601"/>
    <col min="13055" max="13055" width="8.140625" style="1601" customWidth="1"/>
    <col min="13056" max="13056" width="41" style="1601" customWidth="1"/>
    <col min="13057" max="13059" width="32.85546875" style="1601" customWidth="1"/>
    <col min="13060" max="13310" width="9.140625" style="1601"/>
    <col min="13311" max="13311" width="8.140625" style="1601" customWidth="1"/>
    <col min="13312" max="13312" width="41" style="1601" customWidth="1"/>
    <col min="13313" max="13315" width="32.85546875" style="1601" customWidth="1"/>
    <col min="13316" max="13566" width="9.140625" style="1601"/>
    <col min="13567" max="13567" width="8.140625" style="1601" customWidth="1"/>
    <col min="13568" max="13568" width="41" style="1601" customWidth="1"/>
    <col min="13569" max="13571" width="32.85546875" style="1601" customWidth="1"/>
    <col min="13572" max="13822" width="9.140625" style="1601"/>
    <col min="13823" max="13823" width="8.140625" style="1601" customWidth="1"/>
    <col min="13824" max="13824" width="41" style="1601" customWidth="1"/>
    <col min="13825" max="13827" width="32.85546875" style="1601" customWidth="1"/>
    <col min="13828" max="14078" width="9.140625" style="1601"/>
    <col min="14079" max="14079" width="8.140625" style="1601" customWidth="1"/>
    <col min="14080" max="14080" width="41" style="1601" customWidth="1"/>
    <col min="14081" max="14083" width="32.85546875" style="1601" customWidth="1"/>
    <col min="14084" max="14334" width="9.140625" style="1601"/>
    <col min="14335" max="14335" width="8.140625" style="1601" customWidth="1"/>
    <col min="14336" max="14336" width="41" style="1601" customWidth="1"/>
    <col min="14337" max="14339" width="32.85546875" style="1601" customWidth="1"/>
    <col min="14340" max="14590" width="9.140625" style="1601"/>
    <col min="14591" max="14591" width="8.140625" style="1601" customWidth="1"/>
    <col min="14592" max="14592" width="41" style="1601" customWidth="1"/>
    <col min="14593" max="14595" width="32.85546875" style="1601" customWidth="1"/>
    <col min="14596" max="14846" width="9.140625" style="1601"/>
    <col min="14847" max="14847" width="8.140625" style="1601" customWidth="1"/>
    <col min="14848" max="14848" width="41" style="1601" customWidth="1"/>
    <col min="14849" max="14851" width="32.85546875" style="1601" customWidth="1"/>
    <col min="14852" max="15102" width="9.140625" style="1601"/>
    <col min="15103" max="15103" width="8.140625" style="1601" customWidth="1"/>
    <col min="15104" max="15104" width="41" style="1601" customWidth="1"/>
    <col min="15105" max="15107" width="32.85546875" style="1601" customWidth="1"/>
    <col min="15108" max="15358" width="9.140625" style="1601"/>
    <col min="15359" max="15359" width="8.140625" style="1601" customWidth="1"/>
    <col min="15360" max="15360" width="41" style="1601" customWidth="1"/>
    <col min="15361" max="15363" width="32.85546875" style="1601" customWidth="1"/>
    <col min="15364" max="15614" width="9.140625" style="1601"/>
    <col min="15615" max="15615" width="8.140625" style="1601" customWidth="1"/>
    <col min="15616" max="15616" width="41" style="1601" customWidth="1"/>
    <col min="15617" max="15619" width="32.85546875" style="1601" customWidth="1"/>
    <col min="15620" max="15870" width="9.140625" style="1601"/>
    <col min="15871" max="15871" width="8.140625" style="1601" customWidth="1"/>
    <col min="15872" max="15872" width="41" style="1601" customWidth="1"/>
    <col min="15873" max="15875" width="32.85546875" style="1601" customWidth="1"/>
    <col min="15876" max="16126" width="9.140625" style="1601"/>
    <col min="16127" max="16127" width="8.140625" style="1601" customWidth="1"/>
    <col min="16128" max="16128" width="41" style="1601" customWidth="1"/>
    <col min="16129" max="16131" width="32.85546875" style="1601" customWidth="1"/>
    <col min="16132" max="16384" width="9.140625" style="1601"/>
  </cols>
  <sheetData>
    <row r="1" spans="1:10" x14ac:dyDescent="0.2">
      <c r="A1" s="2518" t="s">
        <v>3048</v>
      </c>
      <c r="B1" s="2518"/>
      <c r="C1" s="2518"/>
      <c r="D1" s="2518"/>
      <c r="E1" s="2518"/>
      <c r="F1" s="2518"/>
      <c r="G1" s="2518"/>
      <c r="H1" s="2518"/>
      <c r="I1" s="2518"/>
      <c r="J1" s="2518"/>
    </row>
    <row r="2" spans="1:10" ht="20.25" x14ac:dyDescent="0.2">
      <c r="A2" s="1600"/>
      <c r="B2" s="1846"/>
      <c r="C2" s="1847"/>
      <c r="D2" s="1847"/>
      <c r="E2" s="1847"/>
      <c r="F2" s="1847"/>
      <c r="G2" s="1847"/>
      <c r="H2" s="1847"/>
      <c r="I2" s="1847"/>
      <c r="J2" s="1847"/>
    </row>
    <row r="3" spans="1:10" x14ac:dyDescent="0.2">
      <c r="A3" s="2519" t="s">
        <v>54</v>
      </c>
      <c r="B3" s="2519"/>
      <c r="C3" s="2519"/>
      <c r="D3" s="2519"/>
      <c r="E3" s="2519"/>
      <c r="F3" s="2519"/>
      <c r="G3" s="2519"/>
      <c r="H3" s="2519"/>
      <c r="I3" s="2519"/>
      <c r="J3" s="2519"/>
    </row>
    <row r="4" spans="1:10" x14ac:dyDescent="0.2">
      <c r="A4" s="2519" t="s">
        <v>1904</v>
      </c>
      <c r="B4" s="2519"/>
      <c r="C4" s="2519"/>
      <c r="D4" s="2519"/>
      <c r="E4" s="2519"/>
      <c r="F4" s="2519"/>
      <c r="G4" s="2519"/>
      <c r="H4" s="2519"/>
      <c r="I4" s="2519"/>
      <c r="J4" s="2519"/>
    </row>
    <row r="5" spans="1:10" ht="12" thickBot="1" x14ac:dyDescent="0.25">
      <c r="A5" s="2529" t="s">
        <v>296</v>
      </c>
      <c r="B5" s="2529"/>
      <c r="C5" s="2529"/>
      <c r="D5" s="2529"/>
      <c r="E5" s="2529"/>
      <c r="F5" s="2529"/>
      <c r="G5" s="2529"/>
      <c r="H5" s="2529"/>
      <c r="I5" s="2529"/>
      <c r="J5" s="2529"/>
    </row>
    <row r="6" spans="1:10" s="1815" customFormat="1" ht="34.5" thickBot="1" x14ac:dyDescent="0.25">
      <c r="A6" s="1857" t="s">
        <v>457</v>
      </c>
      <c r="B6" s="1858" t="s">
        <v>85</v>
      </c>
      <c r="C6" s="1800" t="s">
        <v>77</v>
      </c>
      <c r="D6" s="1859" t="s">
        <v>495</v>
      </c>
      <c r="E6" s="1800" t="s">
        <v>651</v>
      </c>
      <c r="F6" s="1860" t="s">
        <v>503</v>
      </c>
      <c r="G6" s="1801" t="s">
        <v>671</v>
      </c>
      <c r="H6" s="1859" t="s">
        <v>963</v>
      </c>
      <c r="I6" s="1861" t="s">
        <v>1369</v>
      </c>
      <c r="J6" s="1862" t="s">
        <v>1370</v>
      </c>
    </row>
    <row r="7" spans="1:10" x14ac:dyDescent="0.2">
      <c r="A7" s="1852" t="s">
        <v>1330</v>
      </c>
      <c r="B7" s="1822" t="s">
        <v>1860</v>
      </c>
      <c r="C7" s="1848">
        <v>839835</v>
      </c>
      <c r="D7" s="675"/>
      <c r="E7" s="1850"/>
      <c r="F7" s="675"/>
      <c r="G7" s="1850"/>
      <c r="H7" s="675"/>
      <c r="I7" s="1559"/>
      <c r="J7" s="1854">
        <f>C7+D7+I7</f>
        <v>839835</v>
      </c>
    </row>
    <row r="8" spans="1:10" ht="22.5" x14ac:dyDescent="0.2">
      <c r="A8" s="1852" t="s">
        <v>1332</v>
      </c>
      <c r="B8" s="1822" t="s">
        <v>1861</v>
      </c>
      <c r="C8" s="1848">
        <v>43299</v>
      </c>
      <c r="D8" s="675">
        <v>475</v>
      </c>
      <c r="E8" s="1850">
        <v>74209</v>
      </c>
      <c r="F8" s="675"/>
      <c r="G8" s="1850">
        <v>18435</v>
      </c>
      <c r="H8" s="675">
        <v>110146</v>
      </c>
      <c r="I8" s="1559">
        <f t="shared" ref="I8:I50" si="0">E8+F8+G8+H8</f>
        <v>202790</v>
      </c>
      <c r="J8" s="1854">
        <f t="shared" ref="J8:J50" si="1">C8+D8+I8</f>
        <v>246564</v>
      </c>
    </row>
    <row r="9" spans="1:10" x14ac:dyDescent="0.2">
      <c r="A9" s="1852" t="s">
        <v>1334</v>
      </c>
      <c r="B9" s="1822" t="s">
        <v>1862</v>
      </c>
      <c r="C9" s="1848"/>
      <c r="D9" s="675"/>
      <c r="E9" s="1850"/>
      <c r="F9" s="675"/>
      <c r="G9" s="1850"/>
      <c r="H9" s="675"/>
      <c r="I9" s="1559"/>
      <c r="J9" s="1854"/>
    </row>
    <row r="10" spans="1:10" ht="21" x14ac:dyDescent="0.2">
      <c r="A10" s="1853" t="s">
        <v>1336</v>
      </c>
      <c r="B10" s="1824" t="s">
        <v>1863</v>
      </c>
      <c r="C10" s="1849">
        <f>C7+C8+C9</f>
        <v>883134</v>
      </c>
      <c r="D10" s="1427">
        <f t="shared" ref="D10:H10" si="2">D7+D8+D9</f>
        <v>475</v>
      </c>
      <c r="E10" s="1849">
        <f t="shared" si="2"/>
        <v>74209</v>
      </c>
      <c r="F10" s="1427">
        <f t="shared" si="2"/>
        <v>0</v>
      </c>
      <c r="G10" s="1849">
        <f t="shared" si="2"/>
        <v>18435</v>
      </c>
      <c r="H10" s="1427">
        <f t="shared" si="2"/>
        <v>110146</v>
      </c>
      <c r="I10" s="1592">
        <f t="shared" si="0"/>
        <v>202790</v>
      </c>
      <c r="J10" s="1811">
        <f t="shared" si="1"/>
        <v>1086399</v>
      </c>
    </row>
    <row r="11" spans="1:10" x14ac:dyDescent="0.2">
      <c r="A11" s="1852" t="s">
        <v>1338</v>
      </c>
      <c r="B11" s="1822" t="s">
        <v>1864</v>
      </c>
      <c r="C11" s="1848"/>
      <c r="D11" s="675"/>
      <c r="E11" s="1850"/>
      <c r="F11" s="675"/>
      <c r="G11" s="1850"/>
      <c r="H11" s="675"/>
      <c r="I11" s="1559"/>
      <c r="J11" s="1854"/>
    </row>
    <row r="12" spans="1:10" x14ac:dyDescent="0.2">
      <c r="A12" s="1852" t="s">
        <v>1340</v>
      </c>
      <c r="B12" s="1822" t="s">
        <v>1865</v>
      </c>
      <c r="C12" s="1848"/>
      <c r="D12" s="675"/>
      <c r="E12" s="1850"/>
      <c r="F12" s="675"/>
      <c r="G12" s="1850"/>
      <c r="H12" s="675"/>
      <c r="I12" s="1559"/>
      <c r="J12" s="1854"/>
    </row>
    <row r="13" spans="1:10" x14ac:dyDescent="0.2">
      <c r="A13" s="1853" t="s">
        <v>1342</v>
      </c>
      <c r="B13" s="1824" t="s">
        <v>1866</v>
      </c>
      <c r="C13" s="1849"/>
      <c r="D13" s="675"/>
      <c r="E13" s="1850"/>
      <c r="F13" s="675"/>
      <c r="G13" s="1850"/>
      <c r="H13" s="675"/>
      <c r="I13" s="1559"/>
      <c r="J13" s="1854"/>
    </row>
    <row r="14" spans="1:10" ht="22.5" x14ac:dyDescent="0.2">
      <c r="A14" s="1852" t="s">
        <v>1344</v>
      </c>
      <c r="B14" s="1822" t="s">
        <v>1867</v>
      </c>
      <c r="C14" s="1848">
        <v>785229</v>
      </c>
      <c r="D14" s="675">
        <v>267893</v>
      </c>
      <c r="E14" s="1850">
        <v>439467</v>
      </c>
      <c r="F14" s="675">
        <v>115424</v>
      </c>
      <c r="G14" s="1850">
        <v>147885</v>
      </c>
      <c r="H14" s="675">
        <v>322520</v>
      </c>
      <c r="I14" s="1559">
        <f t="shared" si="0"/>
        <v>1025296</v>
      </c>
      <c r="J14" s="1854">
        <f t="shared" si="1"/>
        <v>2078418</v>
      </c>
    </row>
    <row r="15" spans="1:10" ht="22.5" x14ac:dyDescent="0.2">
      <c r="A15" s="1852" t="s">
        <v>1346</v>
      </c>
      <c r="B15" s="1822" t="s">
        <v>1868</v>
      </c>
      <c r="C15" s="1848">
        <v>202905</v>
      </c>
      <c r="D15" s="675"/>
      <c r="E15" s="1850">
        <v>1353</v>
      </c>
      <c r="F15" s="675"/>
      <c r="G15" s="1850">
        <v>9442</v>
      </c>
      <c r="H15" s="675">
        <v>28575</v>
      </c>
      <c r="I15" s="1559">
        <f t="shared" si="0"/>
        <v>39370</v>
      </c>
      <c r="J15" s="1854">
        <f t="shared" si="1"/>
        <v>242275</v>
      </c>
    </row>
    <row r="16" spans="1:10" ht="22.5" x14ac:dyDescent="0.2">
      <c r="A16" s="1852" t="s">
        <v>1348</v>
      </c>
      <c r="B16" s="1822" t="s">
        <v>1869</v>
      </c>
      <c r="C16" s="1848">
        <v>34183</v>
      </c>
      <c r="D16" s="675"/>
      <c r="E16" s="1850"/>
      <c r="F16" s="675"/>
      <c r="G16" s="1850"/>
      <c r="H16" s="675"/>
      <c r="I16" s="1559"/>
      <c r="J16" s="1854">
        <f t="shared" si="1"/>
        <v>34183</v>
      </c>
    </row>
    <row r="17" spans="1:10" x14ac:dyDescent="0.2">
      <c r="A17" s="1852" t="s">
        <v>1350</v>
      </c>
      <c r="B17" s="1822" t="s">
        <v>1870</v>
      </c>
      <c r="C17" s="1848">
        <v>29052</v>
      </c>
      <c r="D17" s="675">
        <v>366</v>
      </c>
      <c r="E17" s="1850">
        <v>34</v>
      </c>
      <c r="F17" s="675">
        <v>3</v>
      </c>
      <c r="G17" s="1850">
        <v>6</v>
      </c>
      <c r="H17" s="675">
        <v>84</v>
      </c>
      <c r="I17" s="1559">
        <f t="shared" si="0"/>
        <v>127</v>
      </c>
      <c r="J17" s="1854">
        <f t="shared" si="1"/>
        <v>29545</v>
      </c>
    </row>
    <row r="18" spans="1:10" ht="21" x14ac:dyDescent="0.2">
      <c r="A18" s="1853" t="s">
        <v>1352</v>
      </c>
      <c r="B18" s="1824" t="s">
        <v>1871</v>
      </c>
      <c r="C18" s="1849">
        <f>C14+C15+C16+C17</f>
        <v>1051369</v>
      </c>
      <c r="D18" s="1427">
        <f t="shared" ref="D18:H18" si="3">D14+D15+D16+D17</f>
        <v>268259</v>
      </c>
      <c r="E18" s="1849">
        <f t="shared" si="3"/>
        <v>440854</v>
      </c>
      <c r="F18" s="1427">
        <f t="shared" si="3"/>
        <v>115427</v>
      </c>
      <c r="G18" s="1849">
        <f t="shared" si="3"/>
        <v>157333</v>
      </c>
      <c r="H18" s="1427">
        <f t="shared" si="3"/>
        <v>351179</v>
      </c>
      <c r="I18" s="1592">
        <f t="shared" si="0"/>
        <v>1064793</v>
      </c>
      <c r="J18" s="1811">
        <f t="shared" si="1"/>
        <v>2384421</v>
      </c>
    </row>
    <row r="19" spans="1:10" x14ac:dyDescent="0.2">
      <c r="A19" s="1852" t="s">
        <v>1354</v>
      </c>
      <c r="B19" s="1822" t="s">
        <v>1872</v>
      </c>
      <c r="C19" s="1848">
        <v>53635</v>
      </c>
      <c r="D19" s="675">
        <v>10477</v>
      </c>
      <c r="E19" s="1850">
        <v>82577</v>
      </c>
      <c r="F19" s="675">
        <v>2419</v>
      </c>
      <c r="G19" s="1850">
        <v>6085</v>
      </c>
      <c r="H19" s="675">
        <v>21969</v>
      </c>
      <c r="I19" s="1559">
        <f t="shared" si="0"/>
        <v>113050</v>
      </c>
      <c r="J19" s="1854">
        <f t="shared" si="1"/>
        <v>177162</v>
      </c>
    </row>
    <row r="20" spans="1:10" x14ac:dyDescent="0.2">
      <c r="A20" s="1852" t="s">
        <v>1356</v>
      </c>
      <c r="B20" s="1822" t="s">
        <v>1873</v>
      </c>
      <c r="C20" s="1848">
        <v>280594</v>
      </c>
      <c r="D20" s="675">
        <v>30455</v>
      </c>
      <c r="E20" s="1850">
        <v>72590</v>
      </c>
      <c r="F20" s="675">
        <v>5234</v>
      </c>
      <c r="G20" s="1850">
        <v>48299</v>
      </c>
      <c r="H20" s="675">
        <v>100057</v>
      </c>
      <c r="I20" s="1559">
        <f t="shared" si="0"/>
        <v>226180</v>
      </c>
      <c r="J20" s="1854">
        <f t="shared" si="1"/>
        <v>537229</v>
      </c>
    </row>
    <row r="21" spans="1:10" x14ac:dyDescent="0.2">
      <c r="A21" s="1852" t="s">
        <v>1358</v>
      </c>
      <c r="B21" s="1822" t="s">
        <v>1874</v>
      </c>
      <c r="C21" s="1848">
        <v>78</v>
      </c>
      <c r="D21" s="675"/>
      <c r="E21" s="1850"/>
      <c r="F21" s="675"/>
      <c r="G21" s="1850">
        <v>2338</v>
      </c>
      <c r="H21" s="675"/>
      <c r="I21" s="1559">
        <f t="shared" si="0"/>
        <v>2338</v>
      </c>
      <c r="J21" s="1854">
        <f t="shared" si="1"/>
        <v>2416</v>
      </c>
    </row>
    <row r="22" spans="1:10" x14ac:dyDescent="0.2">
      <c r="A22" s="1852" t="s">
        <v>1360</v>
      </c>
      <c r="B22" s="1822" t="s">
        <v>1875</v>
      </c>
      <c r="C22" s="1848">
        <v>4551</v>
      </c>
      <c r="D22" s="675">
        <v>124</v>
      </c>
      <c r="E22" s="1850">
        <v>382</v>
      </c>
      <c r="F22" s="675"/>
      <c r="G22" s="1850"/>
      <c r="H22" s="675">
        <v>244</v>
      </c>
      <c r="I22" s="1559">
        <f t="shared" si="0"/>
        <v>626</v>
      </c>
      <c r="J22" s="1854">
        <f t="shared" si="1"/>
        <v>5301</v>
      </c>
    </row>
    <row r="23" spans="1:10" x14ac:dyDescent="0.2">
      <c r="A23" s="1853" t="s">
        <v>1362</v>
      </c>
      <c r="B23" s="1824" t="s">
        <v>1876</v>
      </c>
      <c r="C23" s="1849">
        <f>C19+C20+C21+C22</f>
        <v>338858</v>
      </c>
      <c r="D23" s="1427">
        <f t="shared" ref="D23:H23" si="4">D19+D20+D21+D22</f>
        <v>41056</v>
      </c>
      <c r="E23" s="1849">
        <f t="shared" si="4"/>
        <v>155549</v>
      </c>
      <c r="F23" s="1427">
        <f t="shared" si="4"/>
        <v>7653</v>
      </c>
      <c r="G23" s="1849">
        <f t="shared" si="4"/>
        <v>56722</v>
      </c>
      <c r="H23" s="1427">
        <f t="shared" si="4"/>
        <v>122270</v>
      </c>
      <c r="I23" s="1592">
        <f t="shared" si="0"/>
        <v>342194</v>
      </c>
      <c r="J23" s="1811">
        <f t="shared" si="1"/>
        <v>722108</v>
      </c>
    </row>
    <row r="24" spans="1:10" x14ac:dyDescent="0.2">
      <c r="A24" s="1852" t="s">
        <v>1364</v>
      </c>
      <c r="B24" s="1822" t="s">
        <v>1877</v>
      </c>
      <c r="C24" s="1848">
        <v>11654</v>
      </c>
      <c r="D24" s="675">
        <v>157409</v>
      </c>
      <c r="E24" s="1850">
        <v>227816</v>
      </c>
      <c r="F24" s="675">
        <v>79297</v>
      </c>
      <c r="G24" s="1850">
        <v>60806</v>
      </c>
      <c r="H24" s="675">
        <v>230947</v>
      </c>
      <c r="I24" s="1559">
        <f t="shared" si="0"/>
        <v>598866</v>
      </c>
      <c r="J24" s="1854">
        <f t="shared" si="1"/>
        <v>767929</v>
      </c>
    </row>
    <row r="25" spans="1:10" x14ac:dyDescent="0.2">
      <c r="A25" s="1852" t="s">
        <v>1366</v>
      </c>
      <c r="B25" s="1822" t="s">
        <v>1878</v>
      </c>
      <c r="C25" s="1848">
        <v>38626</v>
      </c>
      <c r="D25" s="675">
        <v>25187</v>
      </c>
      <c r="E25" s="1850">
        <v>33084</v>
      </c>
      <c r="F25" s="675">
        <v>8399</v>
      </c>
      <c r="G25" s="1850">
        <v>23112</v>
      </c>
      <c r="H25" s="675">
        <v>34895</v>
      </c>
      <c r="I25" s="1559">
        <f t="shared" si="0"/>
        <v>99490</v>
      </c>
      <c r="J25" s="1854">
        <f t="shared" si="1"/>
        <v>163303</v>
      </c>
    </row>
    <row r="26" spans="1:10" x14ac:dyDescent="0.2">
      <c r="A26" s="1852" t="s">
        <v>1393</v>
      </c>
      <c r="B26" s="1822" t="s">
        <v>1879</v>
      </c>
      <c r="C26" s="1848">
        <v>10175</v>
      </c>
      <c r="D26" s="675">
        <v>33174</v>
      </c>
      <c r="E26" s="1850">
        <v>47605</v>
      </c>
      <c r="F26" s="675">
        <v>14841</v>
      </c>
      <c r="G26" s="1850">
        <v>13125</v>
      </c>
      <c r="H26" s="675">
        <v>48721</v>
      </c>
      <c r="I26" s="1559">
        <f t="shared" si="0"/>
        <v>124292</v>
      </c>
      <c r="J26" s="1854">
        <f t="shared" si="1"/>
        <v>167641</v>
      </c>
    </row>
    <row r="27" spans="1:10" x14ac:dyDescent="0.2">
      <c r="A27" s="1853" t="s">
        <v>1395</v>
      </c>
      <c r="B27" s="1824" t="s">
        <v>1880</v>
      </c>
      <c r="C27" s="1849">
        <f>C24+C25+C26</f>
        <v>60455</v>
      </c>
      <c r="D27" s="1427">
        <f t="shared" ref="D27:H27" si="5">D24+D25+D26</f>
        <v>215770</v>
      </c>
      <c r="E27" s="1849">
        <f t="shared" si="5"/>
        <v>308505</v>
      </c>
      <c r="F27" s="1427">
        <f t="shared" si="5"/>
        <v>102537</v>
      </c>
      <c r="G27" s="1849">
        <f t="shared" si="5"/>
        <v>97043</v>
      </c>
      <c r="H27" s="1427">
        <f t="shared" si="5"/>
        <v>314563</v>
      </c>
      <c r="I27" s="1592">
        <f t="shared" si="0"/>
        <v>822648</v>
      </c>
      <c r="J27" s="1811">
        <f t="shared" si="1"/>
        <v>1098873</v>
      </c>
    </row>
    <row r="28" spans="1:10" s="1591" customFormat="1" ht="10.5" x14ac:dyDescent="0.2">
      <c r="A28" s="1853" t="s">
        <v>1397</v>
      </c>
      <c r="B28" s="1824" t="s">
        <v>1881</v>
      </c>
      <c r="C28" s="1849">
        <v>276349</v>
      </c>
      <c r="D28" s="1593">
        <v>1643</v>
      </c>
      <c r="E28" s="1851">
        <v>18581</v>
      </c>
      <c r="F28" s="1593">
        <v>814</v>
      </c>
      <c r="G28" s="1851">
        <v>5956</v>
      </c>
      <c r="H28" s="1593">
        <v>4882</v>
      </c>
      <c r="I28" s="1592">
        <f t="shared" si="0"/>
        <v>30233</v>
      </c>
      <c r="J28" s="1811">
        <f t="shared" si="1"/>
        <v>308225</v>
      </c>
    </row>
    <row r="29" spans="1:10" s="1591" customFormat="1" ht="10.5" x14ac:dyDescent="0.2">
      <c r="A29" s="1853" t="s">
        <v>1399</v>
      </c>
      <c r="B29" s="1824" t="s">
        <v>1882</v>
      </c>
      <c r="C29" s="1849">
        <v>2130439</v>
      </c>
      <c r="D29" s="1593">
        <v>8560</v>
      </c>
      <c r="E29" s="1851">
        <v>22528</v>
      </c>
      <c r="F29" s="1593">
        <v>2504</v>
      </c>
      <c r="G29" s="1851">
        <v>3938</v>
      </c>
      <c r="H29" s="1593">
        <v>22446</v>
      </c>
      <c r="I29" s="1592">
        <f t="shared" si="0"/>
        <v>51416</v>
      </c>
      <c r="J29" s="1811">
        <f t="shared" si="1"/>
        <v>2190415</v>
      </c>
    </row>
    <row r="30" spans="1:10" ht="21" x14ac:dyDescent="0.2">
      <c r="A30" s="1853" t="s">
        <v>1401</v>
      </c>
      <c r="B30" s="1824" t="s">
        <v>1883</v>
      </c>
      <c r="C30" s="1849">
        <f>C10+C13+C18-C23-C27-C28-C29</f>
        <v>-871598</v>
      </c>
      <c r="D30" s="1427">
        <f t="shared" ref="D30:H30" si="6">D10+D13+D18-D23-D27-D28-D29</f>
        <v>1705</v>
      </c>
      <c r="E30" s="1849">
        <f t="shared" si="6"/>
        <v>9900</v>
      </c>
      <c r="F30" s="1427">
        <f t="shared" si="6"/>
        <v>1919</v>
      </c>
      <c r="G30" s="1849">
        <f t="shared" si="6"/>
        <v>12109</v>
      </c>
      <c r="H30" s="1427">
        <f t="shared" si="6"/>
        <v>-2836</v>
      </c>
      <c r="I30" s="1592">
        <f t="shared" si="0"/>
        <v>21092</v>
      </c>
      <c r="J30" s="1811">
        <f t="shared" si="1"/>
        <v>-848801</v>
      </c>
    </row>
    <row r="31" spans="1:10" x14ac:dyDescent="0.2">
      <c r="A31" s="1852" t="s">
        <v>1403</v>
      </c>
      <c r="B31" s="1822" t="s">
        <v>1884</v>
      </c>
      <c r="C31" s="1848"/>
      <c r="D31" s="675"/>
      <c r="E31" s="1850"/>
      <c r="F31" s="675"/>
      <c r="G31" s="1850"/>
      <c r="H31" s="675"/>
      <c r="I31" s="1559"/>
      <c r="J31" s="1854"/>
    </row>
    <row r="32" spans="1:10" ht="22.5" x14ac:dyDescent="0.2">
      <c r="A32" s="1852" t="s">
        <v>1405</v>
      </c>
      <c r="B32" s="1822" t="s">
        <v>1885</v>
      </c>
      <c r="C32" s="1848"/>
      <c r="D32" s="675"/>
      <c r="E32" s="1850"/>
      <c r="F32" s="675"/>
      <c r="G32" s="1850"/>
      <c r="H32" s="675"/>
      <c r="I32" s="1559"/>
      <c r="J32" s="1854"/>
    </row>
    <row r="33" spans="1:10" ht="22.5" x14ac:dyDescent="0.2">
      <c r="A33" s="1852" t="s">
        <v>1407</v>
      </c>
      <c r="B33" s="1822" t="s">
        <v>1886</v>
      </c>
      <c r="C33" s="1848"/>
      <c r="D33" s="675"/>
      <c r="E33" s="1850"/>
      <c r="F33" s="675"/>
      <c r="G33" s="1850"/>
      <c r="H33" s="675"/>
      <c r="I33" s="1559"/>
      <c r="J33" s="1854"/>
    </row>
    <row r="34" spans="1:10" ht="22.5" x14ac:dyDescent="0.2">
      <c r="A34" s="1852" t="s">
        <v>1409</v>
      </c>
      <c r="B34" s="1822" t="s">
        <v>1887</v>
      </c>
      <c r="C34" s="1848">
        <v>52</v>
      </c>
      <c r="D34" s="675"/>
      <c r="E34" s="1850"/>
      <c r="F34" s="675"/>
      <c r="G34" s="1850"/>
      <c r="H34" s="675"/>
      <c r="I34" s="1559"/>
      <c r="J34" s="1854">
        <f t="shared" si="1"/>
        <v>52</v>
      </c>
    </row>
    <row r="35" spans="1:10" ht="22.5" x14ac:dyDescent="0.2">
      <c r="A35" s="1852" t="s">
        <v>1411</v>
      </c>
      <c r="B35" s="1822" t="s">
        <v>1888</v>
      </c>
      <c r="C35" s="1848">
        <v>856097</v>
      </c>
      <c r="D35" s="675">
        <v>2</v>
      </c>
      <c r="E35" s="1850"/>
      <c r="F35" s="675"/>
      <c r="G35" s="1850"/>
      <c r="H35" s="675"/>
      <c r="I35" s="1559"/>
      <c r="J35" s="1854">
        <f t="shared" si="1"/>
        <v>856099</v>
      </c>
    </row>
    <row r="36" spans="1:10" ht="33.75" x14ac:dyDescent="0.2">
      <c r="A36" s="1852" t="s">
        <v>1413</v>
      </c>
      <c r="B36" s="1822" t="s">
        <v>1889</v>
      </c>
      <c r="C36" s="1848"/>
      <c r="D36" s="675"/>
      <c r="E36" s="1850"/>
      <c r="F36" s="675"/>
      <c r="G36" s="1850"/>
      <c r="H36" s="675"/>
      <c r="I36" s="1559"/>
      <c r="J36" s="1854"/>
    </row>
    <row r="37" spans="1:10" ht="33.75" x14ac:dyDescent="0.2">
      <c r="A37" s="1852" t="s">
        <v>1415</v>
      </c>
      <c r="B37" s="1822" t="s">
        <v>1890</v>
      </c>
      <c r="C37" s="1848">
        <v>366</v>
      </c>
      <c r="D37" s="675"/>
      <c r="E37" s="1850"/>
      <c r="F37" s="675"/>
      <c r="G37" s="1850"/>
      <c r="H37" s="675"/>
      <c r="I37" s="1559"/>
      <c r="J37" s="1854">
        <f t="shared" si="1"/>
        <v>366</v>
      </c>
    </row>
    <row r="38" spans="1:10" ht="21" x14ac:dyDescent="0.2">
      <c r="A38" s="1853" t="s">
        <v>1417</v>
      </c>
      <c r="B38" s="1824" t="s">
        <v>1891</v>
      </c>
      <c r="C38" s="1849">
        <f>C31+C32+C33+C34+C35</f>
        <v>856149</v>
      </c>
      <c r="D38" s="1427">
        <f t="shared" ref="D38:H38" si="7">D31+D32+D33+D34+D35</f>
        <v>2</v>
      </c>
      <c r="E38" s="1849">
        <f t="shared" si="7"/>
        <v>0</v>
      </c>
      <c r="F38" s="1427">
        <f t="shared" si="7"/>
        <v>0</v>
      </c>
      <c r="G38" s="1849">
        <f t="shared" si="7"/>
        <v>0</v>
      </c>
      <c r="H38" s="1427">
        <f t="shared" si="7"/>
        <v>0</v>
      </c>
      <c r="I38" s="1592">
        <f t="shared" si="0"/>
        <v>0</v>
      </c>
      <c r="J38" s="1811">
        <f t="shared" si="1"/>
        <v>856151</v>
      </c>
    </row>
    <row r="39" spans="1:10" ht="22.5" x14ac:dyDescent="0.2">
      <c r="A39" s="1852" t="s">
        <v>1419</v>
      </c>
      <c r="B39" s="1822" t="s">
        <v>1892</v>
      </c>
      <c r="C39" s="1848">
        <v>27000</v>
      </c>
      <c r="D39" s="675"/>
      <c r="E39" s="1850"/>
      <c r="F39" s="675"/>
      <c r="G39" s="1850"/>
      <c r="H39" s="675"/>
      <c r="I39" s="1559"/>
      <c r="J39" s="1854">
        <f t="shared" si="1"/>
        <v>27000</v>
      </c>
    </row>
    <row r="40" spans="1:10" ht="22.5" x14ac:dyDescent="0.2">
      <c r="A40" s="1852" t="s">
        <v>1421</v>
      </c>
      <c r="B40" s="1822" t="s">
        <v>1893</v>
      </c>
      <c r="C40" s="1848"/>
      <c r="D40" s="675"/>
      <c r="E40" s="1850"/>
      <c r="F40" s="675"/>
      <c r="G40" s="1850"/>
      <c r="H40" s="675"/>
      <c r="I40" s="1559"/>
      <c r="J40" s="1854"/>
    </row>
    <row r="41" spans="1:10" x14ac:dyDescent="0.2">
      <c r="A41" s="1852" t="s">
        <v>1423</v>
      </c>
      <c r="B41" s="1822" t="s">
        <v>1894</v>
      </c>
      <c r="C41" s="1848">
        <v>11827</v>
      </c>
      <c r="D41" s="675"/>
      <c r="E41" s="1850"/>
      <c r="F41" s="675"/>
      <c r="G41" s="1850"/>
      <c r="H41" s="675"/>
      <c r="I41" s="1559"/>
      <c r="J41" s="1854">
        <f t="shared" si="1"/>
        <v>11827</v>
      </c>
    </row>
    <row r="42" spans="1:10" ht="22.5" x14ac:dyDescent="0.2">
      <c r="A42" s="1852" t="s">
        <v>1425</v>
      </c>
      <c r="B42" s="1822" t="s">
        <v>1895</v>
      </c>
      <c r="C42" s="1848"/>
      <c r="D42" s="675"/>
      <c r="E42" s="1850"/>
      <c r="F42" s="675"/>
      <c r="G42" s="1850"/>
      <c r="H42" s="675"/>
      <c r="I42" s="1559"/>
      <c r="J42" s="1854"/>
    </row>
    <row r="43" spans="1:10" x14ac:dyDescent="0.2">
      <c r="A43" s="1852" t="s">
        <v>1427</v>
      </c>
      <c r="B43" s="1822" t="s">
        <v>1896</v>
      </c>
      <c r="C43" s="1848"/>
      <c r="D43" s="675"/>
      <c r="E43" s="1850"/>
      <c r="F43" s="675"/>
      <c r="G43" s="1850"/>
      <c r="H43" s="675"/>
      <c r="I43" s="1559"/>
      <c r="J43" s="1854"/>
    </row>
    <row r="44" spans="1:10" ht="22.5" x14ac:dyDescent="0.2">
      <c r="A44" s="1852" t="s">
        <v>1429</v>
      </c>
      <c r="B44" s="1822" t="s">
        <v>1897</v>
      </c>
      <c r="C44" s="1848"/>
      <c r="D44" s="675"/>
      <c r="E44" s="1850"/>
      <c r="F44" s="675"/>
      <c r="G44" s="1850"/>
      <c r="H44" s="675"/>
      <c r="I44" s="1559"/>
      <c r="J44" s="1854"/>
    </row>
    <row r="45" spans="1:10" x14ac:dyDescent="0.2">
      <c r="A45" s="1852" t="s">
        <v>1431</v>
      </c>
      <c r="B45" s="1822" t="s">
        <v>1898</v>
      </c>
      <c r="C45" s="1848"/>
      <c r="D45" s="675"/>
      <c r="E45" s="1850"/>
      <c r="F45" s="675"/>
      <c r="G45" s="1850"/>
      <c r="H45" s="675"/>
      <c r="I45" s="1559"/>
      <c r="J45" s="1854"/>
    </row>
    <row r="46" spans="1:10" ht="33.75" x14ac:dyDescent="0.2">
      <c r="A46" s="1852" t="s">
        <v>1433</v>
      </c>
      <c r="B46" s="1822" t="s">
        <v>1899</v>
      </c>
      <c r="C46" s="1848"/>
      <c r="D46" s="675"/>
      <c r="E46" s="1850"/>
      <c r="F46" s="675"/>
      <c r="G46" s="1850"/>
      <c r="H46" s="675"/>
      <c r="I46" s="1559"/>
      <c r="J46" s="1854"/>
    </row>
    <row r="47" spans="1:10" ht="33.75" x14ac:dyDescent="0.2">
      <c r="A47" s="1852" t="s">
        <v>1435</v>
      </c>
      <c r="B47" s="1822" t="s">
        <v>1900</v>
      </c>
      <c r="C47" s="1848"/>
      <c r="D47" s="675"/>
      <c r="E47" s="1850"/>
      <c r="F47" s="675"/>
      <c r="G47" s="1850"/>
      <c r="H47" s="675"/>
      <c r="I47" s="1559"/>
      <c r="J47" s="1854"/>
    </row>
    <row r="48" spans="1:10" ht="21" x14ac:dyDescent="0.2">
      <c r="A48" s="1853" t="s">
        <v>1437</v>
      </c>
      <c r="B48" s="1824" t="s">
        <v>1901</v>
      </c>
      <c r="C48" s="1849">
        <f>C39+C40+C41+C42+C45</f>
        <v>38827</v>
      </c>
      <c r="D48" s="1427">
        <f t="shared" ref="D48:H48" si="8">D39+D40+D41+D42+D45</f>
        <v>0</v>
      </c>
      <c r="E48" s="1849">
        <f t="shared" si="8"/>
        <v>0</v>
      </c>
      <c r="F48" s="1427">
        <f t="shared" si="8"/>
        <v>0</v>
      </c>
      <c r="G48" s="1849">
        <f t="shared" si="8"/>
        <v>0</v>
      </c>
      <c r="H48" s="1427">
        <f t="shared" si="8"/>
        <v>0</v>
      </c>
      <c r="I48" s="1592">
        <f t="shared" si="0"/>
        <v>0</v>
      </c>
      <c r="J48" s="1811">
        <f t="shared" si="1"/>
        <v>38827</v>
      </c>
    </row>
    <row r="49" spans="1:10" ht="12" thickBot="1" x14ac:dyDescent="0.25">
      <c r="A49" s="1853" t="s">
        <v>1439</v>
      </c>
      <c r="B49" s="1824" t="s">
        <v>1902</v>
      </c>
      <c r="C49" s="1849">
        <f>C38-C48</f>
        <v>817322</v>
      </c>
      <c r="D49" s="1427">
        <f t="shared" ref="D49:H49" si="9">D38-D48</f>
        <v>2</v>
      </c>
      <c r="E49" s="1849">
        <f t="shared" si="9"/>
        <v>0</v>
      </c>
      <c r="F49" s="1427">
        <f t="shared" si="9"/>
        <v>0</v>
      </c>
      <c r="G49" s="1849">
        <f t="shared" si="9"/>
        <v>0</v>
      </c>
      <c r="H49" s="1427">
        <f t="shared" si="9"/>
        <v>0</v>
      </c>
      <c r="I49" s="1592">
        <f t="shared" si="0"/>
        <v>0</v>
      </c>
      <c r="J49" s="1811">
        <f t="shared" si="1"/>
        <v>817324</v>
      </c>
    </row>
    <row r="50" spans="1:10" ht="12" thickBot="1" x14ac:dyDescent="0.25">
      <c r="A50" s="1825" t="s">
        <v>1441</v>
      </c>
      <c r="B50" s="1826" t="s">
        <v>1903</v>
      </c>
      <c r="C50" s="1855">
        <f>C30+C49</f>
        <v>-54276</v>
      </c>
      <c r="D50" s="1798">
        <f t="shared" ref="D50:H50" si="10">D30+D49</f>
        <v>1707</v>
      </c>
      <c r="E50" s="1855">
        <f t="shared" si="10"/>
        <v>9900</v>
      </c>
      <c r="F50" s="1798">
        <f t="shared" si="10"/>
        <v>1919</v>
      </c>
      <c r="G50" s="1855">
        <f t="shared" si="10"/>
        <v>12109</v>
      </c>
      <c r="H50" s="1798">
        <f t="shared" si="10"/>
        <v>-2836</v>
      </c>
      <c r="I50" s="1597">
        <f t="shared" si="0"/>
        <v>21092</v>
      </c>
      <c r="J50" s="1856">
        <f t="shared" si="1"/>
        <v>-31477</v>
      </c>
    </row>
  </sheetData>
  <mergeCells count="4">
    <mergeCell ref="A1:J1"/>
    <mergeCell ref="A3:J3"/>
    <mergeCell ref="A4:J4"/>
    <mergeCell ref="A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50"/>
    <pageSetUpPr fitToPage="1"/>
  </sheetPr>
  <dimension ref="A1:Q25"/>
  <sheetViews>
    <sheetView workbookViewId="0">
      <selection sqref="A1:J1"/>
    </sheetView>
  </sheetViews>
  <sheetFormatPr defaultRowHeight="11.25" x14ac:dyDescent="0.2"/>
  <cols>
    <col min="1" max="1" width="8.140625" style="8" customWidth="1"/>
    <col min="2" max="2" width="58.42578125" style="8" customWidth="1"/>
    <col min="3" max="3" width="18.5703125" style="8" customWidth="1"/>
    <col min="4" max="10" width="13.42578125" style="8" customWidth="1"/>
    <col min="11" max="252" width="9.140625" style="8"/>
    <col min="253" max="253" width="8.140625" style="8" customWidth="1"/>
    <col min="254" max="254" width="41" style="8" customWidth="1"/>
    <col min="255" max="255" width="32.85546875" style="8" customWidth="1"/>
    <col min="256" max="508" width="9.140625" style="8"/>
    <col min="509" max="509" width="8.140625" style="8" customWidth="1"/>
    <col min="510" max="510" width="41" style="8" customWidth="1"/>
    <col min="511" max="511" width="32.85546875" style="8" customWidth="1"/>
    <col min="512" max="764" width="9.140625" style="8"/>
    <col min="765" max="765" width="8.140625" style="8" customWidth="1"/>
    <col min="766" max="766" width="41" style="8" customWidth="1"/>
    <col min="767" max="767" width="32.85546875" style="8" customWidth="1"/>
    <col min="768" max="1020" width="9.140625" style="8"/>
    <col min="1021" max="1021" width="8.140625" style="8" customWidth="1"/>
    <col min="1022" max="1022" width="41" style="8" customWidth="1"/>
    <col min="1023" max="1023" width="32.85546875" style="8" customWidth="1"/>
    <col min="1024" max="1276" width="9.140625" style="8"/>
    <col min="1277" max="1277" width="8.140625" style="8" customWidth="1"/>
    <col min="1278" max="1278" width="41" style="8" customWidth="1"/>
    <col min="1279" max="1279" width="32.85546875" style="8" customWidth="1"/>
    <col min="1280" max="1532" width="9.140625" style="8"/>
    <col min="1533" max="1533" width="8.140625" style="8" customWidth="1"/>
    <col min="1534" max="1534" width="41" style="8" customWidth="1"/>
    <col min="1535" max="1535" width="32.85546875" style="8" customWidth="1"/>
    <col min="1536" max="1788" width="9.140625" style="8"/>
    <col min="1789" max="1789" width="8.140625" style="8" customWidth="1"/>
    <col min="1790" max="1790" width="41" style="8" customWidth="1"/>
    <col min="1791" max="1791" width="32.85546875" style="8" customWidth="1"/>
    <col min="1792" max="2044" width="9.140625" style="8"/>
    <col min="2045" max="2045" width="8.140625" style="8" customWidth="1"/>
    <col min="2046" max="2046" width="41" style="8" customWidth="1"/>
    <col min="2047" max="2047" width="32.85546875" style="8" customWidth="1"/>
    <col min="2048" max="2300" width="9.140625" style="8"/>
    <col min="2301" max="2301" width="8.140625" style="8" customWidth="1"/>
    <col min="2302" max="2302" width="41" style="8" customWidth="1"/>
    <col min="2303" max="2303" width="32.85546875" style="8" customWidth="1"/>
    <col min="2304" max="2556" width="9.140625" style="8"/>
    <col min="2557" max="2557" width="8.140625" style="8" customWidth="1"/>
    <col min="2558" max="2558" width="41" style="8" customWidth="1"/>
    <col min="2559" max="2559" width="32.85546875" style="8" customWidth="1"/>
    <col min="2560" max="2812" width="9.140625" style="8"/>
    <col min="2813" max="2813" width="8.140625" style="8" customWidth="1"/>
    <col min="2814" max="2814" width="41" style="8" customWidth="1"/>
    <col min="2815" max="2815" width="32.85546875" style="8" customWidth="1"/>
    <col min="2816" max="3068" width="9.140625" style="8"/>
    <col min="3069" max="3069" width="8.140625" style="8" customWidth="1"/>
    <col min="3070" max="3070" width="41" style="8" customWidth="1"/>
    <col min="3071" max="3071" width="32.85546875" style="8" customWidth="1"/>
    <col min="3072" max="3324" width="9.140625" style="8"/>
    <col min="3325" max="3325" width="8.140625" style="8" customWidth="1"/>
    <col min="3326" max="3326" width="41" style="8" customWidth="1"/>
    <col min="3327" max="3327" width="32.85546875" style="8" customWidth="1"/>
    <col min="3328" max="3580" width="9.140625" style="8"/>
    <col min="3581" max="3581" width="8.140625" style="8" customWidth="1"/>
    <col min="3582" max="3582" width="41" style="8" customWidth="1"/>
    <col min="3583" max="3583" width="32.85546875" style="8" customWidth="1"/>
    <col min="3584" max="3836" width="9.140625" style="8"/>
    <col min="3837" max="3837" width="8.140625" style="8" customWidth="1"/>
    <col min="3838" max="3838" width="41" style="8" customWidth="1"/>
    <col min="3839" max="3839" width="32.85546875" style="8" customWidth="1"/>
    <col min="3840" max="4092" width="9.140625" style="8"/>
    <col min="4093" max="4093" width="8.140625" style="8" customWidth="1"/>
    <col min="4094" max="4094" width="41" style="8" customWidth="1"/>
    <col min="4095" max="4095" width="32.85546875" style="8" customWidth="1"/>
    <col min="4096" max="4348" width="9.140625" style="8"/>
    <col min="4349" max="4349" width="8.140625" style="8" customWidth="1"/>
    <col min="4350" max="4350" width="41" style="8" customWidth="1"/>
    <col min="4351" max="4351" width="32.85546875" style="8" customWidth="1"/>
    <col min="4352" max="4604" width="9.140625" style="8"/>
    <col min="4605" max="4605" width="8.140625" style="8" customWidth="1"/>
    <col min="4606" max="4606" width="41" style="8" customWidth="1"/>
    <col min="4607" max="4607" width="32.85546875" style="8" customWidth="1"/>
    <col min="4608" max="4860" width="9.140625" style="8"/>
    <col min="4861" max="4861" width="8.140625" style="8" customWidth="1"/>
    <col min="4862" max="4862" width="41" style="8" customWidth="1"/>
    <col min="4863" max="4863" width="32.85546875" style="8" customWidth="1"/>
    <col min="4864" max="5116" width="9.140625" style="8"/>
    <col min="5117" max="5117" width="8.140625" style="8" customWidth="1"/>
    <col min="5118" max="5118" width="41" style="8" customWidth="1"/>
    <col min="5119" max="5119" width="32.85546875" style="8" customWidth="1"/>
    <col min="5120" max="5372" width="9.140625" style="8"/>
    <col min="5373" max="5373" width="8.140625" style="8" customWidth="1"/>
    <col min="5374" max="5374" width="41" style="8" customWidth="1"/>
    <col min="5375" max="5375" width="32.85546875" style="8" customWidth="1"/>
    <col min="5376" max="5628" width="9.140625" style="8"/>
    <col min="5629" max="5629" width="8.140625" style="8" customWidth="1"/>
    <col min="5630" max="5630" width="41" style="8" customWidth="1"/>
    <col min="5631" max="5631" width="32.85546875" style="8" customWidth="1"/>
    <col min="5632" max="5884" width="9.140625" style="8"/>
    <col min="5885" max="5885" width="8.140625" style="8" customWidth="1"/>
    <col min="5886" max="5886" width="41" style="8" customWidth="1"/>
    <col min="5887" max="5887" width="32.85546875" style="8" customWidth="1"/>
    <col min="5888" max="6140" width="9.140625" style="8"/>
    <col min="6141" max="6141" width="8.140625" style="8" customWidth="1"/>
    <col min="6142" max="6142" width="41" style="8" customWidth="1"/>
    <col min="6143" max="6143" width="32.85546875" style="8" customWidth="1"/>
    <col min="6144" max="6396" width="9.140625" style="8"/>
    <col min="6397" max="6397" width="8.140625" style="8" customWidth="1"/>
    <col min="6398" max="6398" width="41" style="8" customWidth="1"/>
    <col min="6399" max="6399" width="32.85546875" style="8" customWidth="1"/>
    <col min="6400" max="6652" width="9.140625" style="8"/>
    <col min="6653" max="6653" width="8.140625" style="8" customWidth="1"/>
    <col min="6654" max="6654" width="41" style="8" customWidth="1"/>
    <col min="6655" max="6655" width="32.85546875" style="8" customWidth="1"/>
    <col min="6656" max="6908" width="9.140625" style="8"/>
    <col min="6909" max="6909" width="8.140625" style="8" customWidth="1"/>
    <col min="6910" max="6910" width="41" style="8" customWidth="1"/>
    <col min="6911" max="6911" width="32.85546875" style="8" customWidth="1"/>
    <col min="6912" max="7164" width="9.140625" style="8"/>
    <col min="7165" max="7165" width="8.140625" style="8" customWidth="1"/>
    <col min="7166" max="7166" width="41" style="8" customWidth="1"/>
    <col min="7167" max="7167" width="32.85546875" style="8" customWidth="1"/>
    <col min="7168" max="7420" width="9.140625" style="8"/>
    <col min="7421" max="7421" width="8.140625" style="8" customWidth="1"/>
    <col min="7422" max="7422" width="41" style="8" customWidth="1"/>
    <col min="7423" max="7423" width="32.85546875" style="8" customWidth="1"/>
    <col min="7424" max="7676" width="9.140625" style="8"/>
    <col min="7677" max="7677" width="8.140625" style="8" customWidth="1"/>
    <col min="7678" max="7678" width="41" style="8" customWidth="1"/>
    <col min="7679" max="7679" width="32.85546875" style="8" customWidth="1"/>
    <col min="7680" max="7932" width="9.140625" style="8"/>
    <col min="7933" max="7933" width="8.140625" style="8" customWidth="1"/>
    <col min="7934" max="7934" width="41" style="8" customWidth="1"/>
    <col min="7935" max="7935" width="32.85546875" style="8" customWidth="1"/>
    <col min="7936" max="8188" width="9.140625" style="8"/>
    <col min="8189" max="8189" width="8.140625" style="8" customWidth="1"/>
    <col min="8190" max="8190" width="41" style="8" customWidth="1"/>
    <col min="8191" max="8191" width="32.85546875" style="8" customWidth="1"/>
    <col min="8192" max="8444" width="9.140625" style="8"/>
    <col min="8445" max="8445" width="8.140625" style="8" customWidth="1"/>
    <col min="8446" max="8446" width="41" style="8" customWidth="1"/>
    <col min="8447" max="8447" width="32.85546875" style="8" customWidth="1"/>
    <col min="8448" max="8700" width="9.140625" style="8"/>
    <col min="8701" max="8701" width="8.140625" style="8" customWidth="1"/>
    <col min="8702" max="8702" width="41" style="8" customWidth="1"/>
    <col min="8703" max="8703" width="32.85546875" style="8" customWidth="1"/>
    <col min="8704" max="8956" width="9.140625" style="8"/>
    <col min="8957" max="8957" width="8.140625" style="8" customWidth="1"/>
    <col min="8958" max="8958" width="41" style="8" customWidth="1"/>
    <col min="8959" max="8959" width="32.85546875" style="8" customWidth="1"/>
    <col min="8960" max="9212" width="9.140625" style="8"/>
    <col min="9213" max="9213" width="8.140625" style="8" customWidth="1"/>
    <col min="9214" max="9214" width="41" style="8" customWidth="1"/>
    <col min="9215" max="9215" width="32.85546875" style="8" customWidth="1"/>
    <col min="9216" max="9468" width="9.140625" style="8"/>
    <col min="9469" max="9469" width="8.140625" style="8" customWidth="1"/>
    <col min="9470" max="9470" width="41" style="8" customWidth="1"/>
    <col min="9471" max="9471" width="32.85546875" style="8" customWidth="1"/>
    <col min="9472" max="9724" width="9.140625" style="8"/>
    <col min="9725" max="9725" width="8.140625" style="8" customWidth="1"/>
    <col min="9726" max="9726" width="41" style="8" customWidth="1"/>
    <col min="9727" max="9727" width="32.85546875" style="8" customWidth="1"/>
    <col min="9728" max="9980" width="9.140625" style="8"/>
    <col min="9981" max="9981" width="8.140625" style="8" customWidth="1"/>
    <col min="9982" max="9982" width="41" style="8" customWidth="1"/>
    <col min="9983" max="9983" width="32.85546875" style="8" customWidth="1"/>
    <col min="9984" max="10236" width="9.140625" style="8"/>
    <col min="10237" max="10237" width="8.140625" style="8" customWidth="1"/>
    <col min="10238" max="10238" width="41" style="8" customWidth="1"/>
    <col min="10239" max="10239" width="32.85546875" style="8" customWidth="1"/>
    <col min="10240" max="10492" width="9.140625" style="8"/>
    <col min="10493" max="10493" width="8.140625" style="8" customWidth="1"/>
    <col min="10494" max="10494" width="41" style="8" customWidth="1"/>
    <col min="10495" max="10495" width="32.85546875" style="8" customWidth="1"/>
    <col min="10496" max="10748" width="9.140625" style="8"/>
    <col min="10749" max="10749" width="8.140625" style="8" customWidth="1"/>
    <col min="10750" max="10750" width="41" style="8" customWidth="1"/>
    <col min="10751" max="10751" width="32.85546875" style="8" customWidth="1"/>
    <col min="10752" max="11004" width="9.140625" style="8"/>
    <col min="11005" max="11005" width="8.140625" style="8" customWidth="1"/>
    <col min="11006" max="11006" width="41" style="8" customWidth="1"/>
    <col min="11007" max="11007" width="32.85546875" style="8" customWidth="1"/>
    <col min="11008" max="11260" width="9.140625" style="8"/>
    <col min="11261" max="11261" width="8.140625" style="8" customWidth="1"/>
    <col min="11262" max="11262" width="41" style="8" customWidth="1"/>
    <col min="11263" max="11263" width="32.85546875" style="8" customWidth="1"/>
    <col min="11264" max="11516" width="9.140625" style="8"/>
    <col min="11517" max="11517" width="8.140625" style="8" customWidth="1"/>
    <col min="11518" max="11518" width="41" style="8" customWidth="1"/>
    <col min="11519" max="11519" width="32.85546875" style="8" customWidth="1"/>
    <col min="11520" max="11772" width="9.140625" style="8"/>
    <col min="11773" max="11773" width="8.140625" style="8" customWidth="1"/>
    <col min="11774" max="11774" width="41" style="8" customWidth="1"/>
    <col min="11775" max="11775" width="32.85546875" style="8" customWidth="1"/>
    <col min="11776" max="12028" width="9.140625" style="8"/>
    <col min="12029" max="12029" width="8.140625" style="8" customWidth="1"/>
    <col min="12030" max="12030" width="41" style="8" customWidth="1"/>
    <col min="12031" max="12031" width="32.85546875" style="8" customWidth="1"/>
    <col min="12032" max="12284" width="9.140625" style="8"/>
    <col min="12285" max="12285" width="8.140625" style="8" customWidth="1"/>
    <col min="12286" max="12286" width="41" style="8" customWidth="1"/>
    <col min="12287" max="12287" width="32.85546875" style="8" customWidth="1"/>
    <col min="12288" max="12540" width="9.140625" style="8"/>
    <col min="12541" max="12541" width="8.140625" style="8" customWidth="1"/>
    <col min="12542" max="12542" width="41" style="8" customWidth="1"/>
    <col min="12543" max="12543" width="32.85546875" style="8" customWidth="1"/>
    <col min="12544" max="12796" width="9.140625" style="8"/>
    <col min="12797" max="12797" width="8.140625" style="8" customWidth="1"/>
    <col min="12798" max="12798" width="41" style="8" customWidth="1"/>
    <col min="12799" max="12799" width="32.85546875" style="8" customWidth="1"/>
    <col min="12800" max="13052" width="9.140625" style="8"/>
    <col min="13053" max="13053" width="8.140625" style="8" customWidth="1"/>
    <col min="13054" max="13054" width="41" style="8" customWidth="1"/>
    <col min="13055" max="13055" width="32.85546875" style="8" customWidth="1"/>
    <col min="13056" max="13308" width="9.140625" style="8"/>
    <col min="13309" max="13309" width="8.140625" style="8" customWidth="1"/>
    <col min="13310" max="13310" width="41" style="8" customWidth="1"/>
    <col min="13311" max="13311" width="32.85546875" style="8" customWidth="1"/>
    <col min="13312" max="13564" width="9.140625" style="8"/>
    <col min="13565" max="13565" width="8.140625" style="8" customWidth="1"/>
    <col min="13566" max="13566" width="41" style="8" customWidth="1"/>
    <col min="13567" max="13567" width="32.85546875" style="8" customWidth="1"/>
    <col min="13568" max="13820" width="9.140625" style="8"/>
    <col min="13821" max="13821" width="8.140625" style="8" customWidth="1"/>
    <col min="13822" max="13822" width="41" style="8" customWidth="1"/>
    <col min="13823" max="13823" width="32.85546875" style="8" customWidth="1"/>
    <col min="13824" max="14076" width="9.140625" style="8"/>
    <col min="14077" max="14077" width="8.140625" style="8" customWidth="1"/>
    <col min="14078" max="14078" width="41" style="8" customWidth="1"/>
    <col min="14079" max="14079" width="32.85546875" style="8" customWidth="1"/>
    <col min="14080" max="14332" width="9.140625" style="8"/>
    <col min="14333" max="14333" width="8.140625" style="8" customWidth="1"/>
    <col min="14334" max="14334" width="41" style="8" customWidth="1"/>
    <col min="14335" max="14335" width="32.85546875" style="8" customWidth="1"/>
    <col min="14336" max="14588" width="9.140625" style="8"/>
    <col min="14589" max="14589" width="8.140625" style="8" customWidth="1"/>
    <col min="14590" max="14590" width="41" style="8" customWidth="1"/>
    <col min="14591" max="14591" width="32.85546875" style="8" customWidth="1"/>
    <col min="14592" max="14844" width="9.140625" style="8"/>
    <col min="14845" max="14845" width="8.140625" style="8" customWidth="1"/>
    <col min="14846" max="14846" width="41" style="8" customWidth="1"/>
    <col min="14847" max="14847" width="32.85546875" style="8" customWidth="1"/>
    <col min="14848" max="15100" width="9.140625" style="8"/>
    <col min="15101" max="15101" width="8.140625" style="8" customWidth="1"/>
    <col min="15102" max="15102" width="41" style="8" customWidth="1"/>
    <col min="15103" max="15103" width="32.85546875" style="8" customWidth="1"/>
    <col min="15104" max="15356" width="9.140625" style="8"/>
    <col min="15357" max="15357" width="8.140625" style="8" customWidth="1"/>
    <col min="15358" max="15358" width="41" style="8" customWidth="1"/>
    <col min="15359" max="15359" width="32.85546875" style="8" customWidth="1"/>
    <col min="15360" max="15612" width="9.140625" style="8"/>
    <col min="15613" max="15613" width="8.140625" style="8" customWidth="1"/>
    <col min="15614" max="15614" width="41" style="8" customWidth="1"/>
    <col min="15615" max="15615" width="32.85546875" style="8" customWidth="1"/>
    <col min="15616" max="15868" width="9.140625" style="8"/>
    <col min="15869" max="15869" width="8.140625" style="8" customWidth="1"/>
    <col min="15870" max="15870" width="41" style="8" customWidth="1"/>
    <col min="15871" max="15871" width="32.85546875" style="8" customWidth="1"/>
    <col min="15872" max="16124" width="9.140625" style="8"/>
    <col min="16125" max="16125" width="8.140625" style="8" customWidth="1"/>
    <col min="16126" max="16126" width="41" style="8" customWidth="1"/>
    <col min="16127" max="16127" width="32.85546875" style="8" customWidth="1"/>
    <col min="16128" max="16384" width="9.140625" style="8"/>
  </cols>
  <sheetData>
    <row r="1" spans="1:17" x14ac:dyDescent="0.2">
      <c r="A1" s="2211" t="s">
        <v>3047</v>
      </c>
      <c r="B1" s="2211"/>
      <c r="C1" s="2211"/>
      <c r="D1" s="2211"/>
      <c r="E1" s="2211"/>
      <c r="F1" s="2211"/>
      <c r="G1" s="2211"/>
      <c r="H1" s="2211"/>
      <c r="I1" s="2211"/>
      <c r="J1" s="2211"/>
      <c r="K1" s="1790"/>
      <c r="L1" s="1790"/>
      <c r="M1" s="1790"/>
      <c r="N1" s="1790"/>
      <c r="O1" s="1790"/>
      <c r="P1" s="1790"/>
      <c r="Q1" s="1790"/>
    </row>
    <row r="2" spans="1:17" ht="20.25" x14ac:dyDescent="0.3">
      <c r="A2" s="103"/>
      <c r="B2" s="571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103"/>
      <c r="O2" s="103"/>
      <c r="P2" s="103"/>
      <c r="Q2" s="103"/>
    </row>
    <row r="3" spans="1:17" x14ac:dyDescent="0.2">
      <c r="A3" s="2297" t="s">
        <v>54</v>
      </c>
      <c r="B3" s="2297"/>
      <c r="C3" s="2297"/>
      <c r="D3" s="2297"/>
      <c r="E3" s="2297"/>
      <c r="F3" s="2297"/>
      <c r="G3" s="2297"/>
      <c r="H3" s="2297"/>
      <c r="I3" s="2297"/>
      <c r="J3" s="2297"/>
      <c r="K3" s="1791"/>
      <c r="L3" s="1791"/>
      <c r="M3" s="1791"/>
      <c r="N3" s="1791"/>
      <c r="O3" s="1791"/>
      <c r="P3" s="1791"/>
      <c r="Q3" s="1791"/>
    </row>
    <row r="4" spans="1:17" x14ac:dyDescent="0.2">
      <c r="A4" s="2297" t="s">
        <v>1371</v>
      </c>
      <c r="B4" s="2297"/>
      <c r="C4" s="2297"/>
      <c r="D4" s="2297"/>
      <c r="E4" s="2297"/>
      <c r="F4" s="2297"/>
      <c r="G4" s="2297"/>
      <c r="H4" s="2297"/>
      <c r="I4" s="2297"/>
      <c r="J4" s="2297"/>
      <c r="K4" s="1792"/>
      <c r="L4" s="1792"/>
      <c r="M4" s="1792"/>
      <c r="N4" s="1792"/>
      <c r="O4" s="1792"/>
      <c r="P4" s="1792"/>
      <c r="Q4" s="1792"/>
    </row>
    <row r="5" spans="1:17" ht="11.25" customHeight="1" thickBot="1" x14ac:dyDescent="0.25">
      <c r="A5" s="2530" t="s">
        <v>296</v>
      </c>
      <c r="B5" s="2530"/>
      <c r="C5" s="2530"/>
      <c r="D5" s="2530"/>
      <c r="E5" s="2530"/>
      <c r="F5" s="2530"/>
      <c r="G5" s="2530"/>
      <c r="H5" s="2530"/>
      <c r="I5" s="2530"/>
      <c r="J5" s="2530"/>
      <c r="K5" s="1793"/>
      <c r="L5" s="1793"/>
      <c r="M5" s="1793"/>
      <c r="N5" s="1793"/>
      <c r="O5" s="1793"/>
      <c r="P5" s="1793"/>
      <c r="Q5" s="1793"/>
    </row>
    <row r="6" spans="1:17" s="1786" customFormat="1" ht="34.5" thickBot="1" x14ac:dyDescent="0.25">
      <c r="A6" s="1799" t="s">
        <v>457</v>
      </c>
      <c r="B6" s="1800" t="s">
        <v>85</v>
      </c>
      <c r="C6" s="1800" t="s">
        <v>77</v>
      </c>
      <c r="D6" s="1801" t="s">
        <v>1368</v>
      </c>
      <c r="E6" s="1801" t="s">
        <v>651</v>
      </c>
      <c r="F6" s="1801" t="s">
        <v>503</v>
      </c>
      <c r="G6" s="1801" t="s">
        <v>671</v>
      </c>
      <c r="H6" s="1801" t="s">
        <v>963</v>
      </c>
      <c r="I6" s="1802" t="s">
        <v>1369</v>
      </c>
      <c r="J6" s="1810" t="s">
        <v>1370</v>
      </c>
    </row>
    <row r="7" spans="1:17" s="1788" customFormat="1" ht="15" customHeight="1" x14ac:dyDescent="0.2">
      <c r="A7" s="1803" t="s">
        <v>1330</v>
      </c>
      <c r="B7" s="1794" t="s">
        <v>1331</v>
      </c>
      <c r="C7" s="1339">
        <v>4801709</v>
      </c>
      <c r="D7" s="675">
        <v>1076</v>
      </c>
      <c r="E7" s="675">
        <v>91183</v>
      </c>
      <c r="F7" s="675">
        <v>3</v>
      </c>
      <c r="G7" s="675">
        <v>32757</v>
      </c>
      <c r="H7" s="675">
        <v>142479</v>
      </c>
      <c r="I7" s="675">
        <f>SUM(E7:H7)</f>
        <v>266422</v>
      </c>
      <c r="J7" s="1811">
        <f>C7+D7+I7</f>
        <v>5069207</v>
      </c>
    </row>
    <row r="8" spans="1:17" s="1788" customFormat="1" ht="15" customHeight="1" x14ac:dyDescent="0.2">
      <c r="A8" s="1803" t="s">
        <v>1332</v>
      </c>
      <c r="B8" s="1794" t="s">
        <v>1333</v>
      </c>
      <c r="C8" s="1339">
        <v>1617926</v>
      </c>
      <c r="D8" s="675">
        <v>265847</v>
      </c>
      <c r="E8" s="675">
        <v>527914</v>
      </c>
      <c r="F8" s="675">
        <v>114213</v>
      </c>
      <c r="G8" s="675">
        <v>171864</v>
      </c>
      <c r="H8" s="675">
        <v>461466</v>
      </c>
      <c r="I8" s="675">
        <f t="shared" ref="I8:I25" si="0">SUM(E8:H8)</f>
        <v>1275457</v>
      </c>
      <c r="J8" s="1811">
        <f>C8+D8+I8</f>
        <v>3159230</v>
      </c>
    </row>
    <row r="9" spans="1:17" s="1789" customFormat="1" ht="15" customHeight="1" x14ac:dyDescent="0.2">
      <c r="A9" s="1804" t="s">
        <v>1334</v>
      </c>
      <c r="B9" s="1795" t="s">
        <v>1335</v>
      </c>
      <c r="C9" s="1427">
        <f>C7-C8</f>
        <v>3183783</v>
      </c>
      <c r="D9" s="1427">
        <f t="shared" ref="D9:J9" si="1">D7-D8</f>
        <v>-264771</v>
      </c>
      <c r="E9" s="1427">
        <f t="shared" si="1"/>
        <v>-436731</v>
      </c>
      <c r="F9" s="1427">
        <f t="shared" si="1"/>
        <v>-114210</v>
      </c>
      <c r="G9" s="1427">
        <f t="shared" si="1"/>
        <v>-139107</v>
      </c>
      <c r="H9" s="1427">
        <f t="shared" si="1"/>
        <v>-318987</v>
      </c>
      <c r="I9" s="1593">
        <f t="shared" si="0"/>
        <v>-1009035</v>
      </c>
      <c r="J9" s="1812">
        <f t="shared" si="1"/>
        <v>1909977</v>
      </c>
    </row>
    <row r="10" spans="1:17" s="1788" customFormat="1" ht="15" customHeight="1" x14ac:dyDescent="0.2">
      <c r="A10" s="1803" t="s">
        <v>1336</v>
      </c>
      <c r="B10" s="1794" t="s">
        <v>1337</v>
      </c>
      <c r="C10" s="1339">
        <v>2352798</v>
      </c>
      <c r="D10" s="675">
        <v>285420</v>
      </c>
      <c r="E10" s="675">
        <v>440262</v>
      </c>
      <c r="F10" s="675">
        <v>115520</v>
      </c>
      <c r="G10" s="675">
        <v>154179</v>
      </c>
      <c r="H10" s="675">
        <v>335325</v>
      </c>
      <c r="I10" s="675">
        <f t="shared" si="0"/>
        <v>1045286</v>
      </c>
      <c r="J10" s="1811">
        <f>C10+D10+I10</f>
        <v>3683504</v>
      </c>
    </row>
    <row r="11" spans="1:17" s="1788" customFormat="1" ht="15" customHeight="1" x14ac:dyDescent="0.2">
      <c r="A11" s="1803" t="s">
        <v>1338</v>
      </c>
      <c r="B11" s="1794" t="s">
        <v>1339</v>
      </c>
      <c r="C11" s="1339">
        <v>2491261</v>
      </c>
      <c r="D11" s="675"/>
      <c r="E11" s="675"/>
      <c r="F11" s="675"/>
      <c r="G11" s="675"/>
      <c r="H11" s="675"/>
      <c r="I11" s="675">
        <f t="shared" si="0"/>
        <v>0</v>
      </c>
      <c r="J11" s="1811">
        <f>C11+D11+I11</f>
        <v>2491261</v>
      </c>
    </row>
    <row r="12" spans="1:17" s="1789" customFormat="1" ht="15" customHeight="1" x14ac:dyDescent="0.2">
      <c r="A12" s="1804" t="s">
        <v>1340</v>
      </c>
      <c r="B12" s="1795" t="s">
        <v>1341</v>
      </c>
      <c r="C12" s="1427">
        <f>C10-C11</f>
        <v>-138463</v>
      </c>
      <c r="D12" s="1427">
        <f t="shared" ref="D12:J12" si="2">D10-D11</f>
        <v>285420</v>
      </c>
      <c r="E12" s="1427">
        <f t="shared" si="2"/>
        <v>440262</v>
      </c>
      <c r="F12" s="1427">
        <f t="shared" si="2"/>
        <v>115520</v>
      </c>
      <c r="G12" s="1427">
        <f t="shared" si="2"/>
        <v>154179</v>
      </c>
      <c r="H12" s="1427">
        <f t="shared" si="2"/>
        <v>335325</v>
      </c>
      <c r="I12" s="1593">
        <f t="shared" si="0"/>
        <v>1045286</v>
      </c>
      <c r="J12" s="1812">
        <f t="shared" si="2"/>
        <v>1192243</v>
      </c>
    </row>
    <row r="13" spans="1:17" s="1789" customFormat="1" ht="15" customHeight="1" x14ac:dyDescent="0.2">
      <c r="A13" s="1804" t="s">
        <v>1342</v>
      </c>
      <c r="B13" s="1795" t="s">
        <v>1343</v>
      </c>
      <c r="C13" s="1427">
        <f>C9+C12</f>
        <v>3045320</v>
      </c>
      <c r="D13" s="1427">
        <f t="shared" ref="D13:J13" si="3">D9+D12</f>
        <v>20649</v>
      </c>
      <c r="E13" s="1427">
        <f t="shared" si="3"/>
        <v>3531</v>
      </c>
      <c r="F13" s="1427">
        <f t="shared" si="3"/>
        <v>1310</v>
      </c>
      <c r="G13" s="1427">
        <f t="shared" si="3"/>
        <v>15072</v>
      </c>
      <c r="H13" s="1427">
        <f t="shared" si="3"/>
        <v>16338</v>
      </c>
      <c r="I13" s="1593">
        <f t="shared" si="0"/>
        <v>36251</v>
      </c>
      <c r="J13" s="1812">
        <f t="shared" si="3"/>
        <v>3102220</v>
      </c>
    </row>
    <row r="14" spans="1:17" s="1788" customFormat="1" ht="15" customHeight="1" x14ac:dyDescent="0.2">
      <c r="A14" s="1803" t="s">
        <v>1344</v>
      </c>
      <c r="B14" s="1794" t="s">
        <v>1345</v>
      </c>
      <c r="C14" s="1339">
        <v>0</v>
      </c>
      <c r="D14" s="1339">
        <v>0</v>
      </c>
      <c r="E14" s="1339">
        <v>0</v>
      </c>
      <c r="F14" s="1339">
        <v>0</v>
      </c>
      <c r="G14" s="1339">
        <v>0</v>
      </c>
      <c r="H14" s="1339">
        <v>0</v>
      </c>
      <c r="I14" s="675">
        <f t="shared" si="0"/>
        <v>0</v>
      </c>
      <c r="J14" s="1812">
        <v>0</v>
      </c>
    </row>
    <row r="15" spans="1:17" s="1788" customFormat="1" ht="15" customHeight="1" x14ac:dyDescent="0.2">
      <c r="A15" s="1803" t="s">
        <v>1346</v>
      </c>
      <c r="B15" s="1794" t="s">
        <v>1347</v>
      </c>
      <c r="C15" s="1339">
        <v>0</v>
      </c>
      <c r="D15" s="1339">
        <v>0</v>
      </c>
      <c r="E15" s="1339">
        <v>0</v>
      </c>
      <c r="F15" s="1339">
        <v>0</v>
      </c>
      <c r="G15" s="1339">
        <v>0</v>
      </c>
      <c r="H15" s="1339">
        <v>0</v>
      </c>
      <c r="I15" s="675">
        <f t="shared" si="0"/>
        <v>0</v>
      </c>
      <c r="J15" s="1812">
        <v>0</v>
      </c>
    </row>
    <row r="16" spans="1:17" s="1788" customFormat="1" ht="15" customHeight="1" x14ac:dyDescent="0.2">
      <c r="A16" s="1804" t="s">
        <v>1348</v>
      </c>
      <c r="B16" s="1795" t="s">
        <v>1349</v>
      </c>
      <c r="C16" s="1427">
        <v>0</v>
      </c>
      <c r="D16" s="1339">
        <v>0</v>
      </c>
      <c r="E16" s="1339">
        <v>0</v>
      </c>
      <c r="F16" s="1339">
        <v>0</v>
      </c>
      <c r="G16" s="1339">
        <v>0</v>
      </c>
      <c r="H16" s="1339">
        <v>0</v>
      </c>
      <c r="I16" s="675">
        <f t="shared" si="0"/>
        <v>0</v>
      </c>
      <c r="J16" s="1812">
        <v>0</v>
      </c>
    </row>
    <row r="17" spans="1:10" s="1788" customFormat="1" ht="15" customHeight="1" x14ac:dyDescent="0.2">
      <c r="A17" s="1803" t="s">
        <v>1350</v>
      </c>
      <c r="B17" s="1794" t="s">
        <v>1351</v>
      </c>
      <c r="C17" s="1339">
        <v>0</v>
      </c>
      <c r="D17" s="1339">
        <v>0</v>
      </c>
      <c r="E17" s="1339">
        <v>0</v>
      </c>
      <c r="F17" s="1339">
        <v>0</v>
      </c>
      <c r="G17" s="1339">
        <v>0</v>
      </c>
      <c r="H17" s="1339">
        <v>0</v>
      </c>
      <c r="I17" s="675">
        <f t="shared" si="0"/>
        <v>0</v>
      </c>
      <c r="J17" s="1812">
        <v>0</v>
      </c>
    </row>
    <row r="18" spans="1:10" s="1788" customFormat="1" ht="15" customHeight="1" x14ac:dyDescent="0.2">
      <c r="A18" s="1803" t="s">
        <v>1352</v>
      </c>
      <c r="B18" s="1794" t="s">
        <v>1353</v>
      </c>
      <c r="C18" s="1339">
        <v>0</v>
      </c>
      <c r="D18" s="1339">
        <v>0</v>
      </c>
      <c r="E18" s="1339">
        <v>0</v>
      </c>
      <c r="F18" s="1339">
        <v>0</v>
      </c>
      <c r="G18" s="1339">
        <v>0</v>
      </c>
      <c r="H18" s="1339">
        <v>0</v>
      </c>
      <c r="I18" s="675">
        <f t="shared" si="0"/>
        <v>0</v>
      </c>
      <c r="J18" s="1812">
        <v>0</v>
      </c>
    </row>
    <row r="19" spans="1:10" s="1788" customFormat="1" ht="15" customHeight="1" x14ac:dyDescent="0.2">
      <c r="A19" s="1804" t="s">
        <v>1354</v>
      </c>
      <c r="B19" s="1795" t="s">
        <v>1355</v>
      </c>
      <c r="C19" s="1427">
        <v>0</v>
      </c>
      <c r="D19" s="1339">
        <v>0</v>
      </c>
      <c r="E19" s="1339">
        <v>0</v>
      </c>
      <c r="F19" s="1339">
        <v>0</v>
      </c>
      <c r="G19" s="1339">
        <v>0</v>
      </c>
      <c r="H19" s="1339">
        <v>0</v>
      </c>
      <c r="I19" s="675">
        <f t="shared" si="0"/>
        <v>0</v>
      </c>
      <c r="J19" s="1812">
        <v>0</v>
      </c>
    </row>
    <row r="20" spans="1:10" s="1788" customFormat="1" ht="15" customHeight="1" thickBot="1" x14ac:dyDescent="0.25">
      <c r="A20" s="1804" t="s">
        <v>1356</v>
      </c>
      <c r="B20" s="1795" t="s">
        <v>1357</v>
      </c>
      <c r="C20" s="1427">
        <v>0</v>
      </c>
      <c r="D20" s="1339">
        <v>0</v>
      </c>
      <c r="E20" s="1339">
        <v>0</v>
      </c>
      <c r="F20" s="1339">
        <v>0</v>
      </c>
      <c r="G20" s="1339">
        <v>0</v>
      </c>
      <c r="H20" s="1339">
        <v>0</v>
      </c>
      <c r="I20" s="675">
        <f t="shared" si="0"/>
        <v>0</v>
      </c>
      <c r="J20" s="1812">
        <v>0</v>
      </c>
    </row>
    <row r="21" spans="1:10" s="1789" customFormat="1" ht="15" customHeight="1" thickBot="1" x14ac:dyDescent="0.25">
      <c r="A21" s="1796" t="s">
        <v>1358</v>
      </c>
      <c r="B21" s="1797" t="s">
        <v>1359</v>
      </c>
      <c r="C21" s="1798">
        <f>C13+C20</f>
        <v>3045320</v>
      </c>
      <c r="D21" s="1798">
        <f t="shared" ref="D21:J21" si="4">D13+D20</f>
        <v>20649</v>
      </c>
      <c r="E21" s="1798">
        <f t="shared" si="4"/>
        <v>3531</v>
      </c>
      <c r="F21" s="1798">
        <f t="shared" si="4"/>
        <v>1310</v>
      </c>
      <c r="G21" s="1798">
        <f t="shared" si="4"/>
        <v>15072</v>
      </c>
      <c r="H21" s="1798">
        <f t="shared" si="4"/>
        <v>16338</v>
      </c>
      <c r="I21" s="1598">
        <f t="shared" si="0"/>
        <v>36251</v>
      </c>
      <c r="J21" s="1813">
        <f t="shared" si="4"/>
        <v>3102220</v>
      </c>
    </row>
    <row r="22" spans="1:10" s="1789" customFormat="1" ht="15" customHeight="1" x14ac:dyDescent="0.2">
      <c r="A22" s="1804" t="s">
        <v>1360</v>
      </c>
      <c r="B22" s="1795" t="s">
        <v>1361</v>
      </c>
      <c r="C22" s="1427">
        <v>89083</v>
      </c>
      <c r="D22" s="1593">
        <v>196</v>
      </c>
      <c r="E22" s="1593">
        <v>3531</v>
      </c>
      <c r="F22" s="1593">
        <v>1310</v>
      </c>
      <c r="G22" s="1593">
        <v>15072</v>
      </c>
      <c r="H22" s="1593">
        <v>3187</v>
      </c>
      <c r="I22" s="1593">
        <f t="shared" si="0"/>
        <v>23100</v>
      </c>
      <c r="J22" s="1811">
        <f>C22+D22+I22</f>
        <v>112379</v>
      </c>
    </row>
    <row r="23" spans="1:10" s="1789" customFormat="1" ht="15" customHeight="1" x14ac:dyDescent="0.2">
      <c r="A23" s="1804" t="s">
        <v>1362</v>
      </c>
      <c r="B23" s="1795" t="s">
        <v>1363</v>
      </c>
      <c r="C23" s="1427">
        <f>C21-C22</f>
        <v>2956237</v>
      </c>
      <c r="D23" s="1427">
        <f t="shared" ref="D23:J23" si="5">D21-D22</f>
        <v>20453</v>
      </c>
      <c r="E23" s="1427">
        <f t="shared" si="5"/>
        <v>0</v>
      </c>
      <c r="F23" s="1427">
        <f t="shared" si="5"/>
        <v>0</v>
      </c>
      <c r="G23" s="1427">
        <f t="shared" si="5"/>
        <v>0</v>
      </c>
      <c r="H23" s="1427">
        <f t="shared" si="5"/>
        <v>13151</v>
      </c>
      <c r="I23" s="1593">
        <f t="shared" si="0"/>
        <v>13151</v>
      </c>
      <c r="J23" s="1812">
        <f t="shared" si="5"/>
        <v>2989841</v>
      </c>
    </row>
    <row r="24" spans="1:10" s="1788" customFormat="1" ht="15" customHeight="1" x14ac:dyDescent="0.2">
      <c r="A24" s="1804" t="s">
        <v>1364</v>
      </c>
      <c r="B24" s="1795" t="s">
        <v>1365</v>
      </c>
      <c r="C24" s="1427">
        <v>0</v>
      </c>
      <c r="D24" s="1339">
        <v>0</v>
      </c>
      <c r="E24" s="1339">
        <v>0</v>
      </c>
      <c r="F24" s="1339">
        <v>0</v>
      </c>
      <c r="G24" s="1339">
        <v>0</v>
      </c>
      <c r="H24" s="1339">
        <v>0</v>
      </c>
      <c r="I24" s="675">
        <f t="shared" si="0"/>
        <v>0</v>
      </c>
      <c r="J24" s="1812">
        <v>0</v>
      </c>
    </row>
    <row r="25" spans="1:10" s="1788" customFormat="1" ht="15" customHeight="1" thickBot="1" x14ac:dyDescent="0.25">
      <c r="A25" s="1805" t="s">
        <v>1366</v>
      </c>
      <c r="B25" s="1806" t="s">
        <v>1367</v>
      </c>
      <c r="C25" s="1807">
        <v>0</v>
      </c>
      <c r="D25" s="1808">
        <v>0</v>
      </c>
      <c r="E25" s="1808">
        <v>0</v>
      </c>
      <c r="F25" s="1808">
        <v>0</v>
      </c>
      <c r="G25" s="1808">
        <v>0</v>
      </c>
      <c r="H25" s="1808">
        <v>0</v>
      </c>
      <c r="I25" s="1809">
        <f t="shared" si="0"/>
        <v>0</v>
      </c>
      <c r="J25" s="1814">
        <v>0</v>
      </c>
    </row>
  </sheetData>
  <mergeCells count="4">
    <mergeCell ref="A3:J3"/>
    <mergeCell ref="A4:J4"/>
    <mergeCell ref="A5:J5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1:KB111"/>
  <sheetViews>
    <sheetView workbookViewId="0">
      <selection sqref="A1:BS1"/>
    </sheetView>
  </sheetViews>
  <sheetFormatPr defaultColWidth="9.140625" defaultRowHeight="15.75" x14ac:dyDescent="0.25"/>
  <cols>
    <col min="1" max="1" width="4.42578125" style="919" customWidth="1"/>
    <col min="2" max="2" width="38.85546875" style="1118" customWidth="1"/>
    <col min="3" max="5" width="6.42578125" style="919" customWidth="1"/>
    <col min="6" max="6" width="5.5703125" style="919" customWidth="1"/>
    <col min="7" max="7" width="4.7109375" style="919" customWidth="1"/>
    <col min="8" max="8" width="5.42578125" style="919" customWidth="1"/>
    <col min="9" max="11" width="4" style="919" customWidth="1"/>
    <col min="12" max="12" width="5" style="919" customWidth="1"/>
    <col min="13" max="13" width="5.7109375" style="919" customWidth="1"/>
    <col min="14" max="14" width="4" style="919" customWidth="1"/>
    <col min="15" max="15" width="5.7109375" style="919" customWidth="1"/>
    <col min="16" max="30" width="7.28515625" style="919" customWidth="1"/>
    <col min="31" max="31" width="6.7109375" style="919" customWidth="1"/>
    <col min="32" max="33" width="5.140625" style="919" customWidth="1"/>
    <col min="34" max="34" width="5.7109375" style="919" customWidth="1"/>
    <col min="35" max="36" width="6.7109375" style="919" customWidth="1"/>
    <col min="37" max="42" width="5.28515625" style="919" customWidth="1"/>
    <col min="43" max="43" width="6.85546875" style="919" customWidth="1"/>
    <col min="44" max="44" width="5.28515625" style="919" customWidth="1"/>
    <col min="45" max="50" width="5.5703125" style="919" customWidth="1"/>
    <col min="51" max="51" width="6.7109375" style="919" customWidth="1"/>
    <col min="52" max="53" width="6.85546875" style="919" customWidth="1"/>
    <col min="54" max="54" width="6.5703125" style="919" customWidth="1"/>
    <col min="55" max="70" width="7.140625" style="919" customWidth="1"/>
    <col min="71" max="71" width="7.5703125" style="919" customWidth="1"/>
    <col min="72" max="16384" width="9.140625" style="950"/>
  </cols>
  <sheetData>
    <row r="1" spans="1:71" ht="15.75" customHeight="1" x14ac:dyDescent="0.25">
      <c r="A1" s="2543" t="s">
        <v>3046</v>
      </c>
      <c r="B1" s="2544"/>
      <c r="C1" s="2544"/>
      <c r="D1" s="2544"/>
      <c r="E1" s="2544"/>
      <c r="F1" s="2544"/>
      <c r="G1" s="2544"/>
      <c r="H1" s="2544"/>
      <c r="I1" s="2544"/>
      <c r="J1" s="2544"/>
      <c r="K1" s="2544"/>
      <c r="L1" s="2544"/>
      <c r="M1" s="2544"/>
      <c r="N1" s="2544"/>
      <c r="O1" s="2544"/>
      <c r="P1" s="2544"/>
      <c r="Q1" s="2544"/>
      <c r="R1" s="2544"/>
      <c r="S1" s="2544"/>
      <c r="T1" s="2544"/>
      <c r="U1" s="2544"/>
      <c r="V1" s="2544"/>
      <c r="W1" s="2544"/>
      <c r="X1" s="2544"/>
      <c r="Y1" s="2544"/>
      <c r="Z1" s="2544"/>
      <c r="AA1" s="2544"/>
      <c r="AB1" s="2544"/>
      <c r="AC1" s="2544"/>
      <c r="AD1" s="2544"/>
      <c r="AE1" s="2544"/>
      <c r="AF1" s="2544"/>
      <c r="AG1" s="2544"/>
      <c r="AH1" s="2544"/>
      <c r="AI1" s="2544"/>
      <c r="AJ1" s="2544"/>
      <c r="AK1" s="2544"/>
      <c r="AL1" s="2544"/>
      <c r="AM1" s="2544"/>
      <c r="AN1" s="2544"/>
      <c r="AO1" s="2544"/>
      <c r="AP1" s="2544"/>
      <c r="AQ1" s="2544"/>
      <c r="AR1" s="2544"/>
      <c r="AS1" s="2544"/>
      <c r="AT1" s="2544"/>
      <c r="AU1" s="2544"/>
      <c r="AV1" s="2544"/>
      <c r="AW1" s="2544"/>
      <c r="AX1" s="2544"/>
      <c r="AY1" s="2544"/>
      <c r="AZ1" s="2544"/>
      <c r="BA1" s="2544"/>
      <c r="BB1" s="2544"/>
      <c r="BC1" s="2544"/>
      <c r="BD1" s="2544"/>
      <c r="BE1" s="2544"/>
      <c r="BF1" s="2544"/>
      <c r="BG1" s="2544"/>
      <c r="BH1" s="2544"/>
      <c r="BI1" s="2544"/>
      <c r="BJ1" s="2544"/>
      <c r="BK1" s="2544"/>
      <c r="BL1" s="2544"/>
      <c r="BM1" s="2544"/>
      <c r="BN1" s="2544"/>
      <c r="BO1" s="2544"/>
      <c r="BP1" s="2544"/>
      <c r="BQ1" s="2544"/>
      <c r="BR1" s="2544"/>
      <c r="BS1" s="2544"/>
    </row>
    <row r="2" spans="1:71" ht="15.75" customHeight="1" x14ac:dyDescent="0.25">
      <c r="A2" s="2545" t="s">
        <v>54</v>
      </c>
      <c r="B2" s="2545"/>
      <c r="C2" s="2545"/>
      <c r="D2" s="2545"/>
      <c r="E2" s="2545"/>
      <c r="F2" s="2545"/>
      <c r="G2" s="2545"/>
      <c r="H2" s="2545"/>
      <c r="I2" s="2545"/>
      <c r="J2" s="2545"/>
      <c r="K2" s="2545"/>
      <c r="L2" s="2545"/>
      <c r="M2" s="2545"/>
      <c r="N2" s="2545"/>
      <c r="O2" s="2545"/>
      <c r="P2" s="2545"/>
      <c r="Q2" s="2545"/>
      <c r="R2" s="2545"/>
      <c r="S2" s="2545"/>
      <c r="T2" s="2545"/>
      <c r="U2" s="2545"/>
      <c r="V2" s="2545"/>
      <c r="W2" s="2545"/>
      <c r="X2" s="2545"/>
      <c r="Y2" s="2545"/>
      <c r="Z2" s="2545"/>
      <c r="AA2" s="2545"/>
      <c r="AB2" s="2545"/>
      <c r="AC2" s="2545"/>
      <c r="AD2" s="2545"/>
      <c r="AE2" s="2545"/>
      <c r="AF2" s="2545"/>
      <c r="AG2" s="2545"/>
      <c r="AH2" s="2545"/>
      <c r="AI2" s="2545"/>
      <c r="AJ2" s="2545"/>
      <c r="AK2" s="2545"/>
      <c r="AL2" s="2545"/>
      <c r="AM2" s="2545"/>
      <c r="AN2" s="2545"/>
      <c r="AO2" s="2545"/>
      <c r="AP2" s="2545"/>
      <c r="AQ2" s="2545"/>
      <c r="AR2" s="2545"/>
      <c r="AS2" s="2545"/>
      <c r="AT2" s="2545"/>
      <c r="AU2" s="2545"/>
      <c r="AV2" s="2545"/>
      <c r="AW2" s="2545"/>
      <c r="AX2" s="2545"/>
      <c r="AY2" s="2545"/>
      <c r="AZ2" s="2545"/>
      <c r="BA2" s="2545"/>
      <c r="BB2" s="2545"/>
      <c r="BC2" s="2545"/>
      <c r="BD2" s="2545"/>
      <c r="BE2" s="2545"/>
      <c r="BF2" s="2545"/>
      <c r="BG2" s="2545"/>
      <c r="BH2" s="2545"/>
      <c r="BI2" s="2545"/>
      <c r="BJ2" s="2545"/>
      <c r="BK2" s="2545"/>
      <c r="BL2" s="2545"/>
      <c r="BM2" s="2545"/>
      <c r="BN2" s="2545"/>
      <c r="BO2" s="2545"/>
      <c r="BP2" s="2545"/>
      <c r="BQ2" s="2545"/>
      <c r="BR2" s="2545"/>
      <c r="BS2" s="2545"/>
    </row>
    <row r="3" spans="1:71" ht="15.75" customHeight="1" x14ac:dyDescent="0.25">
      <c r="A3" s="2545" t="s">
        <v>1226</v>
      </c>
      <c r="B3" s="2545"/>
      <c r="C3" s="2545"/>
      <c r="D3" s="2545"/>
      <c r="E3" s="2545"/>
      <c r="F3" s="2545"/>
      <c r="G3" s="2545"/>
      <c r="H3" s="2545"/>
      <c r="I3" s="2545"/>
      <c r="J3" s="2545"/>
      <c r="K3" s="2545"/>
      <c r="L3" s="2545"/>
      <c r="M3" s="2545"/>
      <c r="N3" s="2545"/>
      <c r="O3" s="2545"/>
      <c r="P3" s="2545"/>
      <c r="Q3" s="2545"/>
      <c r="R3" s="2545"/>
      <c r="S3" s="2545"/>
      <c r="T3" s="2545"/>
      <c r="U3" s="2545"/>
      <c r="V3" s="2545"/>
      <c r="W3" s="2545"/>
      <c r="X3" s="2545"/>
      <c r="Y3" s="2545"/>
      <c r="Z3" s="2545"/>
      <c r="AA3" s="2545"/>
      <c r="AB3" s="2545"/>
      <c r="AC3" s="2545"/>
      <c r="AD3" s="2545"/>
      <c r="AE3" s="2545"/>
      <c r="AF3" s="2545"/>
      <c r="AG3" s="2545"/>
      <c r="AH3" s="2545"/>
      <c r="AI3" s="2545"/>
      <c r="AJ3" s="2545"/>
      <c r="AK3" s="2545"/>
      <c r="AL3" s="2545"/>
      <c r="AM3" s="2545"/>
      <c r="AN3" s="2545"/>
      <c r="AO3" s="2545"/>
      <c r="AP3" s="2545"/>
      <c r="AQ3" s="2545"/>
      <c r="AR3" s="2545"/>
      <c r="AS3" s="2545"/>
      <c r="AT3" s="2545"/>
      <c r="AU3" s="2545"/>
      <c r="AV3" s="2545"/>
      <c r="AW3" s="2545"/>
      <c r="AX3" s="2545"/>
      <c r="AY3" s="2545"/>
      <c r="AZ3" s="2545"/>
      <c r="BA3" s="2545"/>
      <c r="BB3" s="2545"/>
      <c r="BC3" s="2545"/>
      <c r="BD3" s="2545"/>
      <c r="BE3" s="2545"/>
      <c r="BF3" s="2545"/>
      <c r="BG3" s="2545"/>
      <c r="BH3" s="2545"/>
      <c r="BI3" s="2545"/>
      <c r="BJ3" s="2545"/>
      <c r="BK3" s="2545"/>
      <c r="BL3" s="2545"/>
      <c r="BM3" s="2545"/>
      <c r="BN3" s="2545"/>
      <c r="BO3" s="2545"/>
      <c r="BP3" s="2545"/>
      <c r="BQ3" s="2545"/>
      <c r="BR3" s="2545"/>
      <c r="BS3" s="2545"/>
    </row>
    <row r="4" spans="1:71" ht="15.75" customHeight="1" x14ac:dyDescent="0.25">
      <c r="B4" s="920"/>
      <c r="C4" s="921"/>
      <c r="D4" s="921"/>
      <c r="E4" s="921"/>
      <c r="F4" s="921"/>
      <c r="G4" s="921"/>
      <c r="H4" s="921"/>
      <c r="I4" s="921"/>
      <c r="J4" s="921"/>
      <c r="K4" s="921"/>
      <c r="L4" s="921"/>
      <c r="M4" s="921"/>
      <c r="N4" s="921"/>
      <c r="O4" s="921"/>
      <c r="P4" s="921"/>
      <c r="Q4" s="921"/>
      <c r="R4" s="921"/>
      <c r="S4" s="921"/>
      <c r="T4" s="921"/>
      <c r="U4" s="921"/>
      <c r="V4" s="921"/>
      <c r="W4" s="921"/>
      <c r="X4" s="921"/>
      <c r="Y4" s="921"/>
      <c r="Z4" s="921"/>
      <c r="AA4" s="921"/>
      <c r="AB4" s="921"/>
      <c r="AC4" s="921"/>
      <c r="AD4" s="921"/>
      <c r="AE4" s="921"/>
      <c r="AF4" s="921"/>
      <c r="AG4" s="921"/>
      <c r="AH4" s="921"/>
      <c r="AI4" s="921"/>
      <c r="AJ4" s="921"/>
      <c r="AK4" s="921"/>
      <c r="AL4" s="921"/>
      <c r="AM4" s="921"/>
      <c r="AN4" s="921"/>
      <c r="AO4" s="921"/>
      <c r="AP4" s="921"/>
      <c r="AQ4" s="921"/>
      <c r="AR4" s="921"/>
      <c r="AS4" s="921"/>
      <c r="AT4" s="921"/>
      <c r="AU4" s="921"/>
      <c r="AV4" s="921"/>
      <c r="AW4" s="921"/>
      <c r="AX4" s="921"/>
      <c r="AY4" s="921"/>
      <c r="AZ4" s="921"/>
      <c r="BA4" s="921"/>
      <c r="BB4" s="921"/>
      <c r="BC4" s="921"/>
      <c r="BD4" s="921"/>
      <c r="BE4" s="921"/>
      <c r="BF4" s="921"/>
      <c r="BG4" s="921"/>
      <c r="BH4" s="921"/>
      <c r="BI4" s="921"/>
      <c r="BJ4" s="921"/>
      <c r="BK4" s="921"/>
      <c r="BL4" s="921"/>
      <c r="BM4" s="921"/>
      <c r="BN4" s="921"/>
      <c r="BO4" s="921"/>
      <c r="BP4" s="921"/>
      <c r="BQ4" s="921"/>
      <c r="BR4" s="921"/>
      <c r="BS4" s="921"/>
    </row>
    <row r="5" spans="1:71" ht="27.75" customHeight="1" x14ac:dyDescent="0.25">
      <c r="A5" s="2546" t="s">
        <v>70</v>
      </c>
      <c r="B5" s="922" t="s">
        <v>57</v>
      </c>
      <c r="C5" s="2547" t="s">
        <v>58</v>
      </c>
      <c r="D5" s="2547"/>
      <c r="E5" s="2547"/>
      <c r="F5" s="2547"/>
      <c r="G5" s="2547" t="s">
        <v>59</v>
      </c>
      <c r="H5" s="2547"/>
      <c r="I5" s="2547" t="s">
        <v>60</v>
      </c>
      <c r="J5" s="2547"/>
      <c r="K5" s="2547"/>
      <c r="L5" s="2547"/>
      <c r="M5" s="2547"/>
      <c r="N5" s="2548" t="s">
        <v>458</v>
      </c>
      <c r="O5" s="2548"/>
      <c r="P5" s="2547" t="s">
        <v>459</v>
      </c>
      <c r="Q5" s="2547"/>
      <c r="R5" s="2547"/>
      <c r="S5" s="2547"/>
      <c r="T5" s="2547"/>
      <c r="U5" s="2547"/>
      <c r="V5" s="2547"/>
      <c r="W5" s="2547"/>
      <c r="X5" s="2547"/>
      <c r="Y5" s="2547"/>
      <c r="Z5" s="2547"/>
      <c r="AA5" s="2547"/>
      <c r="AB5" s="2547"/>
      <c r="AC5" s="2547"/>
      <c r="AD5" s="2547"/>
      <c r="AE5" s="2547"/>
      <c r="AF5" s="2547" t="s">
        <v>460</v>
      </c>
      <c r="AG5" s="2548"/>
      <c r="AH5" s="2548"/>
      <c r="AI5" s="2549" t="s">
        <v>576</v>
      </c>
      <c r="AJ5" s="2549"/>
      <c r="AK5" s="2549"/>
      <c r="AL5" s="2549"/>
      <c r="AM5" s="2549"/>
      <c r="AN5" s="2549"/>
      <c r="AO5" s="2549"/>
      <c r="AP5" s="2549"/>
      <c r="AQ5" s="2549"/>
      <c r="AR5" s="2549"/>
      <c r="AS5" s="2549"/>
      <c r="AT5" s="2549"/>
      <c r="AU5" s="2549"/>
      <c r="AV5" s="2549"/>
      <c r="AW5" s="2549"/>
      <c r="AX5" s="2549"/>
      <c r="AY5" s="2549"/>
      <c r="AZ5" s="2547" t="s">
        <v>584</v>
      </c>
      <c r="BA5" s="2547"/>
      <c r="BB5" s="2547"/>
      <c r="BC5" s="2547" t="s">
        <v>585</v>
      </c>
      <c r="BD5" s="2547"/>
      <c r="BE5" s="2547"/>
      <c r="BF5" s="2547"/>
      <c r="BG5" s="2547"/>
      <c r="BH5" s="2547"/>
      <c r="BI5" s="2547"/>
      <c r="BJ5" s="2547"/>
      <c r="BK5" s="2547"/>
      <c r="BL5" s="2547"/>
      <c r="BM5" s="2547"/>
      <c r="BN5" s="2549"/>
      <c r="BO5" s="2549"/>
      <c r="BP5" s="2549"/>
      <c r="BQ5" s="2549"/>
      <c r="BR5" s="2549"/>
      <c r="BS5" s="2550"/>
    </row>
    <row r="6" spans="1:71" s="1113" customFormat="1" ht="30.75" customHeight="1" x14ac:dyDescent="0.2">
      <c r="A6" s="2546"/>
      <c r="B6" s="2551" t="s">
        <v>640</v>
      </c>
      <c r="C6" s="2552" t="s">
        <v>641</v>
      </c>
      <c r="D6" s="2552"/>
      <c r="E6" s="2552"/>
      <c r="F6" s="2552"/>
      <c r="G6" s="2552"/>
      <c r="H6" s="2552"/>
      <c r="I6" s="2552" t="s">
        <v>642</v>
      </c>
      <c r="J6" s="2552"/>
      <c r="K6" s="2552"/>
      <c r="L6" s="2552"/>
      <c r="M6" s="2552"/>
      <c r="N6" s="2552"/>
      <c r="O6" s="2552"/>
      <c r="P6" s="2539" t="s">
        <v>643</v>
      </c>
      <c r="Q6" s="2539"/>
      <c r="R6" s="2539"/>
      <c r="S6" s="2539"/>
      <c r="T6" s="2539"/>
      <c r="U6" s="2539"/>
      <c r="V6" s="2539"/>
      <c r="W6" s="2539"/>
      <c r="X6" s="2539"/>
      <c r="Y6" s="2539"/>
      <c r="Z6" s="2539"/>
      <c r="AA6" s="2539"/>
      <c r="AB6" s="2539"/>
      <c r="AC6" s="2539"/>
      <c r="AD6" s="2539"/>
      <c r="AE6" s="2539"/>
      <c r="AF6" s="2539"/>
      <c r="AG6" s="2539"/>
      <c r="AH6" s="2539"/>
      <c r="AI6" s="2539" t="s">
        <v>515</v>
      </c>
      <c r="AJ6" s="2539"/>
      <c r="AK6" s="2539"/>
      <c r="AL6" s="2539"/>
      <c r="AM6" s="2539"/>
      <c r="AN6" s="2539"/>
      <c r="AO6" s="2539"/>
      <c r="AP6" s="2539"/>
      <c r="AQ6" s="2539"/>
      <c r="AR6" s="2539"/>
      <c r="AS6" s="2539"/>
      <c r="AT6" s="2539"/>
      <c r="AU6" s="2539"/>
      <c r="AV6" s="2539"/>
      <c r="AW6" s="2539"/>
      <c r="AX6" s="2539"/>
      <c r="AY6" s="2539"/>
      <c r="AZ6" s="2539"/>
      <c r="BA6" s="2539"/>
      <c r="BB6" s="2539"/>
      <c r="BC6" s="2540" t="s">
        <v>644</v>
      </c>
      <c r="BD6" s="2540"/>
      <c r="BE6" s="2540"/>
      <c r="BF6" s="2540"/>
      <c r="BG6" s="2540"/>
      <c r="BH6" s="2540"/>
      <c r="BI6" s="2540"/>
      <c r="BJ6" s="2540"/>
      <c r="BK6" s="2540"/>
      <c r="BL6" s="2540"/>
      <c r="BM6" s="2540"/>
      <c r="BN6" s="2541"/>
      <c r="BO6" s="2541"/>
      <c r="BP6" s="2541"/>
      <c r="BQ6" s="2541"/>
      <c r="BR6" s="2541"/>
      <c r="BS6" s="2542"/>
    </row>
    <row r="7" spans="1:71" s="1113" customFormat="1" ht="40.5" customHeight="1" x14ac:dyDescent="0.2">
      <c r="A7" s="2546"/>
      <c r="B7" s="2551"/>
      <c r="C7" s="2536" t="s">
        <v>645</v>
      </c>
      <c r="D7" s="2536"/>
      <c r="E7" s="2536"/>
      <c r="F7" s="2536"/>
      <c r="G7" s="2535" t="s">
        <v>646</v>
      </c>
      <c r="H7" s="2535"/>
      <c r="I7" s="2536" t="s">
        <v>647</v>
      </c>
      <c r="J7" s="2536"/>
      <c r="K7" s="2536"/>
      <c r="L7" s="2536"/>
      <c r="M7" s="2536"/>
      <c r="N7" s="2536" t="s">
        <v>646</v>
      </c>
      <c r="O7" s="2536"/>
      <c r="P7" s="2537" t="s">
        <v>647</v>
      </c>
      <c r="Q7" s="2537"/>
      <c r="R7" s="2537"/>
      <c r="S7" s="2537"/>
      <c r="T7" s="2537"/>
      <c r="U7" s="2537"/>
      <c r="V7" s="2537"/>
      <c r="W7" s="2537"/>
      <c r="X7" s="2537"/>
      <c r="Y7" s="2537"/>
      <c r="Z7" s="2537"/>
      <c r="AA7" s="2537"/>
      <c r="AB7" s="2537"/>
      <c r="AC7" s="2537"/>
      <c r="AD7" s="2537"/>
      <c r="AE7" s="2537"/>
      <c r="AF7" s="2536" t="s">
        <v>646</v>
      </c>
      <c r="AG7" s="2538"/>
      <c r="AH7" s="2538"/>
      <c r="AI7" s="2537" t="s">
        <v>647</v>
      </c>
      <c r="AJ7" s="2537"/>
      <c r="AK7" s="2537"/>
      <c r="AL7" s="2537"/>
      <c r="AM7" s="2537"/>
      <c r="AN7" s="2537"/>
      <c r="AO7" s="2537"/>
      <c r="AP7" s="2537"/>
      <c r="AQ7" s="2537"/>
      <c r="AR7" s="2537"/>
      <c r="AS7" s="2537"/>
      <c r="AT7" s="2537"/>
      <c r="AU7" s="2537"/>
      <c r="AV7" s="2537"/>
      <c r="AW7" s="2537"/>
      <c r="AX7" s="2537"/>
      <c r="AY7" s="2537"/>
      <c r="AZ7" s="2537" t="s">
        <v>648</v>
      </c>
      <c r="BA7" s="2537"/>
      <c r="BB7" s="2537"/>
      <c r="BC7" s="2540"/>
      <c r="BD7" s="2540"/>
      <c r="BE7" s="2540"/>
      <c r="BF7" s="2540"/>
      <c r="BG7" s="2540"/>
      <c r="BH7" s="2540"/>
      <c r="BI7" s="2540"/>
      <c r="BJ7" s="2540"/>
      <c r="BK7" s="2540"/>
      <c r="BL7" s="2540"/>
      <c r="BM7" s="2540"/>
      <c r="BN7" s="2541"/>
      <c r="BO7" s="2541"/>
      <c r="BP7" s="2541"/>
      <c r="BQ7" s="2541"/>
      <c r="BR7" s="2541"/>
      <c r="BS7" s="2542"/>
    </row>
    <row r="8" spans="1:71" s="1113" customFormat="1" ht="27" customHeight="1" x14ac:dyDescent="0.2">
      <c r="A8" s="2546"/>
      <c r="B8" s="2551"/>
      <c r="C8" s="923">
        <v>42736</v>
      </c>
      <c r="D8" s="923">
        <v>44105</v>
      </c>
      <c r="E8" s="923">
        <v>44136</v>
      </c>
      <c r="F8" s="923">
        <v>43100</v>
      </c>
      <c r="G8" s="923">
        <v>42736</v>
      </c>
      <c r="H8" s="923">
        <v>43100</v>
      </c>
      <c r="I8" s="923">
        <v>42736</v>
      </c>
      <c r="J8" s="923">
        <v>43952</v>
      </c>
      <c r="K8" s="924">
        <v>44075</v>
      </c>
      <c r="L8" s="924">
        <v>44105</v>
      </c>
      <c r="M8" s="923">
        <v>43100</v>
      </c>
      <c r="N8" s="923">
        <v>42736</v>
      </c>
      <c r="O8" s="923">
        <v>43100</v>
      </c>
      <c r="P8" s="923">
        <v>42736</v>
      </c>
      <c r="Q8" s="923">
        <v>43832</v>
      </c>
      <c r="R8" s="923">
        <v>43967</v>
      </c>
      <c r="S8" s="923">
        <v>43969</v>
      </c>
      <c r="T8" s="923">
        <v>44013</v>
      </c>
      <c r="U8" s="923">
        <v>44018</v>
      </c>
      <c r="V8" s="923">
        <v>44061</v>
      </c>
      <c r="W8" s="923">
        <v>44075</v>
      </c>
      <c r="X8" s="923">
        <v>44085</v>
      </c>
      <c r="Y8" s="923">
        <v>44105</v>
      </c>
      <c r="Z8" s="923">
        <v>44136</v>
      </c>
      <c r="AA8" s="923">
        <v>44150</v>
      </c>
      <c r="AB8" s="923">
        <v>44166</v>
      </c>
      <c r="AC8" s="923">
        <v>44181</v>
      </c>
      <c r="AD8" s="923">
        <v>44560</v>
      </c>
      <c r="AE8" s="923">
        <v>43100</v>
      </c>
      <c r="AF8" s="923">
        <v>42736</v>
      </c>
      <c r="AG8" s="923">
        <v>44166</v>
      </c>
      <c r="AH8" s="923">
        <v>43100</v>
      </c>
      <c r="AI8" s="923">
        <v>42736</v>
      </c>
      <c r="AJ8" s="923">
        <v>43832</v>
      </c>
      <c r="AK8" s="923">
        <v>43952</v>
      </c>
      <c r="AL8" s="923">
        <v>43967</v>
      </c>
      <c r="AM8" s="923">
        <v>43969</v>
      </c>
      <c r="AN8" s="923">
        <v>44013</v>
      </c>
      <c r="AO8" s="923">
        <v>44018</v>
      </c>
      <c r="AP8" s="923">
        <v>44061</v>
      </c>
      <c r="AQ8" s="923">
        <v>44075</v>
      </c>
      <c r="AR8" s="923">
        <v>44085</v>
      </c>
      <c r="AS8" s="924">
        <v>44105</v>
      </c>
      <c r="AT8" s="924">
        <v>44136</v>
      </c>
      <c r="AU8" s="924">
        <v>44150</v>
      </c>
      <c r="AV8" s="924">
        <v>44166</v>
      </c>
      <c r="AW8" s="924">
        <v>44181</v>
      </c>
      <c r="AX8" s="924">
        <v>44560</v>
      </c>
      <c r="AY8" s="923">
        <v>43100</v>
      </c>
      <c r="AZ8" s="923">
        <v>42736</v>
      </c>
      <c r="BA8" s="923">
        <v>44166</v>
      </c>
      <c r="BB8" s="923">
        <v>43100</v>
      </c>
      <c r="BC8" s="923">
        <v>42736</v>
      </c>
      <c r="BD8" s="923">
        <v>43832</v>
      </c>
      <c r="BE8" s="923">
        <v>43952</v>
      </c>
      <c r="BF8" s="923">
        <v>43967</v>
      </c>
      <c r="BG8" s="923">
        <v>43969</v>
      </c>
      <c r="BH8" s="923">
        <v>44013</v>
      </c>
      <c r="BI8" s="923">
        <v>44018</v>
      </c>
      <c r="BJ8" s="923">
        <v>44061</v>
      </c>
      <c r="BK8" s="923">
        <v>44075</v>
      </c>
      <c r="BL8" s="923">
        <v>44085</v>
      </c>
      <c r="BM8" s="924">
        <v>44105</v>
      </c>
      <c r="BN8" s="925">
        <v>44136</v>
      </c>
      <c r="BO8" s="925">
        <v>44150</v>
      </c>
      <c r="BP8" s="925">
        <v>44166</v>
      </c>
      <c r="BQ8" s="925">
        <v>44181</v>
      </c>
      <c r="BR8" s="925">
        <v>44560</v>
      </c>
      <c r="BS8" s="926">
        <v>43100</v>
      </c>
    </row>
    <row r="9" spans="1:71" s="1113" customFormat="1" ht="13.9" customHeight="1" x14ac:dyDescent="0.25">
      <c r="A9" s="927"/>
      <c r="B9" s="928"/>
      <c r="C9" s="929"/>
      <c r="D9" s="929"/>
      <c r="E9" s="929"/>
      <c r="F9" s="929"/>
      <c r="G9" s="929"/>
      <c r="H9" s="929"/>
      <c r="I9" s="929"/>
      <c r="J9" s="929"/>
      <c r="K9" s="929"/>
      <c r="L9" s="929"/>
      <c r="M9" s="929"/>
      <c r="N9" s="929"/>
      <c r="O9" s="929"/>
      <c r="P9" s="929"/>
      <c r="Q9" s="929"/>
      <c r="R9" s="929"/>
      <c r="S9" s="929"/>
      <c r="T9" s="929"/>
      <c r="U9" s="929"/>
      <c r="V9" s="929"/>
      <c r="W9" s="929"/>
      <c r="X9" s="929"/>
      <c r="Y9" s="929"/>
      <c r="Z9" s="929"/>
      <c r="AA9" s="929"/>
      <c r="AB9" s="929"/>
      <c r="AC9" s="929"/>
      <c r="AD9" s="929"/>
      <c r="AE9" s="929"/>
      <c r="AF9" s="929"/>
      <c r="AG9" s="929"/>
      <c r="AH9" s="929"/>
      <c r="AI9" s="929"/>
      <c r="AJ9" s="929"/>
      <c r="AK9" s="929"/>
      <c r="AL9" s="929"/>
      <c r="AM9" s="929"/>
      <c r="AN9" s="929"/>
      <c r="AO9" s="929"/>
      <c r="AP9" s="929"/>
      <c r="AQ9" s="929"/>
      <c r="AR9" s="929"/>
      <c r="AS9" s="929"/>
      <c r="AT9" s="929"/>
      <c r="AU9" s="929"/>
      <c r="AV9" s="929"/>
      <c r="AW9" s="929"/>
      <c r="AX9" s="929"/>
      <c r="AY9" s="929"/>
      <c r="AZ9" s="929"/>
      <c r="BA9" s="929"/>
      <c r="BB9" s="929"/>
      <c r="BC9" s="929"/>
      <c r="BD9" s="929"/>
      <c r="BE9" s="929"/>
      <c r="BF9" s="929"/>
      <c r="BG9" s="929"/>
      <c r="BH9" s="929"/>
      <c r="BI9" s="929"/>
      <c r="BJ9" s="929"/>
      <c r="BK9" s="929"/>
      <c r="BL9" s="929"/>
      <c r="BM9" s="929"/>
      <c r="BN9" s="929"/>
      <c r="BO9" s="929"/>
      <c r="BP9" s="929"/>
      <c r="BQ9" s="929"/>
      <c r="BR9" s="929"/>
      <c r="BS9" s="930"/>
    </row>
    <row r="10" spans="1:71" s="1113" customFormat="1" ht="13.9" customHeight="1" x14ac:dyDescent="0.25">
      <c r="A10" s="931" t="s">
        <v>467</v>
      </c>
      <c r="B10" s="932" t="s">
        <v>77</v>
      </c>
      <c r="C10" s="933">
        <v>4</v>
      </c>
      <c r="D10" s="933"/>
      <c r="E10" s="933"/>
      <c r="F10" s="933">
        <f>C10</f>
        <v>4</v>
      </c>
      <c r="G10" s="933"/>
      <c r="H10" s="933">
        <f>+G10</f>
        <v>0</v>
      </c>
      <c r="I10" s="934">
        <v>2</v>
      </c>
      <c r="J10" s="934"/>
      <c r="K10" s="934"/>
      <c r="L10" s="934"/>
      <c r="M10" s="934" t="s">
        <v>649</v>
      </c>
      <c r="N10" s="934"/>
      <c r="O10" s="934"/>
      <c r="P10" s="934" t="s">
        <v>546</v>
      </c>
      <c r="Q10" s="934"/>
      <c r="R10" s="934"/>
      <c r="S10" s="934"/>
      <c r="T10" s="934"/>
      <c r="U10" s="934"/>
      <c r="V10" s="934"/>
      <c r="W10" s="934"/>
      <c r="X10" s="934"/>
      <c r="Y10" s="934"/>
      <c r="Z10" s="934"/>
      <c r="AA10" s="934"/>
      <c r="AB10" s="934"/>
      <c r="AC10" s="934"/>
      <c r="AD10" s="934"/>
      <c r="AE10" s="934" t="s">
        <v>546</v>
      </c>
      <c r="AF10" s="934" t="s">
        <v>546</v>
      </c>
      <c r="AG10" s="934"/>
      <c r="AH10" s="934" t="s">
        <v>546</v>
      </c>
      <c r="AI10" s="933">
        <f>C10+I10</f>
        <v>6</v>
      </c>
      <c r="AJ10" s="933"/>
      <c r="AK10" s="933"/>
      <c r="AL10" s="933"/>
      <c r="AM10" s="933"/>
      <c r="AN10" s="933"/>
      <c r="AO10" s="933"/>
      <c r="AP10" s="933"/>
      <c r="AQ10" s="933"/>
      <c r="AR10" s="933"/>
      <c r="AS10" s="933"/>
      <c r="AT10" s="933"/>
      <c r="AU10" s="933"/>
      <c r="AV10" s="933"/>
      <c r="AW10" s="933"/>
      <c r="AX10" s="933"/>
      <c r="AY10" s="933">
        <f>F10+M10</f>
        <v>6</v>
      </c>
      <c r="AZ10" s="933">
        <v>0</v>
      </c>
      <c r="BA10" s="933"/>
      <c r="BB10" s="933">
        <f>AZ10</f>
        <v>0</v>
      </c>
      <c r="BC10" s="935">
        <f>C10+G10/2+N10/2+AF10/2+I10+P10</f>
        <v>6</v>
      </c>
      <c r="BD10" s="935"/>
      <c r="BE10" s="935"/>
      <c r="BF10" s="935"/>
      <c r="BG10" s="935"/>
      <c r="BH10" s="935"/>
      <c r="BI10" s="935"/>
      <c r="BJ10" s="935"/>
      <c r="BK10" s="935"/>
      <c r="BL10" s="935"/>
      <c r="BM10" s="935"/>
      <c r="BN10" s="936"/>
      <c r="BO10" s="936"/>
      <c r="BP10" s="936"/>
      <c r="BQ10" s="936"/>
      <c r="BR10" s="936"/>
      <c r="BS10" s="937">
        <f>BC10</f>
        <v>6</v>
      </c>
    </row>
    <row r="11" spans="1:71" s="1113" customFormat="1" ht="13.9" customHeight="1" x14ac:dyDescent="0.25">
      <c r="A11" s="931"/>
      <c r="B11" s="938"/>
      <c r="C11" s="939"/>
      <c r="D11" s="939"/>
      <c r="E11" s="939"/>
      <c r="F11" s="940"/>
      <c r="G11" s="940"/>
      <c r="H11" s="940"/>
      <c r="I11" s="940"/>
      <c r="J11" s="940"/>
      <c r="K11" s="940"/>
      <c r="L11" s="940"/>
      <c r="M11" s="940"/>
      <c r="N11" s="940"/>
      <c r="O11" s="940"/>
      <c r="P11" s="940"/>
      <c r="Q11" s="940"/>
      <c r="R11" s="940"/>
      <c r="S11" s="940"/>
      <c r="T11" s="940"/>
      <c r="U11" s="940"/>
      <c r="V11" s="940"/>
      <c r="W11" s="940"/>
      <c r="X11" s="940"/>
      <c r="Y11" s="940"/>
      <c r="Z11" s="940"/>
      <c r="AA11" s="940"/>
      <c r="AB11" s="940"/>
      <c r="AC11" s="940"/>
      <c r="AD11" s="940"/>
      <c r="AE11" s="940"/>
      <c r="AF11" s="940"/>
      <c r="AG11" s="940"/>
      <c r="AH11" s="940"/>
      <c r="AI11" s="940"/>
      <c r="AJ11" s="940"/>
      <c r="AK11" s="940"/>
      <c r="AL11" s="940"/>
      <c r="AM11" s="940"/>
      <c r="AN11" s="940"/>
      <c r="AO11" s="940"/>
      <c r="AP11" s="940"/>
      <c r="AQ11" s="940"/>
      <c r="AR11" s="940"/>
      <c r="AS11" s="940"/>
      <c r="AT11" s="940"/>
      <c r="AU11" s="940"/>
      <c r="AV11" s="940"/>
      <c r="AW11" s="940"/>
      <c r="AX11" s="940"/>
      <c r="AY11" s="940"/>
      <c r="AZ11" s="940"/>
      <c r="BA11" s="940"/>
      <c r="BB11" s="940"/>
      <c r="BC11" s="940"/>
      <c r="BD11" s="940"/>
      <c r="BE11" s="940"/>
      <c r="BF11" s="940"/>
      <c r="BG11" s="940"/>
      <c r="BH11" s="940"/>
      <c r="BI11" s="940"/>
      <c r="BJ11" s="940"/>
      <c r="BK11" s="940"/>
      <c r="BL11" s="940"/>
      <c r="BM11" s="940"/>
      <c r="BN11" s="940"/>
      <c r="BO11" s="940"/>
      <c r="BP11" s="940"/>
      <c r="BQ11" s="940"/>
      <c r="BR11" s="940"/>
      <c r="BS11" s="941"/>
    </row>
    <row r="12" spans="1:71" s="919" customFormat="1" ht="14.45" customHeight="1" x14ac:dyDescent="0.25">
      <c r="A12" s="942" t="s">
        <v>475</v>
      </c>
      <c r="B12" s="943" t="s">
        <v>1227</v>
      </c>
      <c r="C12" s="944">
        <v>3</v>
      </c>
      <c r="D12" s="944">
        <v>-1</v>
      </c>
      <c r="E12" s="944"/>
      <c r="F12" s="945">
        <f>C12+D12</f>
        <v>2</v>
      </c>
      <c r="G12" s="945"/>
      <c r="H12" s="945"/>
      <c r="I12" s="945">
        <v>37</v>
      </c>
      <c r="J12" s="945">
        <v>1</v>
      </c>
      <c r="K12" s="945">
        <v>-4</v>
      </c>
      <c r="L12" s="945"/>
      <c r="M12" s="945">
        <f>I12+J12+L12+K12</f>
        <v>34</v>
      </c>
      <c r="N12" s="945"/>
      <c r="O12" s="945"/>
      <c r="P12" s="945">
        <v>0</v>
      </c>
      <c r="Q12" s="945"/>
      <c r="R12" s="945"/>
      <c r="S12" s="945"/>
      <c r="T12" s="945"/>
      <c r="U12" s="945"/>
      <c r="V12" s="945"/>
      <c r="W12" s="945"/>
      <c r="X12" s="945"/>
      <c r="Y12" s="945"/>
      <c r="Z12" s="945"/>
      <c r="AA12" s="945"/>
      <c r="AB12" s="945"/>
      <c r="AC12" s="945"/>
      <c r="AD12" s="945"/>
      <c r="AE12" s="945">
        <v>0</v>
      </c>
      <c r="AF12" s="945">
        <v>0</v>
      </c>
      <c r="AG12" s="945"/>
      <c r="AH12" s="945">
        <v>0</v>
      </c>
      <c r="AI12" s="945">
        <f>C12+I12+P12</f>
        <v>40</v>
      </c>
      <c r="AJ12" s="945"/>
      <c r="AK12" s="945">
        <v>1</v>
      </c>
      <c r="AL12" s="945"/>
      <c r="AM12" s="945"/>
      <c r="AN12" s="945"/>
      <c r="AO12" s="945"/>
      <c r="AP12" s="945"/>
      <c r="AQ12" s="945">
        <v>-4</v>
      </c>
      <c r="AR12" s="946"/>
      <c r="AS12" s="945">
        <v>-1</v>
      </c>
      <c r="AT12" s="945"/>
      <c r="AU12" s="945"/>
      <c r="AV12" s="946"/>
      <c r="AW12" s="946"/>
      <c r="AX12" s="946"/>
      <c r="AY12" s="945">
        <f>SUM(AI12:AS12)</f>
        <v>36</v>
      </c>
      <c r="AZ12" s="945">
        <v>0</v>
      </c>
      <c r="BA12" s="945"/>
      <c r="BB12" s="945">
        <v>0</v>
      </c>
      <c r="BC12" s="947">
        <f>AI12</f>
        <v>40</v>
      </c>
      <c r="BD12" s="947"/>
      <c r="BE12" s="947">
        <f>AK12</f>
        <v>1</v>
      </c>
      <c r="BF12" s="947">
        <f>AL12</f>
        <v>0</v>
      </c>
      <c r="BG12" s="947"/>
      <c r="BH12" s="947"/>
      <c r="BI12" s="947"/>
      <c r="BJ12" s="947"/>
      <c r="BK12" s="947">
        <f>AQ12</f>
        <v>-4</v>
      </c>
      <c r="BL12" s="947">
        <f>AR12</f>
        <v>0</v>
      </c>
      <c r="BM12" s="947">
        <f>AS12</f>
        <v>-1</v>
      </c>
      <c r="BN12" s="948"/>
      <c r="BO12" s="948"/>
      <c r="BP12" s="948"/>
      <c r="BQ12" s="948"/>
      <c r="BR12" s="948"/>
      <c r="BS12" s="937">
        <f>BC12+BE12+BM12+BF12+BK12+BL12</f>
        <v>36</v>
      </c>
    </row>
    <row r="13" spans="1:71" s="919" customFormat="1" ht="14.45" customHeight="1" x14ac:dyDescent="0.25">
      <c r="A13" s="949"/>
      <c r="B13" s="950"/>
      <c r="C13" s="950"/>
      <c r="D13" s="950"/>
      <c r="E13" s="950"/>
      <c r="F13" s="950"/>
      <c r="G13" s="950"/>
      <c r="H13" s="950"/>
      <c r="I13" s="950"/>
      <c r="J13" s="950"/>
      <c r="K13" s="950"/>
      <c r="L13" s="950"/>
      <c r="M13" s="950"/>
      <c r="N13" s="950"/>
      <c r="O13" s="950"/>
      <c r="P13" s="950"/>
      <c r="Q13" s="950"/>
      <c r="R13" s="950"/>
      <c r="S13" s="950"/>
      <c r="T13" s="950"/>
      <c r="U13" s="950"/>
      <c r="V13" s="950"/>
      <c r="W13" s="950"/>
      <c r="X13" s="950"/>
      <c r="Y13" s="950"/>
      <c r="Z13" s="950"/>
      <c r="AA13" s="950"/>
      <c r="AB13" s="950"/>
      <c r="AC13" s="950"/>
      <c r="AD13" s="950"/>
      <c r="AE13" s="950"/>
      <c r="AF13" s="950"/>
      <c r="AG13" s="950"/>
      <c r="AH13" s="950"/>
      <c r="AI13" s="950"/>
      <c r="AJ13" s="950"/>
      <c r="AK13" s="950"/>
      <c r="AL13" s="950"/>
      <c r="AM13" s="950"/>
      <c r="AN13" s="950"/>
      <c r="AO13" s="950"/>
      <c r="AP13" s="950"/>
      <c r="AQ13" s="950"/>
      <c r="AR13" s="950"/>
      <c r="AS13" s="950"/>
      <c r="AT13" s="950"/>
      <c r="AU13" s="950"/>
      <c r="AV13" s="950"/>
      <c r="AW13" s="950"/>
      <c r="AX13" s="950"/>
      <c r="AY13" s="950"/>
      <c r="AZ13" s="950"/>
      <c r="BA13" s="950"/>
      <c r="BB13" s="950"/>
      <c r="BC13" s="950"/>
      <c r="BD13" s="950"/>
      <c r="BE13" s="950"/>
      <c r="BF13" s="950"/>
      <c r="BG13" s="950"/>
      <c r="BH13" s="950"/>
      <c r="BI13" s="950"/>
      <c r="BJ13" s="950"/>
      <c r="BK13" s="950"/>
      <c r="BL13" s="950"/>
      <c r="BM13" s="950"/>
      <c r="BN13" s="950"/>
      <c r="BO13" s="950"/>
      <c r="BP13" s="950"/>
      <c r="BQ13" s="950"/>
      <c r="BR13" s="950"/>
      <c r="BS13" s="951"/>
    </row>
    <row r="14" spans="1:71" ht="15.75" customHeight="1" x14ac:dyDescent="0.25">
      <c r="A14" s="949"/>
      <c r="B14" s="952"/>
      <c r="C14" s="953"/>
      <c r="D14" s="953"/>
      <c r="E14" s="953"/>
      <c r="F14" s="954"/>
      <c r="G14" s="954"/>
      <c r="H14" s="954"/>
      <c r="I14" s="954"/>
      <c r="J14" s="954"/>
      <c r="K14" s="954"/>
      <c r="L14" s="954"/>
      <c r="M14" s="955"/>
      <c r="N14" s="955"/>
      <c r="O14" s="955"/>
      <c r="P14" s="955"/>
      <c r="Q14" s="955"/>
      <c r="R14" s="955"/>
      <c r="S14" s="955"/>
      <c r="T14" s="955"/>
      <c r="U14" s="955"/>
      <c r="V14" s="955"/>
      <c r="W14" s="955"/>
      <c r="X14" s="955"/>
      <c r="Y14" s="955"/>
      <c r="Z14" s="955"/>
      <c r="AA14" s="955"/>
      <c r="AB14" s="955"/>
      <c r="AC14" s="955"/>
      <c r="AD14" s="955"/>
      <c r="AE14" s="955"/>
      <c r="AF14" s="955"/>
      <c r="AG14" s="955"/>
      <c r="AH14" s="955"/>
      <c r="AI14" s="955"/>
      <c r="AJ14" s="955"/>
      <c r="AK14" s="955"/>
      <c r="AL14" s="955"/>
      <c r="AM14" s="955"/>
      <c r="AN14" s="955"/>
      <c r="AO14" s="955"/>
      <c r="AP14" s="955"/>
      <c r="AQ14" s="955"/>
      <c r="AR14" s="955"/>
      <c r="AS14" s="955"/>
      <c r="AT14" s="955"/>
      <c r="AU14" s="955"/>
      <c r="AV14" s="955"/>
      <c r="AW14" s="955"/>
      <c r="AX14" s="955"/>
      <c r="AY14" s="956"/>
      <c r="AZ14" s="956"/>
      <c r="BA14" s="956"/>
      <c r="BB14" s="956"/>
      <c r="BC14" s="956"/>
      <c r="BD14" s="956"/>
      <c r="BE14" s="956"/>
      <c r="BF14" s="956"/>
      <c r="BG14" s="956"/>
      <c r="BH14" s="956"/>
      <c r="BI14" s="956"/>
      <c r="BJ14" s="956"/>
      <c r="BK14" s="956"/>
      <c r="BL14" s="956"/>
      <c r="BM14" s="956"/>
      <c r="BN14" s="956"/>
      <c r="BO14" s="956"/>
      <c r="BP14" s="956"/>
      <c r="BQ14" s="956"/>
      <c r="BR14" s="956"/>
      <c r="BS14" s="957"/>
    </row>
    <row r="15" spans="1:71" s="919" customFormat="1" ht="14.45" customHeight="1" x14ac:dyDescent="0.25">
      <c r="A15" s="942" t="s">
        <v>476</v>
      </c>
      <c r="B15" s="958" t="s">
        <v>651</v>
      </c>
      <c r="C15" s="959"/>
      <c r="D15" s="959"/>
      <c r="E15" s="959"/>
      <c r="F15" s="960"/>
      <c r="G15" s="960"/>
      <c r="H15" s="960"/>
      <c r="I15" s="960"/>
      <c r="J15" s="960"/>
      <c r="K15" s="960"/>
      <c r="L15" s="960"/>
      <c r="M15" s="961"/>
      <c r="N15" s="961"/>
      <c r="O15" s="961"/>
      <c r="P15" s="961"/>
      <c r="Q15" s="961"/>
      <c r="R15" s="961"/>
      <c r="S15" s="961"/>
      <c r="T15" s="961"/>
      <c r="U15" s="961"/>
      <c r="V15" s="961"/>
      <c r="W15" s="961"/>
      <c r="X15" s="961"/>
      <c r="Y15" s="961"/>
      <c r="Z15" s="961"/>
      <c r="AA15" s="961"/>
      <c r="AB15" s="961"/>
      <c r="AC15" s="961"/>
      <c r="AD15" s="961"/>
      <c r="AE15" s="961"/>
      <c r="AF15" s="961"/>
      <c r="AG15" s="961"/>
      <c r="AH15" s="961"/>
      <c r="AI15" s="961"/>
      <c r="AJ15" s="961"/>
      <c r="AK15" s="961"/>
      <c r="AL15" s="961"/>
      <c r="AM15" s="961"/>
      <c r="AN15" s="961"/>
      <c r="AO15" s="961"/>
      <c r="AP15" s="961"/>
      <c r="AQ15" s="961"/>
      <c r="AR15" s="961"/>
      <c r="AS15" s="961"/>
      <c r="AT15" s="961"/>
      <c r="AU15" s="961"/>
      <c r="AV15" s="961"/>
      <c r="AW15" s="961"/>
      <c r="AX15" s="961"/>
      <c r="AY15" s="962"/>
      <c r="AZ15" s="962"/>
      <c r="BA15" s="962"/>
      <c r="BB15" s="962"/>
      <c r="BC15" s="962"/>
      <c r="BD15" s="962"/>
      <c r="BE15" s="962"/>
      <c r="BF15" s="962"/>
      <c r="BG15" s="962"/>
      <c r="BH15" s="962"/>
      <c r="BI15" s="962"/>
      <c r="BJ15" s="962"/>
      <c r="BK15" s="962"/>
      <c r="BL15" s="962"/>
      <c r="BM15" s="962"/>
      <c r="BN15" s="962"/>
      <c r="BO15" s="962"/>
      <c r="BP15" s="962"/>
      <c r="BQ15" s="962"/>
      <c r="BR15" s="962"/>
      <c r="BS15" s="963"/>
    </row>
    <row r="16" spans="1:71" s="919" customFormat="1" ht="14.45" customHeight="1" x14ac:dyDescent="0.25">
      <c r="A16" s="942" t="s">
        <v>477</v>
      </c>
      <c r="B16" s="964" t="s">
        <v>1144</v>
      </c>
      <c r="C16" s="965"/>
      <c r="D16" s="965"/>
      <c r="E16" s="965"/>
      <c r="F16" s="966"/>
      <c r="G16" s="966"/>
      <c r="H16" s="966"/>
      <c r="I16" s="966"/>
      <c r="J16" s="966"/>
      <c r="K16" s="966"/>
      <c r="L16" s="966"/>
      <c r="M16" s="966"/>
      <c r="N16" s="966"/>
      <c r="O16" s="966"/>
      <c r="P16" s="966">
        <v>22.5</v>
      </c>
      <c r="Q16" s="966"/>
      <c r="R16" s="966">
        <v>-0.5</v>
      </c>
      <c r="S16" s="966">
        <f>-1+1</f>
        <v>0</v>
      </c>
      <c r="T16" s="966"/>
      <c r="U16" s="966"/>
      <c r="V16" s="966">
        <v>-1</v>
      </c>
      <c r="W16" s="966">
        <v>-1</v>
      </c>
      <c r="X16" s="966"/>
      <c r="Y16" s="966"/>
      <c r="Z16" s="966"/>
      <c r="AA16" s="966"/>
      <c r="AB16" s="966"/>
      <c r="AC16" s="966"/>
      <c r="AD16" s="966"/>
      <c r="AE16" s="945">
        <f>P16+R16+Q16+S16+W16+X16+Y16+T16+V16</f>
        <v>20</v>
      </c>
      <c r="AF16" s="966"/>
      <c r="AG16" s="966"/>
      <c r="AH16" s="966"/>
      <c r="AI16" s="945">
        <f t="shared" ref="AI16:AI21" si="0">C16+I16+P16</f>
        <v>22.5</v>
      </c>
      <c r="AJ16" s="945"/>
      <c r="AK16" s="945"/>
      <c r="AL16" s="966">
        <v>-0.5</v>
      </c>
      <c r="AM16" s="966">
        <f>-1+1</f>
        <v>0</v>
      </c>
      <c r="AN16" s="966"/>
      <c r="AO16" s="966"/>
      <c r="AP16" s="966">
        <v>-1</v>
      </c>
      <c r="AQ16" s="966">
        <v>-1</v>
      </c>
      <c r="AR16" s="966"/>
      <c r="AS16" s="945"/>
      <c r="AT16" s="945"/>
      <c r="AU16" s="945"/>
      <c r="AV16" s="945"/>
      <c r="AW16" s="945"/>
      <c r="AX16" s="945"/>
      <c r="AY16" s="945">
        <f>AI16+AL16+AJ16+AK16+AQ16+AR16+AS16+AM16+AP16</f>
        <v>20</v>
      </c>
      <c r="AZ16" s="945"/>
      <c r="BA16" s="945"/>
      <c r="BB16" s="945"/>
      <c r="BC16" s="945">
        <f t="shared" ref="BC16:BC21" si="1">AI16+AZ16/2</f>
        <v>22.5</v>
      </c>
      <c r="BD16" s="945"/>
      <c r="BE16" s="945"/>
      <c r="BF16" s="945">
        <v>-0.5</v>
      </c>
      <c r="BG16" s="945">
        <f>-1+1</f>
        <v>0</v>
      </c>
      <c r="BH16" s="945"/>
      <c r="BI16" s="945"/>
      <c r="BJ16" s="945">
        <v>-1</v>
      </c>
      <c r="BK16" s="945">
        <v>-1</v>
      </c>
      <c r="BL16" s="945"/>
      <c r="BM16" s="945"/>
      <c r="BN16" s="967"/>
      <c r="BO16" s="967"/>
      <c r="BP16" s="967"/>
      <c r="BQ16" s="967"/>
      <c r="BR16" s="967"/>
      <c r="BS16" s="968">
        <f>BC16+BE16+BF16+BM16+BD16+BG16+BH16+BK16+BL16+BJ16</f>
        <v>20</v>
      </c>
    </row>
    <row r="17" spans="1:71" s="919" customFormat="1" ht="14.45" customHeight="1" x14ac:dyDescent="0.25">
      <c r="A17" s="942" t="s">
        <v>478</v>
      </c>
      <c r="B17" s="964" t="s">
        <v>1146</v>
      </c>
      <c r="C17" s="969"/>
      <c r="D17" s="969"/>
      <c r="E17" s="969"/>
      <c r="F17" s="966"/>
      <c r="G17" s="966"/>
      <c r="H17" s="966"/>
      <c r="I17" s="966"/>
      <c r="J17" s="966"/>
      <c r="K17" s="966"/>
      <c r="L17" s="966"/>
      <c r="M17" s="966"/>
      <c r="N17" s="966"/>
      <c r="O17" s="966"/>
      <c r="P17" s="966">
        <v>26</v>
      </c>
      <c r="Q17" s="966"/>
      <c r="R17" s="966"/>
      <c r="S17" s="966"/>
      <c r="T17" s="966"/>
      <c r="U17" s="966"/>
      <c r="V17" s="966"/>
      <c r="W17" s="966"/>
      <c r="X17" s="966"/>
      <c r="Y17" s="966"/>
      <c r="Z17" s="966"/>
      <c r="AA17" s="966"/>
      <c r="AB17" s="966"/>
      <c r="AC17" s="966"/>
      <c r="AD17" s="966"/>
      <c r="AE17" s="945">
        <f t="shared" ref="AE17:AE20" si="2">P17+R17+Q17+S17+W17+X17+Y17+T17</f>
        <v>26</v>
      </c>
      <c r="AF17" s="966"/>
      <c r="AG17" s="966"/>
      <c r="AH17" s="966"/>
      <c r="AI17" s="945">
        <f t="shared" si="0"/>
        <v>26</v>
      </c>
      <c r="AJ17" s="945"/>
      <c r="AK17" s="945"/>
      <c r="AL17" s="945"/>
      <c r="AM17" s="945"/>
      <c r="AN17" s="945"/>
      <c r="AO17" s="945"/>
      <c r="AP17" s="945"/>
      <c r="AQ17" s="945"/>
      <c r="AR17" s="945"/>
      <c r="AS17" s="945"/>
      <c r="AT17" s="945"/>
      <c r="AU17" s="945"/>
      <c r="AV17" s="945"/>
      <c r="AW17" s="945"/>
      <c r="AX17" s="945"/>
      <c r="AY17" s="945">
        <f>F17+M17+AE17</f>
        <v>26</v>
      </c>
      <c r="AZ17" s="945"/>
      <c r="BA17" s="945"/>
      <c r="BB17" s="945"/>
      <c r="BC17" s="945">
        <f t="shared" si="1"/>
        <v>26</v>
      </c>
      <c r="BD17" s="945"/>
      <c r="BE17" s="945"/>
      <c r="BF17" s="945"/>
      <c r="BG17" s="945"/>
      <c r="BH17" s="945"/>
      <c r="BI17" s="945"/>
      <c r="BJ17" s="945"/>
      <c r="BK17" s="945"/>
      <c r="BL17" s="945"/>
      <c r="BM17" s="945"/>
      <c r="BN17" s="967"/>
      <c r="BO17" s="967"/>
      <c r="BP17" s="967"/>
      <c r="BQ17" s="967"/>
      <c r="BR17" s="967"/>
      <c r="BS17" s="968">
        <f t="shared" ref="BS17:BS18" si="3">BC17+BE17+BF17+BM17+BD17+BG17+BH17+BK17+BL17</f>
        <v>26</v>
      </c>
    </row>
    <row r="18" spans="1:71" s="919" customFormat="1" ht="14.45" customHeight="1" x14ac:dyDescent="0.25">
      <c r="A18" s="942" t="s">
        <v>479</v>
      </c>
      <c r="B18" s="964" t="s">
        <v>824</v>
      </c>
      <c r="C18" s="969"/>
      <c r="D18" s="969"/>
      <c r="E18" s="969"/>
      <c r="F18" s="966"/>
      <c r="G18" s="966"/>
      <c r="H18" s="966"/>
      <c r="I18" s="966"/>
      <c r="J18" s="966"/>
      <c r="K18" s="966"/>
      <c r="L18" s="966"/>
      <c r="M18" s="966"/>
      <c r="N18" s="966"/>
      <c r="O18" s="966"/>
      <c r="P18" s="966">
        <v>9</v>
      </c>
      <c r="Q18" s="966"/>
      <c r="R18" s="966"/>
      <c r="S18" s="966"/>
      <c r="T18" s="966"/>
      <c r="U18" s="966"/>
      <c r="V18" s="966"/>
      <c r="W18" s="966">
        <v>-1</v>
      </c>
      <c r="X18" s="966"/>
      <c r="Y18" s="966"/>
      <c r="Z18" s="966"/>
      <c r="AA18" s="966"/>
      <c r="AB18" s="966"/>
      <c r="AC18" s="966"/>
      <c r="AD18" s="966"/>
      <c r="AE18" s="945">
        <f t="shared" si="2"/>
        <v>8</v>
      </c>
      <c r="AF18" s="966"/>
      <c r="AG18" s="966"/>
      <c r="AH18" s="966"/>
      <c r="AI18" s="945">
        <f t="shared" si="0"/>
        <v>9</v>
      </c>
      <c r="AJ18" s="945"/>
      <c r="AK18" s="945"/>
      <c r="AL18" s="945"/>
      <c r="AM18" s="945"/>
      <c r="AN18" s="945"/>
      <c r="AO18" s="945"/>
      <c r="AP18" s="945"/>
      <c r="AQ18" s="966">
        <v>-1</v>
      </c>
      <c r="AR18" s="945"/>
      <c r="AS18" s="945"/>
      <c r="AT18" s="945"/>
      <c r="AU18" s="945"/>
      <c r="AV18" s="945"/>
      <c r="AW18" s="945"/>
      <c r="AX18" s="945"/>
      <c r="AY18" s="945">
        <f>F18+M18+AE18</f>
        <v>8</v>
      </c>
      <c r="AZ18" s="945"/>
      <c r="BA18" s="945"/>
      <c r="BB18" s="945"/>
      <c r="BC18" s="945">
        <f t="shared" si="1"/>
        <v>9</v>
      </c>
      <c r="BD18" s="945"/>
      <c r="BE18" s="945"/>
      <c r="BF18" s="945"/>
      <c r="BG18" s="945"/>
      <c r="BH18" s="945"/>
      <c r="BI18" s="945"/>
      <c r="BJ18" s="945"/>
      <c r="BK18" s="945">
        <v>-1</v>
      </c>
      <c r="BL18" s="945"/>
      <c r="BM18" s="945"/>
      <c r="BN18" s="967"/>
      <c r="BO18" s="967"/>
      <c r="BP18" s="967"/>
      <c r="BQ18" s="967"/>
      <c r="BR18" s="967"/>
      <c r="BS18" s="968">
        <f t="shared" si="3"/>
        <v>8</v>
      </c>
    </row>
    <row r="19" spans="1:71" s="919" customFormat="1" ht="14.45" customHeight="1" x14ac:dyDescent="0.25">
      <c r="A19" s="942" t="s">
        <v>480</v>
      </c>
      <c r="B19" s="964" t="s">
        <v>1145</v>
      </c>
      <c r="C19" s="969"/>
      <c r="D19" s="969"/>
      <c r="E19" s="969"/>
      <c r="F19" s="966"/>
      <c r="G19" s="966"/>
      <c r="H19" s="966"/>
      <c r="I19" s="966"/>
      <c r="J19" s="966"/>
      <c r="K19" s="966"/>
      <c r="L19" s="966"/>
      <c r="M19" s="966"/>
      <c r="N19" s="966"/>
      <c r="O19" s="966"/>
      <c r="P19" s="966">
        <v>11</v>
      </c>
      <c r="Q19" s="966"/>
      <c r="R19" s="966"/>
      <c r="S19" s="966"/>
      <c r="T19" s="966"/>
      <c r="U19" s="966"/>
      <c r="V19" s="966"/>
      <c r="W19" s="966">
        <f>-1+1</f>
        <v>0</v>
      </c>
      <c r="X19" s="966"/>
      <c r="Y19" s="966"/>
      <c r="Z19" s="966"/>
      <c r="AA19" s="966"/>
      <c r="AB19" s="966"/>
      <c r="AC19" s="966"/>
      <c r="AD19" s="966"/>
      <c r="AE19" s="945">
        <f t="shared" si="2"/>
        <v>11</v>
      </c>
      <c r="AF19" s="966"/>
      <c r="AG19" s="966"/>
      <c r="AH19" s="966"/>
      <c r="AI19" s="945">
        <f t="shared" si="0"/>
        <v>11</v>
      </c>
      <c r="AJ19" s="945"/>
      <c r="AK19" s="945"/>
      <c r="AL19" s="945"/>
      <c r="AM19" s="945"/>
      <c r="AN19" s="945"/>
      <c r="AO19" s="945"/>
      <c r="AP19" s="945"/>
      <c r="AQ19" s="966">
        <f>-1+1</f>
        <v>0</v>
      </c>
      <c r="AR19" s="945"/>
      <c r="AS19" s="945"/>
      <c r="AT19" s="945"/>
      <c r="AU19" s="945"/>
      <c r="AV19" s="945"/>
      <c r="AW19" s="945"/>
      <c r="AX19" s="945"/>
      <c r="AY19" s="945">
        <f>F19+M19+AE19</f>
        <v>11</v>
      </c>
      <c r="AZ19" s="945"/>
      <c r="BA19" s="945"/>
      <c r="BB19" s="945"/>
      <c r="BC19" s="945">
        <f t="shared" si="1"/>
        <v>11</v>
      </c>
      <c r="BD19" s="945"/>
      <c r="BE19" s="945"/>
      <c r="BF19" s="945"/>
      <c r="BG19" s="945"/>
      <c r="BH19" s="945"/>
      <c r="BI19" s="945"/>
      <c r="BJ19" s="945"/>
      <c r="BK19" s="945">
        <f>-1+1</f>
        <v>0</v>
      </c>
      <c r="BL19" s="945"/>
      <c r="BM19" s="945"/>
      <c r="BN19" s="967"/>
      <c r="BO19" s="967"/>
      <c r="BP19" s="967"/>
      <c r="BQ19" s="967"/>
      <c r="BR19" s="967"/>
      <c r="BS19" s="968">
        <f>BC19+BE19+BF19+BM19+BD19+BG19+BH19+BK19+BL19</f>
        <v>11</v>
      </c>
    </row>
    <row r="20" spans="1:71" s="919" customFormat="1" ht="14.45" customHeight="1" x14ac:dyDescent="0.25">
      <c r="A20" s="942" t="s">
        <v>517</v>
      </c>
      <c r="B20" s="964" t="s">
        <v>1147</v>
      </c>
      <c r="C20" s="969"/>
      <c r="D20" s="969"/>
      <c r="E20" s="969"/>
      <c r="F20" s="966"/>
      <c r="G20" s="966"/>
      <c r="H20" s="966"/>
      <c r="I20" s="966"/>
      <c r="J20" s="966"/>
      <c r="K20" s="966"/>
      <c r="L20" s="966"/>
      <c r="M20" s="966"/>
      <c r="N20" s="966"/>
      <c r="O20" s="966"/>
      <c r="P20" s="966">
        <v>7</v>
      </c>
      <c r="Q20" s="966"/>
      <c r="R20" s="966"/>
      <c r="S20" s="966"/>
      <c r="T20" s="966">
        <v>-1</v>
      </c>
      <c r="U20" s="966"/>
      <c r="V20" s="966"/>
      <c r="W20" s="966"/>
      <c r="X20" s="966"/>
      <c r="Y20" s="966"/>
      <c r="Z20" s="966"/>
      <c r="AA20" s="966"/>
      <c r="AB20" s="966"/>
      <c r="AC20" s="966"/>
      <c r="AD20" s="966"/>
      <c r="AE20" s="945">
        <f t="shared" si="2"/>
        <v>6</v>
      </c>
      <c r="AF20" s="966"/>
      <c r="AG20" s="966"/>
      <c r="AH20" s="966"/>
      <c r="AI20" s="945">
        <f t="shared" si="0"/>
        <v>7</v>
      </c>
      <c r="AJ20" s="945"/>
      <c r="AK20" s="945"/>
      <c r="AL20" s="945"/>
      <c r="AM20" s="945"/>
      <c r="AN20" s="966">
        <v>-1</v>
      </c>
      <c r="AO20" s="966"/>
      <c r="AP20" s="966"/>
      <c r="AQ20" s="945"/>
      <c r="AR20" s="945"/>
      <c r="AS20" s="945"/>
      <c r="AT20" s="945"/>
      <c r="AU20" s="945"/>
      <c r="AV20" s="945"/>
      <c r="AW20" s="945"/>
      <c r="AX20" s="945"/>
      <c r="AY20" s="945">
        <f>F20+M20+AE20</f>
        <v>6</v>
      </c>
      <c r="AZ20" s="945"/>
      <c r="BA20" s="945"/>
      <c r="BB20" s="945"/>
      <c r="BC20" s="945">
        <f t="shared" si="1"/>
        <v>7</v>
      </c>
      <c r="BD20" s="945"/>
      <c r="BE20" s="945"/>
      <c r="BF20" s="945"/>
      <c r="BG20" s="945"/>
      <c r="BH20" s="945">
        <v>-1</v>
      </c>
      <c r="BI20" s="945"/>
      <c r="BJ20" s="945"/>
      <c r="BK20" s="945"/>
      <c r="BL20" s="945"/>
      <c r="BM20" s="945"/>
      <c r="BN20" s="967"/>
      <c r="BO20" s="967"/>
      <c r="BP20" s="967"/>
      <c r="BQ20" s="967"/>
      <c r="BR20" s="967"/>
      <c r="BS20" s="968">
        <f>BC20+BE20+BF20+BM20+BD20+BG20+BH20+BK20+BL20</f>
        <v>6</v>
      </c>
    </row>
    <row r="21" spans="1:71" s="919" customFormat="1" ht="14.45" customHeight="1" x14ac:dyDescent="0.25">
      <c r="A21" s="942" t="s">
        <v>519</v>
      </c>
      <c r="B21" s="943" t="s">
        <v>1228</v>
      </c>
      <c r="C21" s="944"/>
      <c r="D21" s="944"/>
      <c r="E21" s="944"/>
      <c r="F21" s="970"/>
      <c r="G21" s="970"/>
      <c r="H21" s="970"/>
      <c r="I21" s="970"/>
      <c r="J21" s="970"/>
      <c r="K21" s="970"/>
      <c r="L21" s="970"/>
      <c r="M21" s="966"/>
      <c r="N21" s="966"/>
      <c r="O21" s="966"/>
      <c r="P21" s="945">
        <f>SUM(P16:P20)</f>
        <v>75.5</v>
      </c>
      <c r="Q21" s="945"/>
      <c r="R21" s="945">
        <f>SUM(R16:R20)</f>
        <v>-0.5</v>
      </c>
      <c r="S21" s="945">
        <f>SUM(S16:S20)</f>
        <v>0</v>
      </c>
      <c r="T21" s="945">
        <f>SUM(T16:T20)</f>
        <v>-1</v>
      </c>
      <c r="U21" s="945"/>
      <c r="V21" s="945">
        <f>SUM(V16:V20)</f>
        <v>-1</v>
      </c>
      <c r="W21" s="945">
        <f>SUM(W16:W20)</f>
        <v>-2</v>
      </c>
      <c r="X21" s="945"/>
      <c r="Y21" s="945"/>
      <c r="Z21" s="945"/>
      <c r="AA21" s="945"/>
      <c r="AB21" s="945"/>
      <c r="AC21" s="945"/>
      <c r="AD21" s="945"/>
      <c r="AE21" s="945">
        <f>P21+R21+Q21+S21+W21+X21+Y21+T21+V21</f>
        <v>71</v>
      </c>
      <c r="AF21" s="945">
        <v>0</v>
      </c>
      <c r="AG21" s="945"/>
      <c r="AH21" s="945">
        <v>0</v>
      </c>
      <c r="AI21" s="945">
        <f t="shared" si="0"/>
        <v>75.5</v>
      </c>
      <c r="AJ21" s="945">
        <f t="shared" ref="AJ21:AK21" si="4">SUM(AJ16:AJ20)</f>
        <v>0</v>
      </c>
      <c r="AK21" s="945">
        <f t="shared" si="4"/>
        <v>0</v>
      </c>
      <c r="AL21" s="945">
        <f>SUM(AL16:AL20)</f>
        <v>-0.5</v>
      </c>
      <c r="AM21" s="945">
        <f t="shared" ref="AM21:AY21" si="5">SUM(AM16:AM20)</f>
        <v>0</v>
      </c>
      <c r="AN21" s="945">
        <f>SUM(AN16:AN20)</f>
        <v>-1</v>
      </c>
      <c r="AO21" s="945"/>
      <c r="AP21" s="945">
        <f>SUM(AP16:AP20)</f>
        <v>-1</v>
      </c>
      <c r="AQ21" s="945">
        <f t="shared" si="5"/>
        <v>-2</v>
      </c>
      <c r="AR21" s="945">
        <f t="shared" si="5"/>
        <v>0</v>
      </c>
      <c r="AS21" s="945">
        <f t="shared" si="5"/>
        <v>0</v>
      </c>
      <c r="AT21" s="945"/>
      <c r="AU21" s="945"/>
      <c r="AV21" s="945"/>
      <c r="AW21" s="945"/>
      <c r="AX21" s="945"/>
      <c r="AY21" s="945">
        <f t="shared" si="5"/>
        <v>71</v>
      </c>
      <c r="AZ21" s="945">
        <v>0</v>
      </c>
      <c r="BA21" s="945"/>
      <c r="BB21" s="945">
        <v>0</v>
      </c>
      <c r="BC21" s="971">
        <f t="shared" si="1"/>
        <v>75.5</v>
      </c>
      <c r="BD21" s="971">
        <f t="shared" ref="BD21:BE21" si="6">SUM(BD16:BD20)</f>
        <v>0</v>
      </c>
      <c r="BE21" s="971">
        <f t="shared" si="6"/>
        <v>0</v>
      </c>
      <c r="BF21" s="971">
        <f>SUM(BF16:BF20)</f>
        <v>-0.5</v>
      </c>
      <c r="BG21" s="971">
        <f>SUM(BG16:BG20)</f>
        <v>0</v>
      </c>
      <c r="BH21" s="971">
        <f t="shared" ref="BH21:BM21" si="7">SUM(BH16:BH20)</f>
        <v>-1</v>
      </c>
      <c r="BI21" s="971"/>
      <c r="BJ21" s="971">
        <f>SUM(BJ16:BJ20)</f>
        <v>-1</v>
      </c>
      <c r="BK21" s="971">
        <f t="shared" si="7"/>
        <v>-2</v>
      </c>
      <c r="BL21" s="971">
        <f t="shared" si="7"/>
        <v>0</v>
      </c>
      <c r="BM21" s="971">
        <f t="shared" si="7"/>
        <v>0</v>
      </c>
      <c r="BN21" s="972"/>
      <c r="BO21" s="972"/>
      <c r="BP21" s="972"/>
      <c r="BQ21" s="972"/>
      <c r="BR21" s="972"/>
      <c r="BS21" s="968">
        <f>BC21+BE21+BF21+BM21+BD21+BG21+BH21+BK21+BL21+BJ21</f>
        <v>71</v>
      </c>
    </row>
    <row r="22" spans="1:71" s="919" customFormat="1" ht="13.5" customHeight="1" x14ac:dyDescent="0.25">
      <c r="A22" s="949"/>
      <c r="B22" s="973"/>
      <c r="C22" s="974"/>
      <c r="D22" s="974"/>
      <c r="E22" s="974"/>
      <c r="F22" s="975"/>
      <c r="G22" s="975"/>
      <c r="H22" s="975"/>
      <c r="I22" s="975"/>
      <c r="J22" s="975"/>
      <c r="K22" s="975"/>
      <c r="L22" s="975"/>
      <c r="M22" s="976"/>
      <c r="N22" s="976"/>
      <c r="O22" s="976"/>
      <c r="P22" s="976"/>
      <c r="Q22" s="976"/>
      <c r="R22" s="976"/>
      <c r="S22" s="976"/>
      <c r="T22" s="976"/>
      <c r="U22" s="976"/>
      <c r="V22" s="976"/>
      <c r="W22" s="976"/>
      <c r="X22" s="976"/>
      <c r="Y22" s="976"/>
      <c r="Z22" s="976"/>
      <c r="AA22" s="976"/>
      <c r="AB22" s="976"/>
      <c r="AC22" s="976"/>
      <c r="AD22" s="976"/>
      <c r="AE22" s="976"/>
      <c r="AF22" s="976"/>
      <c r="AG22" s="976"/>
      <c r="AH22" s="976"/>
      <c r="AI22" s="976"/>
      <c r="AJ22" s="976"/>
      <c r="AK22" s="976"/>
      <c r="AL22" s="976"/>
      <c r="AM22" s="976"/>
      <c r="AN22" s="976"/>
      <c r="AO22" s="976"/>
      <c r="AP22" s="976"/>
      <c r="AQ22" s="976"/>
      <c r="AR22" s="976"/>
      <c r="AS22" s="976"/>
      <c r="AT22" s="976"/>
      <c r="AU22" s="976"/>
      <c r="AV22" s="976"/>
      <c r="AW22" s="976"/>
      <c r="AX22" s="976"/>
      <c r="AY22" s="976"/>
      <c r="AZ22" s="976"/>
      <c r="BA22" s="976"/>
      <c r="BB22" s="976"/>
      <c r="BC22" s="976"/>
      <c r="BD22" s="976"/>
      <c r="BE22" s="976"/>
      <c r="BF22" s="976"/>
      <c r="BG22" s="976"/>
      <c r="BH22" s="976"/>
      <c r="BI22" s="976"/>
      <c r="BJ22" s="976"/>
      <c r="BK22" s="976"/>
      <c r="BL22" s="976"/>
      <c r="BM22" s="976"/>
      <c r="BN22" s="976"/>
      <c r="BO22" s="976"/>
      <c r="BP22" s="976"/>
      <c r="BQ22" s="976"/>
      <c r="BR22" s="976"/>
      <c r="BS22" s="977"/>
    </row>
    <row r="23" spans="1:71" ht="12.75" customHeight="1" x14ac:dyDescent="0.25">
      <c r="A23" s="949"/>
      <c r="B23" s="952"/>
      <c r="C23" s="953"/>
      <c r="D23" s="953"/>
      <c r="E23" s="953"/>
      <c r="F23" s="954"/>
      <c r="G23" s="954"/>
      <c r="H23" s="954"/>
      <c r="I23" s="954"/>
      <c r="J23" s="954"/>
      <c r="K23" s="954"/>
      <c r="L23" s="954"/>
      <c r="M23" s="978"/>
      <c r="N23" s="978"/>
      <c r="O23" s="978"/>
      <c r="P23" s="978"/>
      <c r="Q23" s="978"/>
      <c r="R23" s="978"/>
      <c r="S23" s="978"/>
      <c r="T23" s="978"/>
      <c r="U23" s="978"/>
      <c r="V23" s="978"/>
      <c r="W23" s="978"/>
      <c r="X23" s="978"/>
      <c r="Y23" s="978"/>
      <c r="Z23" s="978"/>
      <c r="AA23" s="978"/>
      <c r="AB23" s="978"/>
      <c r="AC23" s="978"/>
      <c r="AD23" s="978"/>
      <c r="AE23" s="955"/>
      <c r="AF23" s="955"/>
      <c r="AG23" s="955"/>
      <c r="AH23" s="955"/>
      <c r="AI23" s="955"/>
      <c r="AJ23" s="955"/>
      <c r="AK23" s="955"/>
      <c r="AL23" s="955"/>
      <c r="AM23" s="955"/>
      <c r="AN23" s="955"/>
      <c r="AO23" s="955"/>
      <c r="AP23" s="955"/>
      <c r="AQ23" s="955"/>
      <c r="AR23" s="955"/>
      <c r="AS23" s="955"/>
      <c r="AT23" s="955"/>
      <c r="AU23" s="955"/>
      <c r="AV23" s="955"/>
      <c r="AW23" s="955"/>
      <c r="AX23" s="955"/>
      <c r="AY23" s="955"/>
      <c r="AZ23" s="955"/>
      <c r="BA23" s="955"/>
      <c r="BB23" s="955"/>
      <c r="BC23" s="955"/>
      <c r="BD23" s="955"/>
      <c r="BE23" s="955"/>
      <c r="BF23" s="955"/>
      <c r="BG23" s="955"/>
      <c r="BH23" s="955"/>
      <c r="BI23" s="955"/>
      <c r="BJ23" s="955"/>
      <c r="BK23" s="955"/>
      <c r="BL23" s="955"/>
      <c r="BM23" s="955"/>
      <c r="BN23" s="955"/>
      <c r="BO23" s="955"/>
      <c r="BP23" s="955"/>
      <c r="BQ23" s="955"/>
      <c r="BR23" s="955"/>
      <c r="BS23" s="979"/>
    </row>
    <row r="24" spans="1:71" s="919" customFormat="1" ht="27" customHeight="1" x14ac:dyDescent="0.25">
      <c r="A24" s="942" t="s">
        <v>520</v>
      </c>
      <c r="B24" s="958" t="s">
        <v>1148</v>
      </c>
      <c r="C24" s="959"/>
      <c r="D24" s="959"/>
      <c r="E24" s="959"/>
      <c r="F24" s="960"/>
      <c r="G24" s="960"/>
      <c r="H24" s="960"/>
      <c r="I24" s="960"/>
      <c r="J24" s="960"/>
      <c r="K24" s="960"/>
      <c r="L24" s="960"/>
      <c r="M24" s="960"/>
      <c r="N24" s="960"/>
      <c r="O24" s="960"/>
      <c r="P24" s="960"/>
      <c r="Q24" s="960"/>
      <c r="R24" s="960"/>
      <c r="S24" s="960"/>
      <c r="T24" s="960"/>
      <c r="U24" s="960"/>
      <c r="V24" s="960"/>
      <c r="W24" s="980"/>
      <c r="X24" s="960"/>
      <c r="Y24" s="960"/>
      <c r="Z24" s="960"/>
      <c r="AA24" s="960"/>
      <c r="AB24" s="960"/>
      <c r="AC24" s="960"/>
      <c r="AD24" s="960"/>
      <c r="AE24" s="960"/>
      <c r="AF24" s="960"/>
      <c r="AG24" s="960"/>
      <c r="AH24" s="960"/>
      <c r="AI24" s="981"/>
      <c r="AJ24" s="981"/>
      <c r="AK24" s="981"/>
      <c r="AL24" s="981"/>
      <c r="AM24" s="981"/>
      <c r="AN24" s="981"/>
      <c r="AO24" s="981"/>
      <c r="AP24" s="981"/>
      <c r="AQ24" s="981"/>
      <c r="AR24" s="981"/>
      <c r="AS24" s="981"/>
      <c r="AT24" s="981"/>
      <c r="AU24" s="981"/>
      <c r="AV24" s="981"/>
      <c r="AW24" s="981"/>
      <c r="AX24" s="981"/>
      <c r="AY24" s="981"/>
      <c r="AZ24" s="981"/>
      <c r="BA24" s="981"/>
      <c r="BB24" s="981"/>
      <c r="BC24" s="981"/>
      <c r="BD24" s="981"/>
      <c r="BE24" s="981"/>
      <c r="BF24" s="981"/>
      <c r="BG24" s="981"/>
      <c r="BH24" s="981"/>
      <c r="BI24" s="981"/>
      <c r="BJ24" s="981"/>
      <c r="BK24" s="981"/>
      <c r="BL24" s="981"/>
      <c r="BM24" s="981"/>
      <c r="BN24" s="981"/>
      <c r="BO24" s="981"/>
      <c r="BP24" s="981"/>
      <c r="BQ24" s="981"/>
      <c r="BR24" s="981"/>
      <c r="BS24" s="982"/>
    </row>
    <row r="25" spans="1:71" s="919" customFormat="1" ht="27.75" customHeight="1" x14ac:dyDescent="0.25">
      <c r="A25" s="942" t="s">
        <v>521</v>
      </c>
      <c r="B25" s="964" t="s">
        <v>962</v>
      </c>
      <c r="C25" s="969"/>
      <c r="D25" s="969"/>
      <c r="E25" s="969"/>
      <c r="F25" s="966"/>
      <c r="G25" s="966"/>
      <c r="H25" s="966"/>
      <c r="I25" s="966"/>
      <c r="J25" s="966"/>
      <c r="K25" s="966"/>
      <c r="L25" s="966"/>
      <c r="M25" s="945"/>
      <c r="N25" s="945"/>
      <c r="O25" s="945"/>
      <c r="P25" s="966">
        <v>8</v>
      </c>
      <c r="Q25" s="966"/>
      <c r="R25" s="966"/>
      <c r="S25" s="966"/>
      <c r="T25" s="966"/>
      <c r="U25" s="966"/>
      <c r="V25" s="966"/>
      <c r="W25" s="966">
        <v>-2</v>
      </c>
      <c r="X25" s="966"/>
      <c r="Y25" s="966"/>
      <c r="Z25" s="966"/>
      <c r="AA25" s="966"/>
      <c r="AB25" s="966"/>
      <c r="AC25" s="966"/>
      <c r="AD25" s="966"/>
      <c r="AE25" s="945">
        <f t="shared" ref="AE25:AE36" si="8">P25+R25+W25+X25+Y25</f>
        <v>6</v>
      </c>
      <c r="AF25" s="966"/>
      <c r="AG25" s="966"/>
      <c r="AH25" s="966"/>
      <c r="AI25" s="945">
        <f>C25+I25+P25</f>
        <v>8</v>
      </c>
      <c r="AJ25" s="945"/>
      <c r="AK25" s="945"/>
      <c r="AL25" s="945"/>
      <c r="AM25" s="945"/>
      <c r="AN25" s="945"/>
      <c r="AO25" s="945"/>
      <c r="AP25" s="945"/>
      <c r="AQ25" s="966">
        <v>-2</v>
      </c>
      <c r="AR25" s="966"/>
      <c r="AS25" s="945"/>
      <c r="AT25" s="945"/>
      <c r="AU25" s="945"/>
      <c r="AV25" s="945"/>
      <c r="AW25" s="945"/>
      <c r="AX25" s="945"/>
      <c r="AY25" s="945">
        <f t="shared" ref="AY25:AY36" si="9">F25+M25+AE25</f>
        <v>6</v>
      </c>
      <c r="AZ25" s="945"/>
      <c r="BA25" s="945"/>
      <c r="BB25" s="945"/>
      <c r="BC25" s="945">
        <f t="shared" ref="BC25:BC36" si="10">C25+I25+P25+AF25/2</f>
        <v>8</v>
      </c>
      <c r="BD25" s="945"/>
      <c r="BE25" s="945"/>
      <c r="BF25" s="945"/>
      <c r="BG25" s="945"/>
      <c r="BH25" s="945"/>
      <c r="BI25" s="945"/>
      <c r="BJ25" s="945"/>
      <c r="BK25" s="945">
        <v>-2</v>
      </c>
      <c r="BL25" s="945"/>
      <c r="BM25" s="945"/>
      <c r="BN25" s="967"/>
      <c r="BO25" s="967"/>
      <c r="BP25" s="967"/>
      <c r="BQ25" s="967"/>
      <c r="BR25" s="967"/>
      <c r="BS25" s="983">
        <f t="shared" ref="BS25:BS36" si="11">F25+M25+AE25+AH25/2</f>
        <v>6</v>
      </c>
    </row>
    <row r="26" spans="1:71" s="919" customFormat="1" ht="14.45" customHeight="1" x14ac:dyDescent="0.25">
      <c r="A26" s="942" t="s">
        <v>522</v>
      </c>
      <c r="B26" s="964" t="s">
        <v>653</v>
      </c>
      <c r="C26" s="969"/>
      <c r="D26" s="969"/>
      <c r="E26" s="969"/>
      <c r="F26" s="966"/>
      <c r="G26" s="966"/>
      <c r="H26" s="966"/>
      <c r="I26" s="966"/>
      <c r="J26" s="966"/>
      <c r="K26" s="966"/>
      <c r="L26" s="966"/>
      <c r="M26" s="966"/>
      <c r="N26" s="966"/>
      <c r="O26" s="966"/>
      <c r="P26" s="966">
        <v>1</v>
      </c>
      <c r="Q26" s="966"/>
      <c r="R26" s="966"/>
      <c r="S26" s="966"/>
      <c r="T26" s="966"/>
      <c r="U26" s="966"/>
      <c r="V26" s="966"/>
      <c r="W26" s="966"/>
      <c r="X26" s="966"/>
      <c r="Y26" s="966"/>
      <c r="Z26" s="966"/>
      <c r="AA26" s="966"/>
      <c r="AB26" s="966"/>
      <c r="AC26" s="966"/>
      <c r="AD26" s="966"/>
      <c r="AE26" s="945">
        <f t="shared" si="8"/>
        <v>1</v>
      </c>
      <c r="AF26" s="966"/>
      <c r="AG26" s="966"/>
      <c r="AH26" s="966"/>
      <c r="AI26" s="945">
        <f>C26+I26+P26</f>
        <v>1</v>
      </c>
      <c r="AJ26" s="945"/>
      <c r="AK26" s="945"/>
      <c r="AL26" s="945"/>
      <c r="AM26" s="945"/>
      <c r="AN26" s="945"/>
      <c r="AO26" s="945"/>
      <c r="AP26" s="945"/>
      <c r="AQ26" s="945"/>
      <c r="AR26" s="945"/>
      <c r="AS26" s="945"/>
      <c r="AT26" s="945"/>
      <c r="AU26" s="945"/>
      <c r="AV26" s="945"/>
      <c r="AW26" s="945"/>
      <c r="AX26" s="945"/>
      <c r="AY26" s="945">
        <f t="shared" si="9"/>
        <v>1</v>
      </c>
      <c r="AZ26" s="945"/>
      <c r="BA26" s="945"/>
      <c r="BB26" s="945"/>
      <c r="BC26" s="945">
        <f t="shared" si="10"/>
        <v>1</v>
      </c>
      <c r="BD26" s="945"/>
      <c r="BE26" s="945"/>
      <c r="BF26" s="945"/>
      <c r="BG26" s="945"/>
      <c r="BH26" s="945"/>
      <c r="BI26" s="945"/>
      <c r="BJ26" s="945"/>
      <c r="BK26" s="945"/>
      <c r="BL26" s="945"/>
      <c r="BM26" s="945"/>
      <c r="BN26" s="967"/>
      <c r="BO26" s="967"/>
      <c r="BP26" s="967"/>
      <c r="BQ26" s="967"/>
      <c r="BR26" s="967"/>
      <c r="BS26" s="983">
        <f t="shared" si="11"/>
        <v>1</v>
      </c>
    </row>
    <row r="27" spans="1:71" s="919" customFormat="1" ht="14.25" customHeight="1" x14ac:dyDescent="0.25">
      <c r="A27" s="942" t="s">
        <v>523</v>
      </c>
      <c r="B27" s="964" t="s">
        <v>956</v>
      </c>
      <c r="C27" s="969"/>
      <c r="D27" s="969"/>
      <c r="E27" s="969"/>
      <c r="F27" s="966"/>
      <c r="G27" s="966"/>
      <c r="H27" s="966"/>
      <c r="I27" s="966"/>
      <c r="J27" s="966"/>
      <c r="K27" s="966"/>
      <c r="L27" s="966"/>
      <c r="M27" s="966"/>
      <c r="N27" s="966"/>
      <c r="O27" s="966"/>
      <c r="P27" s="966">
        <v>31</v>
      </c>
      <c r="Q27" s="966"/>
      <c r="R27" s="966"/>
      <c r="S27" s="966"/>
      <c r="T27" s="966"/>
      <c r="U27" s="966"/>
      <c r="V27" s="966"/>
      <c r="W27" s="966"/>
      <c r="X27" s="966"/>
      <c r="Y27" s="966"/>
      <c r="Z27" s="966"/>
      <c r="AA27" s="966"/>
      <c r="AB27" s="966"/>
      <c r="AC27" s="966"/>
      <c r="AD27" s="966"/>
      <c r="AE27" s="945">
        <f t="shared" si="8"/>
        <v>31</v>
      </c>
      <c r="AF27" s="966"/>
      <c r="AG27" s="966"/>
      <c r="AH27" s="966"/>
      <c r="AI27" s="945">
        <v>31</v>
      </c>
      <c r="AJ27" s="945"/>
      <c r="AK27" s="945"/>
      <c r="AL27" s="945"/>
      <c r="AM27" s="945"/>
      <c r="AN27" s="945"/>
      <c r="AO27" s="945"/>
      <c r="AP27" s="945"/>
      <c r="AQ27" s="945"/>
      <c r="AR27" s="945"/>
      <c r="AS27" s="945"/>
      <c r="AT27" s="945"/>
      <c r="AU27" s="945"/>
      <c r="AV27" s="945"/>
      <c r="AW27" s="945"/>
      <c r="AX27" s="945"/>
      <c r="AY27" s="945">
        <f t="shared" si="9"/>
        <v>31</v>
      </c>
      <c r="AZ27" s="945"/>
      <c r="BA27" s="945"/>
      <c r="BB27" s="945"/>
      <c r="BC27" s="945">
        <f t="shared" si="10"/>
        <v>31</v>
      </c>
      <c r="BD27" s="945"/>
      <c r="BE27" s="945"/>
      <c r="BF27" s="945"/>
      <c r="BG27" s="945"/>
      <c r="BH27" s="945"/>
      <c r="BI27" s="945"/>
      <c r="BJ27" s="945"/>
      <c r="BK27" s="945"/>
      <c r="BL27" s="945"/>
      <c r="BM27" s="945"/>
      <c r="BN27" s="967"/>
      <c r="BO27" s="967"/>
      <c r="BP27" s="967"/>
      <c r="BQ27" s="967"/>
      <c r="BR27" s="967"/>
      <c r="BS27" s="983">
        <f t="shared" si="11"/>
        <v>31</v>
      </c>
    </row>
    <row r="28" spans="1:71" s="919" customFormat="1" ht="29.25" customHeight="1" x14ac:dyDescent="0.25">
      <c r="A28" s="942" t="s">
        <v>525</v>
      </c>
      <c r="B28" s="964" t="s">
        <v>957</v>
      </c>
      <c r="C28" s="969"/>
      <c r="D28" s="969"/>
      <c r="E28" s="969"/>
      <c r="F28" s="966"/>
      <c r="G28" s="966"/>
      <c r="H28" s="966"/>
      <c r="I28" s="966"/>
      <c r="J28" s="966"/>
      <c r="K28" s="966"/>
      <c r="L28" s="966"/>
      <c r="M28" s="966"/>
      <c r="N28" s="966"/>
      <c r="O28" s="966"/>
      <c r="P28" s="984">
        <v>2</v>
      </c>
      <c r="Q28" s="984"/>
      <c r="R28" s="984"/>
      <c r="S28" s="984"/>
      <c r="T28" s="984"/>
      <c r="U28" s="984"/>
      <c r="V28" s="984"/>
      <c r="W28" s="984"/>
      <c r="X28" s="984"/>
      <c r="Y28" s="984"/>
      <c r="Z28" s="984"/>
      <c r="AA28" s="984"/>
      <c r="AB28" s="984"/>
      <c r="AC28" s="984"/>
      <c r="AD28" s="984"/>
      <c r="AE28" s="945">
        <f t="shared" si="8"/>
        <v>2</v>
      </c>
      <c r="AF28" s="984"/>
      <c r="AG28" s="984"/>
      <c r="AH28" s="984"/>
      <c r="AI28" s="985">
        <f>C28+I28+P28</f>
        <v>2</v>
      </c>
      <c r="AJ28" s="985"/>
      <c r="AK28" s="985"/>
      <c r="AL28" s="985"/>
      <c r="AM28" s="985"/>
      <c r="AN28" s="985"/>
      <c r="AO28" s="985"/>
      <c r="AP28" s="985"/>
      <c r="AQ28" s="985"/>
      <c r="AR28" s="985"/>
      <c r="AS28" s="985"/>
      <c r="AT28" s="985"/>
      <c r="AU28" s="985"/>
      <c r="AV28" s="985"/>
      <c r="AW28" s="985"/>
      <c r="AX28" s="985"/>
      <c r="AY28" s="945">
        <f t="shared" si="9"/>
        <v>2</v>
      </c>
      <c r="AZ28" s="985"/>
      <c r="BA28" s="985"/>
      <c r="BB28" s="985"/>
      <c r="BC28" s="985">
        <f t="shared" si="10"/>
        <v>2</v>
      </c>
      <c r="BD28" s="985"/>
      <c r="BE28" s="985"/>
      <c r="BF28" s="985"/>
      <c r="BG28" s="985"/>
      <c r="BH28" s="985"/>
      <c r="BI28" s="985"/>
      <c r="BJ28" s="985"/>
      <c r="BK28" s="985"/>
      <c r="BL28" s="985"/>
      <c r="BM28" s="985"/>
      <c r="BN28" s="986"/>
      <c r="BO28" s="986"/>
      <c r="BP28" s="986"/>
      <c r="BQ28" s="986"/>
      <c r="BR28" s="986"/>
      <c r="BS28" s="983">
        <f t="shared" si="11"/>
        <v>2</v>
      </c>
    </row>
    <row r="29" spans="1:71" s="919" customFormat="1" ht="14.45" customHeight="1" x14ac:dyDescent="0.25">
      <c r="A29" s="942" t="s">
        <v>526</v>
      </c>
      <c r="B29" s="964" t="s">
        <v>668</v>
      </c>
      <c r="C29" s="969"/>
      <c r="D29" s="969"/>
      <c r="E29" s="969"/>
      <c r="F29" s="966"/>
      <c r="G29" s="966"/>
      <c r="H29" s="966"/>
      <c r="I29" s="966"/>
      <c r="J29" s="966"/>
      <c r="K29" s="966"/>
      <c r="L29" s="966"/>
      <c r="M29" s="966"/>
      <c r="N29" s="966"/>
      <c r="O29" s="966"/>
      <c r="P29" s="966">
        <v>2</v>
      </c>
      <c r="Q29" s="966"/>
      <c r="R29" s="966"/>
      <c r="S29" s="966"/>
      <c r="T29" s="966"/>
      <c r="U29" s="966"/>
      <c r="V29" s="966"/>
      <c r="W29" s="966"/>
      <c r="X29" s="966"/>
      <c r="Y29" s="966"/>
      <c r="Z29" s="966"/>
      <c r="AA29" s="966"/>
      <c r="AB29" s="966"/>
      <c r="AC29" s="966"/>
      <c r="AD29" s="966"/>
      <c r="AE29" s="945">
        <f t="shared" si="8"/>
        <v>2</v>
      </c>
      <c r="AF29" s="966"/>
      <c r="AG29" s="966"/>
      <c r="AH29" s="966"/>
      <c r="AI29" s="945">
        <f>C29+I29+P29</f>
        <v>2</v>
      </c>
      <c r="AJ29" s="945"/>
      <c r="AK29" s="945"/>
      <c r="AL29" s="945"/>
      <c r="AM29" s="945"/>
      <c r="AN29" s="945"/>
      <c r="AO29" s="945"/>
      <c r="AP29" s="945"/>
      <c r="AQ29" s="945"/>
      <c r="AR29" s="945"/>
      <c r="AS29" s="945"/>
      <c r="AT29" s="945"/>
      <c r="AU29" s="945"/>
      <c r="AV29" s="945"/>
      <c r="AW29" s="945"/>
      <c r="AX29" s="945"/>
      <c r="AY29" s="945">
        <f t="shared" si="9"/>
        <v>2</v>
      </c>
      <c r="AZ29" s="945"/>
      <c r="BA29" s="945"/>
      <c r="BB29" s="945"/>
      <c r="BC29" s="945">
        <f t="shared" si="10"/>
        <v>2</v>
      </c>
      <c r="BD29" s="945"/>
      <c r="BE29" s="945"/>
      <c r="BF29" s="945"/>
      <c r="BG29" s="945"/>
      <c r="BH29" s="945"/>
      <c r="BI29" s="945"/>
      <c r="BJ29" s="945"/>
      <c r="BK29" s="945"/>
      <c r="BL29" s="945"/>
      <c r="BM29" s="945"/>
      <c r="BN29" s="967"/>
      <c r="BO29" s="967"/>
      <c r="BP29" s="967"/>
      <c r="BQ29" s="967"/>
      <c r="BR29" s="967"/>
      <c r="BS29" s="983">
        <f t="shared" si="11"/>
        <v>2</v>
      </c>
    </row>
    <row r="30" spans="1:71" s="919" customFormat="1" ht="14.45" customHeight="1" x14ac:dyDescent="0.25">
      <c r="A30" s="942" t="s">
        <v>527</v>
      </c>
      <c r="B30" s="964" t="s">
        <v>654</v>
      </c>
      <c r="C30" s="969"/>
      <c r="D30" s="969"/>
      <c r="E30" s="969"/>
      <c r="F30" s="966"/>
      <c r="G30" s="966"/>
      <c r="H30" s="966"/>
      <c r="I30" s="966"/>
      <c r="J30" s="966"/>
      <c r="K30" s="966"/>
      <c r="L30" s="966"/>
      <c r="M30" s="966"/>
      <c r="N30" s="966"/>
      <c r="O30" s="966"/>
      <c r="P30" s="966">
        <v>3</v>
      </c>
      <c r="Q30" s="966"/>
      <c r="R30" s="966"/>
      <c r="S30" s="966"/>
      <c r="T30" s="966"/>
      <c r="U30" s="966"/>
      <c r="V30" s="966"/>
      <c r="W30" s="966"/>
      <c r="X30" s="966"/>
      <c r="Y30" s="966">
        <v>-1</v>
      </c>
      <c r="Z30" s="966"/>
      <c r="AA30" s="966"/>
      <c r="AB30" s="966"/>
      <c r="AC30" s="966"/>
      <c r="AD30" s="966"/>
      <c r="AE30" s="945">
        <f t="shared" si="8"/>
        <v>2</v>
      </c>
      <c r="AF30" s="966"/>
      <c r="AG30" s="966"/>
      <c r="AH30" s="966"/>
      <c r="AI30" s="945">
        <v>3</v>
      </c>
      <c r="AJ30" s="945"/>
      <c r="AK30" s="945"/>
      <c r="AL30" s="945"/>
      <c r="AM30" s="945"/>
      <c r="AN30" s="945"/>
      <c r="AO30" s="945"/>
      <c r="AP30" s="945"/>
      <c r="AQ30" s="945"/>
      <c r="AR30" s="945"/>
      <c r="AS30" s="966">
        <v>-1</v>
      </c>
      <c r="AT30" s="966"/>
      <c r="AU30" s="966"/>
      <c r="AV30" s="966"/>
      <c r="AW30" s="966"/>
      <c r="AX30" s="966"/>
      <c r="AY30" s="945">
        <f t="shared" si="9"/>
        <v>2</v>
      </c>
      <c r="AZ30" s="945"/>
      <c r="BA30" s="945"/>
      <c r="BB30" s="945"/>
      <c r="BC30" s="945">
        <f t="shared" si="10"/>
        <v>3</v>
      </c>
      <c r="BD30" s="945"/>
      <c r="BE30" s="945"/>
      <c r="BF30" s="945"/>
      <c r="BG30" s="945"/>
      <c r="BH30" s="945"/>
      <c r="BI30" s="945"/>
      <c r="BJ30" s="945"/>
      <c r="BK30" s="945"/>
      <c r="BL30" s="945"/>
      <c r="BM30" s="945">
        <v>-1</v>
      </c>
      <c r="BN30" s="967"/>
      <c r="BO30" s="967"/>
      <c r="BP30" s="967"/>
      <c r="BQ30" s="967"/>
      <c r="BR30" s="967"/>
      <c r="BS30" s="983">
        <f t="shared" si="11"/>
        <v>2</v>
      </c>
    </row>
    <row r="31" spans="1:71" s="919" customFormat="1" ht="14.45" customHeight="1" x14ac:dyDescent="0.25">
      <c r="A31" s="942" t="s">
        <v>528</v>
      </c>
      <c r="B31" s="964" t="s">
        <v>655</v>
      </c>
      <c r="C31" s="969"/>
      <c r="D31" s="969"/>
      <c r="E31" s="969"/>
      <c r="F31" s="966"/>
      <c r="G31" s="966"/>
      <c r="H31" s="966"/>
      <c r="I31" s="966"/>
      <c r="J31" s="966"/>
      <c r="K31" s="966"/>
      <c r="L31" s="966"/>
      <c r="M31" s="966"/>
      <c r="N31" s="966"/>
      <c r="O31" s="966"/>
      <c r="P31" s="966">
        <v>5</v>
      </c>
      <c r="Q31" s="966"/>
      <c r="R31" s="966"/>
      <c r="S31" s="966"/>
      <c r="T31" s="966"/>
      <c r="U31" s="966"/>
      <c r="V31" s="966"/>
      <c r="W31" s="966"/>
      <c r="X31" s="966"/>
      <c r="Y31" s="966"/>
      <c r="Z31" s="966"/>
      <c r="AA31" s="966"/>
      <c r="AB31" s="966"/>
      <c r="AC31" s="966"/>
      <c r="AD31" s="966"/>
      <c r="AE31" s="945">
        <f t="shared" si="8"/>
        <v>5</v>
      </c>
      <c r="AF31" s="966"/>
      <c r="AG31" s="966"/>
      <c r="AH31" s="966"/>
      <c r="AI31" s="945">
        <f>P31+AF31</f>
        <v>5</v>
      </c>
      <c r="AJ31" s="945"/>
      <c r="AK31" s="945"/>
      <c r="AL31" s="945"/>
      <c r="AM31" s="945"/>
      <c r="AN31" s="945"/>
      <c r="AO31" s="945"/>
      <c r="AP31" s="945"/>
      <c r="AQ31" s="945"/>
      <c r="AR31" s="945"/>
      <c r="AS31" s="966"/>
      <c r="AT31" s="966"/>
      <c r="AU31" s="966"/>
      <c r="AV31" s="966"/>
      <c r="AW31" s="966"/>
      <c r="AX31" s="966"/>
      <c r="AY31" s="945">
        <f t="shared" si="9"/>
        <v>5</v>
      </c>
      <c r="AZ31" s="945"/>
      <c r="BA31" s="945"/>
      <c r="BB31" s="945"/>
      <c r="BC31" s="945">
        <f t="shared" si="10"/>
        <v>5</v>
      </c>
      <c r="BD31" s="945"/>
      <c r="BE31" s="945"/>
      <c r="BF31" s="945"/>
      <c r="BG31" s="945"/>
      <c r="BH31" s="945"/>
      <c r="BI31" s="945"/>
      <c r="BJ31" s="945"/>
      <c r="BK31" s="945"/>
      <c r="BL31" s="945"/>
      <c r="BM31" s="945"/>
      <c r="BN31" s="967"/>
      <c r="BO31" s="967"/>
      <c r="BP31" s="967"/>
      <c r="BQ31" s="967"/>
      <c r="BR31" s="967"/>
      <c r="BS31" s="983">
        <f t="shared" si="11"/>
        <v>5</v>
      </c>
    </row>
    <row r="32" spans="1:71" s="919" customFormat="1" ht="29.25" customHeight="1" x14ac:dyDescent="0.25">
      <c r="A32" s="987" t="s">
        <v>529</v>
      </c>
      <c r="B32" s="964" t="s">
        <v>1229</v>
      </c>
      <c r="C32" s="969"/>
      <c r="D32" s="969"/>
      <c r="E32" s="969"/>
      <c r="F32" s="966"/>
      <c r="G32" s="966"/>
      <c r="H32" s="966"/>
      <c r="I32" s="966"/>
      <c r="J32" s="966"/>
      <c r="K32" s="966"/>
      <c r="L32" s="966"/>
      <c r="M32" s="966"/>
      <c r="N32" s="966"/>
      <c r="O32" s="966"/>
      <c r="P32" s="966">
        <v>5</v>
      </c>
      <c r="Q32" s="966"/>
      <c r="R32" s="966"/>
      <c r="S32" s="966"/>
      <c r="T32" s="966"/>
      <c r="U32" s="966"/>
      <c r="V32" s="966"/>
      <c r="W32" s="966">
        <v>-2</v>
      </c>
      <c r="X32" s="966"/>
      <c r="Y32" s="966">
        <v>-1</v>
      </c>
      <c r="Z32" s="966"/>
      <c r="AA32" s="966"/>
      <c r="AB32" s="966"/>
      <c r="AC32" s="966"/>
      <c r="AD32" s="966"/>
      <c r="AE32" s="945">
        <f t="shared" si="8"/>
        <v>2</v>
      </c>
      <c r="AF32" s="966"/>
      <c r="AG32" s="966"/>
      <c r="AH32" s="966"/>
      <c r="AI32" s="945">
        <v>5</v>
      </c>
      <c r="AJ32" s="945"/>
      <c r="AK32" s="945"/>
      <c r="AL32" s="945"/>
      <c r="AM32" s="945"/>
      <c r="AN32" s="945"/>
      <c r="AO32" s="945"/>
      <c r="AP32" s="945"/>
      <c r="AQ32" s="945">
        <v>-2</v>
      </c>
      <c r="AR32" s="945"/>
      <c r="AS32" s="966">
        <v>-1</v>
      </c>
      <c r="AT32" s="966"/>
      <c r="AU32" s="966"/>
      <c r="AV32" s="966"/>
      <c r="AW32" s="966"/>
      <c r="AX32" s="966"/>
      <c r="AY32" s="945">
        <f t="shared" si="9"/>
        <v>2</v>
      </c>
      <c r="AZ32" s="945"/>
      <c r="BA32" s="945"/>
      <c r="BB32" s="945"/>
      <c r="BC32" s="945">
        <f t="shared" si="10"/>
        <v>5</v>
      </c>
      <c r="BD32" s="945"/>
      <c r="BE32" s="945"/>
      <c r="BF32" s="945"/>
      <c r="BG32" s="945"/>
      <c r="BH32" s="945"/>
      <c r="BI32" s="945"/>
      <c r="BJ32" s="945"/>
      <c r="BK32" s="945">
        <v>-2</v>
      </c>
      <c r="BL32" s="945"/>
      <c r="BM32" s="945">
        <v>-1</v>
      </c>
      <c r="BN32" s="967"/>
      <c r="BO32" s="967"/>
      <c r="BP32" s="967"/>
      <c r="BQ32" s="967"/>
      <c r="BR32" s="967"/>
      <c r="BS32" s="983">
        <f t="shared" si="11"/>
        <v>2</v>
      </c>
    </row>
    <row r="33" spans="1:71" s="919" customFormat="1" ht="42.75" customHeight="1" x14ac:dyDescent="0.25">
      <c r="A33" s="942" t="s">
        <v>530</v>
      </c>
      <c r="B33" s="964" t="s">
        <v>959</v>
      </c>
      <c r="C33" s="969"/>
      <c r="D33" s="969"/>
      <c r="E33" s="969"/>
      <c r="F33" s="966"/>
      <c r="G33" s="966"/>
      <c r="H33" s="966"/>
      <c r="I33" s="966"/>
      <c r="J33" s="966"/>
      <c r="K33" s="966"/>
      <c r="L33" s="966"/>
      <c r="M33" s="966"/>
      <c r="N33" s="966"/>
      <c r="O33" s="966"/>
      <c r="P33" s="966">
        <v>5</v>
      </c>
      <c r="Q33" s="966"/>
      <c r="R33" s="966"/>
      <c r="S33" s="966"/>
      <c r="T33" s="966"/>
      <c r="U33" s="966"/>
      <c r="V33" s="966"/>
      <c r="W33" s="966"/>
      <c r="X33" s="966"/>
      <c r="Y33" s="966"/>
      <c r="Z33" s="966"/>
      <c r="AA33" s="966"/>
      <c r="AB33" s="966"/>
      <c r="AC33" s="966"/>
      <c r="AD33" s="966"/>
      <c r="AE33" s="945">
        <f t="shared" si="8"/>
        <v>5</v>
      </c>
      <c r="AF33" s="966"/>
      <c r="AG33" s="966"/>
      <c r="AH33" s="966"/>
      <c r="AI33" s="945">
        <v>5</v>
      </c>
      <c r="AJ33" s="945"/>
      <c r="AK33" s="945"/>
      <c r="AL33" s="945"/>
      <c r="AM33" s="945"/>
      <c r="AN33" s="945"/>
      <c r="AO33" s="945"/>
      <c r="AP33" s="945"/>
      <c r="AQ33" s="945"/>
      <c r="AR33" s="945"/>
      <c r="AS33" s="966"/>
      <c r="AT33" s="966"/>
      <c r="AU33" s="966"/>
      <c r="AV33" s="966"/>
      <c r="AW33" s="966"/>
      <c r="AX33" s="966"/>
      <c r="AY33" s="945">
        <f t="shared" si="9"/>
        <v>5</v>
      </c>
      <c r="AZ33" s="945"/>
      <c r="BA33" s="945"/>
      <c r="BB33" s="945"/>
      <c r="BC33" s="945">
        <f t="shared" si="10"/>
        <v>5</v>
      </c>
      <c r="BD33" s="945"/>
      <c r="BE33" s="945"/>
      <c r="BF33" s="945"/>
      <c r="BG33" s="945"/>
      <c r="BH33" s="945"/>
      <c r="BI33" s="945"/>
      <c r="BJ33" s="945"/>
      <c r="BK33" s="945"/>
      <c r="BL33" s="945"/>
      <c r="BM33" s="945"/>
      <c r="BN33" s="967"/>
      <c r="BO33" s="967"/>
      <c r="BP33" s="967"/>
      <c r="BQ33" s="967"/>
      <c r="BR33" s="967"/>
      <c r="BS33" s="983">
        <f t="shared" si="11"/>
        <v>5</v>
      </c>
    </row>
    <row r="34" spans="1:71" s="919" customFormat="1" ht="14.25" customHeight="1" x14ac:dyDescent="0.25">
      <c r="A34" s="942" t="s">
        <v>531</v>
      </c>
      <c r="B34" s="964" t="s">
        <v>958</v>
      </c>
      <c r="C34" s="969"/>
      <c r="D34" s="969"/>
      <c r="E34" s="969"/>
      <c r="F34" s="966"/>
      <c r="G34" s="966"/>
      <c r="H34" s="966"/>
      <c r="I34" s="966"/>
      <c r="J34" s="966"/>
      <c r="K34" s="966"/>
      <c r="L34" s="966"/>
      <c r="M34" s="966"/>
      <c r="N34" s="966"/>
      <c r="O34" s="966"/>
      <c r="P34" s="966">
        <v>3</v>
      </c>
      <c r="Q34" s="966"/>
      <c r="R34" s="966"/>
      <c r="S34" s="966"/>
      <c r="T34" s="966"/>
      <c r="U34" s="966"/>
      <c r="V34" s="966"/>
      <c r="W34" s="966"/>
      <c r="X34" s="966"/>
      <c r="Y34" s="966">
        <v>-1</v>
      </c>
      <c r="Z34" s="966"/>
      <c r="AA34" s="966"/>
      <c r="AB34" s="966"/>
      <c r="AC34" s="966"/>
      <c r="AD34" s="966"/>
      <c r="AE34" s="945">
        <f t="shared" si="8"/>
        <v>2</v>
      </c>
      <c r="AF34" s="966"/>
      <c r="AG34" s="966"/>
      <c r="AH34" s="966"/>
      <c r="AI34" s="945">
        <v>3</v>
      </c>
      <c r="AJ34" s="945"/>
      <c r="AK34" s="945"/>
      <c r="AL34" s="945"/>
      <c r="AM34" s="945"/>
      <c r="AN34" s="945"/>
      <c r="AO34" s="945"/>
      <c r="AP34" s="945"/>
      <c r="AQ34" s="945"/>
      <c r="AR34" s="945"/>
      <c r="AS34" s="966">
        <v>-1</v>
      </c>
      <c r="AT34" s="966"/>
      <c r="AU34" s="966"/>
      <c r="AV34" s="966"/>
      <c r="AW34" s="966"/>
      <c r="AX34" s="966"/>
      <c r="AY34" s="945">
        <f t="shared" si="9"/>
        <v>2</v>
      </c>
      <c r="AZ34" s="945"/>
      <c r="BA34" s="945"/>
      <c r="BB34" s="945"/>
      <c r="BC34" s="945">
        <f t="shared" si="10"/>
        <v>3</v>
      </c>
      <c r="BD34" s="945"/>
      <c r="BE34" s="945"/>
      <c r="BF34" s="945"/>
      <c r="BG34" s="945"/>
      <c r="BH34" s="945"/>
      <c r="BI34" s="945"/>
      <c r="BJ34" s="945"/>
      <c r="BK34" s="945"/>
      <c r="BL34" s="945"/>
      <c r="BM34" s="945">
        <v>-1</v>
      </c>
      <c r="BN34" s="967"/>
      <c r="BO34" s="967"/>
      <c r="BP34" s="967"/>
      <c r="BQ34" s="967"/>
      <c r="BR34" s="967"/>
      <c r="BS34" s="983">
        <f t="shared" si="11"/>
        <v>2</v>
      </c>
    </row>
    <row r="35" spans="1:71" s="919" customFormat="1" ht="27.75" customHeight="1" x14ac:dyDescent="0.25">
      <c r="A35" s="942" t="s">
        <v>532</v>
      </c>
      <c r="B35" s="964" t="s">
        <v>960</v>
      </c>
      <c r="C35" s="969"/>
      <c r="D35" s="969"/>
      <c r="E35" s="969"/>
      <c r="F35" s="966"/>
      <c r="G35" s="966"/>
      <c r="H35" s="966"/>
      <c r="I35" s="966"/>
      <c r="J35" s="966"/>
      <c r="K35" s="966"/>
      <c r="L35" s="966"/>
      <c r="M35" s="966"/>
      <c r="N35" s="966"/>
      <c r="O35" s="966"/>
      <c r="P35" s="966">
        <v>1</v>
      </c>
      <c r="Q35" s="966"/>
      <c r="R35" s="966"/>
      <c r="S35" s="966"/>
      <c r="T35" s="966"/>
      <c r="U35" s="966"/>
      <c r="V35" s="966"/>
      <c r="W35" s="966">
        <v>-1</v>
      </c>
      <c r="X35" s="966"/>
      <c r="Y35" s="966"/>
      <c r="Z35" s="966"/>
      <c r="AA35" s="966"/>
      <c r="AB35" s="966"/>
      <c r="AC35" s="966"/>
      <c r="AD35" s="966"/>
      <c r="AE35" s="945">
        <f t="shared" si="8"/>
        <v>0</v>
      </c>
      <c r="AF35" s="966"/>
      <c r="AG35" s="966"/>
      <c r="AH35" s="966"/>
      <c r="AI35" s="945">
        <f>P35</f>
        <v>1</v>
      </c>
      <c r="AJ35" s="945"/>
      <c r="AK35" s="945"/>
      <c r="AL35" s="945"/>
      <c r="AM35" s="945"/>
      <c r="AN35" s="945"/>
      <c r="AO35" s="945"/>
      <c r="AP35" s="945"/>
      <c r="AQ35" s="966">
        <v>-1</v>
      </c>
      <c r="AR35" s="966"/>
      <c r="AS35" s="945"/>
      <c r="AT35" s="945"/>
      <c r="AU35" s="945"/>
      <c r="AV35" s="945"/>
      <c r="AW35" s="945"/>
      <c r="AX35" s="945"/>
      <c r="AY35" s="945">
        <f t="shared" si="9"/>
        <v>0</v>
      </c>
      <c r="AZ35" s="945"/>
      <c r="BA35" s="945"/>
      <c r="BB35" s="945"/>
      <c r="BC35" s="945">
        <f t="shared" si="10"/>
        <v>1</v>
      </c>
      <c r="BD35" s="945"/>
      <c r="BE35" s="945"/>
      <c r="BF35" s="945"/>
      <c r="BG35" s="945"/>
      <c r="BH35" s="945"/>
      <c r="BI35" s="945"/>
      <c r="BJ35" s="945"/>
      <c r="BK35" s="945">
        <v>-1</v>
      </c>
      <c r="BL35" s="945"/>
      <c r="BM35" s="945"/>
      <c r="BN35" s="967"/>
      <c r="BO35" s="967"/>
      <c r="BP35" s="967"/>
      <c r="BQ35" s="967"/>
      <c r="BR35" s="967"/>
      <c r="BS35" s="983">
        <f t="shared" si="11"/>
        <v>0</v>
      </c>
    </row>
    <row r="36" spans="1:71" s="919" customFormat="1" ht="14.25" customHeight="1" x14ac:dyDescent="0.25">
      <c r="A36" s="942" t="s">
        <v>548</v>
      </c>
      <c r="B36" s="943" t="s">
        <v>1230</v>
      </c>
      <c r="C36" s="944"/>
      <c r="D36" s="944"/>
      <c r="E36" s="944"/>
      <c r="F36" s="970"/>
      <c r="G36" s="970"/>
      <c r="H36" s="970"/>
      <c r="I36" s="970"/>
      <c r="J36" s="970"/>
      <c r="K36" s="970"/>
      <c r="L36" s="970"/>
      <c r="M36" s="945"/>
      <c r="N36" s="945"/>
      <c r="O36" s="945"/>
      <c r="P36" s="945">
        <f>SUM(P25:P35)</f>
        <v>66</v>
      </c>
      <c r="Q36" s="945"/>
      <c r="R36" s="945"/>
      <c r="S36" s="945"/>
      <c r="T36" s="945"/>
      <c r="U36" s="945"/>
      <c r="V36" s="945"/>
      <c r="W36" s="945">
        <f>SUM(W25:W35)</f>
        <v>-5</v>
      </c>
      <c r="X36" s="945">
        <f>SUM(X25:X35)</f>
        <v>0</v>
      </c>
      <c r="Y36" s="945">
        <f>SUM(Y25:Y35)</f>
        <v>-3</v>
      </c>
      <c r="Z36" s="945"/>
      <c r="AA36" s="945"/>
      <c r="AB36" s="945"/>
      <c r="AC36" s="945"/>
      <c r="AD36" s="945"/>
      <c r="AE36" s="945">
        <f t="shared" si="8"/>
        <v>58</v>
      </c>
      <c r="AF36" s="945">
        <f>SUM(AF25:AF34)</f>
        <v>0</v>
      </c>
      <c r="AG36" s="945"/>
      <c r="AH36" s="945">
        <f>SUM(AH25:AH34)</f>
        <v>0</v>
      </c>
      <c r="AI36" s="945">
        <f>SUM(AI25:AI35)</f>
        <v>66</v>
      </c>
      <c r="AJ36" s="945"/>
      <c r="AK36" s="945"/>
      <c r="AL36" s="945"/>
      <c r="AM36" s="945"/>
      <c r="AN36" s="945"/>
      <c r="AO36" s="945"/>
      <c r="AP36" s="945"/>
      <c r="AQ36" s="945">
        <f>SUM(AQ25:AQ35)</f>
        <v>-5</v>
      </c>
      <c r="AR36" s="945">
        <f>SUM(AR25:AR35)</f>
        <v>0</v>
      </c>
      <c r="AS36" s="945">
        <f>SUM(AS25:AS35)</f>
        <v>-3</v>
      </c>
      <c r="AT36" s="945"/>
      <c r="AU36" s="945"/>
      <c r="AV36" s="945"/>
      <c r="AW36" s="945"/>
      <c r="AX36" s="945"/>
      <c r="AY36" s="945">
        <f t="shared" si="9"/>
        <v>58</v>
      </c>
      <c r="AZ36" s="945">
        <f>AF36+N36+G36</f>
        <v>0</v>
      </c>
      <c r="BA36" s="945"/>
      <c r="BB36" s="945">
        <f>H36+O36+AH36</f>
        <v>0</v>
      </c>
      <c r="BC36" s="971">
        <f t="shared" si="10"/>
        <v>66</v>
      </c>
      <c r="BD36" s="971"/>
      <c r="BE36" s="971"/>
      <c r="BF36" s="971"/>
      <c r="BG36" s="971"/>
      <c r="BH36" s="971"/>
      <c r="BI36" s="971"/>
      <c r="BJ36" s="971"/>
      <c r="BK36" s="971">
        <f>SUM(BK25:BK35)</f>
        <v>-5</v>
      </c>
      <c r="BL36" s="971">
        <f>SUM(BL25:BL35)</f>
        <v>0</v>
      </c>
      <c r="BM36" s="971">
        <f>SUM(BM25:BM35)</f>
        <v>-3</v>
      </c>
      <c r="BN36" s="972"/>
      <c r="BO36" s="972"/>
      <c r="BP36" s="972"/>
      <c r="BQ36" s="972"/>
      <c r="BR36" s="972"/>
      <c r="BS36" s="988">
        <f t="shared" si="11"/>
        <v>58</v>
      </c>
    </row>
    <row r="37" spans="1:71" ht="12.75" hidden="1" customHeight="1" x14ac:dyDescent="0.25">
      <c r="A37" s="942" t="s">
        <v>550</v>
      </c>
      <c r="B37" s="989"/>
      <c r="C37" s="990"/>
      <c r="D37" s="990"/>
      <c r="E37" s="990"/>
      <c r="F37" s="991"/>
      <c r="G37" s="991"/>
      <c r="H37" s="991"/>
      <c r="I37" s="991"/>
      <c r="J37" s="991"/>
      <c r="K37" s="991"/>
      <c r="L37" s="991"/>
      <c r="M37" s="992"/>
      <c r="N37" s="992"/>
      <c r="O37" s="992"/>
      <c r="P37" s="992"/>
      <c r="Q37" s="992"/>
      <c r="R37" s="992"/>
      <c r="S37" s="992"/>
      <c r="T37" s="992"/>
      <c r="U37" s="992"/>
      <c r="V37" s="992"/>
      <c r="W37" s="992"/>
      <c r="X37" s="992"/>
      <c r="Y37" s="992"/>
      <c r="Z37" s="992"/>
      <c r="AA37" s="992"/>
      <c r="AB37" s="992"/>
      <c r="AC37" s="992"/>
      <c r="AD37" s="992"/>
      <c r="AE37" s="945">
        <f t="shared" ref="AE37:AE60" si="12">P37+R37+W37</f>
        <v>0</v>
      </c>
      <c r="AF37" s="992">
        <f>SUM(AF25:AF36)</f>
        <v>0</v>
      </c>
      <c r="AG37" s="992"/>
      <c r="AH37" s="992"/>
      <c r="AI37" s="992"/>
      <c r="AJ37" s="992"/>
      <c r="AK37" s="992"/>
      <c r="AL37" s="992"/>
      <c r="AM37" s="992"/>
      <c r="AN37" s="992"/>
      <c r="AO37" s="992"/>
      <c r="AP37" s="992"/>
      <c r="AQ37" s="992"/>
      <c r="AR37" s="992"/>
      <c r="AS37" s="992"/>
      <c r="AT37" s="992"/>
      <c r="AU37" s="992"/>
      <c r="AV37" s="992"/>
      <c r="AW37" s="992"/>
      <c r="AX37" s="992"/>
      <c r="AY37" s="992"/>
      <c r="AZ37" s="955"/>
      <c r="BA37" s="955"/>
      <c r="BB37" s="955"/>
      <c r="BC37" s="955"/>
      <c r="BD37" s="955"/>
      <c r="BE37" s="955"/>
      <c r="BF37" s="955"/>
      <c r="BG37" s="955"/>
      <c r="BH37" s="955"/>
      <c r="BI37" s="955"/>
      <c r="BJ37" s="955"/>
      <c r="BK37" s="955"/>
      <c r="BL37" s="955"/>
      <c r="BM37" s="955"/>
      <c r="BN37" s="955"/>
      <c r="BO37" s="955"/>
      <c r="BP37" s="955"/>
      <c r="BQ37" s="955"/>
      <c r="BR37" s="955"/>
      <c r="BS37" s="993"/>
    </row>
    <row r="38" spans="1:71" s="1114" customFormat="1" ht="14.25" hidden="1" customHeight="1" x14ac:dyDescent="0.25">
      <c r="A38" s="942" t="s">
        <v>551</v>
      </c>
      <c r="B38" s="994"/>
      <c r="C38" s="995"/>
      <c r="D38" s="995"/>
      <c r="E38" s="995"/>
      <c r="F38" s="955"/>
      <c r="G38" s="955"/>
      <c r="H38" s="955"/>
      <c r="I38" s="955"/>
      <c r="J38" s="955"/>
      <c r="K38" s="955"/>
      <c r="L38" s="955"/>
      <c r="M38" s="978"/>
      <c r="N38" s="978"/>
      <c r="O38" s="978"/>
      <c r="P38" s="978"/>
      <c r="Q38" s="978"/>
      <c r="R38" s="978"/>
      <c r="S38" s="978"/>
      <c r="T38" s="978"/>
      <c r="U38" s="978"/>
      <c r="V38" s="978"/>
      <c r="W38" s="978"/>
      <c r="X38" s="978"/>
      <c r="Y38" s="978"/>
      <c r="Z38" s="978"/>
      <c r="AA38" s="978"/>
      <c r="AB38" s="978"/>
      <c r="AC38" s="978"/>
      <c r="AD38" s="978"/>
      <c r="AE38" s="945">
        <f t="shared" si="12"/>
        <v>0</v>
      </c>
      <c r="AF38" s="955"/>
      <c r="AG38" s="955"/>
      <c r="AH38" s="955"/>
      <c r="AI38" s="955"/>
      <c r="AJ38" s="955"/>
      <c r="AK38" s="955"/>
      <c r="AL38" s="955"/>
      <c r="AM38" s="955"/>
      <c r="AN38" s="955"/>
      <c r="AO38" s="955"/>
      <c r="AP38" s="955"/>
      <c r="AQ38" s="955"/>
      <c r="AR38" s="955"/>
      <c r="AS38" s="955"/>
      <c r="AT38" s="955"/>
      <c r="AU38" s="955"/>
      <c r="AV38" s="955"/>
      <c r="AW38" s="955"/>
      <c r="AX38" s="955"/>
      <c r="AY38" s="978"/>
      <c r="AZ38" s="978"/>
      <c r="BA38" s="978"/>
      <c r="BB38" s="955"/>
      <c r="BC38" s="955"/>
      <c r="BD38" s="955"/>
      <c r="BE38" s="955"/>
      <c r="BF38" s="955"/>
      <c r="BG38" s="955"/>
      <c r="BH38" s="955"/>
      <c r="BI38" s="955"/>
      <c r="BJ38" s="955"/>
      <c r="BK38" s="955"/>
      <c r="BL38" s="955"/>
      <c r="BM38" s="955"/>
      <c r="BN38" s="955"/>
      <c r="BO38" s="955"/>
      <c r="BP38" s="955"/>
      <c r="BQ38" s="955"/>
      <c r="BR38" s="955"/>
      <c r="BS38" s="996"/>
    </row>
    <row r="39" spans="1:71" s="1114" customFormat="1" ht="14.45" hidden="1" customHeight="1" x14ac:dyDescent="0.25">
      <c r="A39" s="942" t="s">
        <v>552</v>
      </c>
      <c r="B39" s="997"/>
      <c r="C39" s="998"/>
      <c r="D39" s="998"/>
      <c r="E39" s="998"/>
      <c r="F39" s="946"/>
      <c r="G39" s="946"/>
      <c r="H39" s="946"/>
      <c r="I39" s="946"/>
      <c r="J39" s="946"/>
      <c r="K39" s="946"/>
      <c r="L39" s="946"/>
      <c r="M39" s="999"/>
      <c r="N39" s="999"/>
      <c r="O39" s="999"/>
      <c r="P39" s="999"/>
      <c r="Q39" s="999"/>
      <c r="R39" s="999"/>
      <c r="S39" s="999"/>
      <c r="T39" s="999"/>
      <c r="U39" s="999"/>
      <c r="V39" s="999"/>
      <c r="W39" s="999"/>
      <c r="X39" s="999"/>
      <c r="Y39" s="999"/>
      <c r="Z39" s="999"/>
      <c r="AA39" s="999"/>
      <c r="AB39" s="999"/>
      <c r="AC39" s="999"/>
      <c r="AD39" s="999"/>
      <c r="AE39" s="945">
        <f t="shared" si="12"/>
        <v>0</v>
      </c>
      <c r="AF39" s="946"/>
      <c r="AG39" s="946"/>
      <c r="AH39" s="946"/>
      <c r="AI39" s="946"/>
      <c r="AJ39" s="946"/>
      <c r="AK39" s="946"/>
      <c r="AL39" s="946"/>
      <c r="AM39" s="946"/>
      <c r="AN39" s="946"/>
      <c r="AO39" s="946"/>
      <c r="AP39" s="946"/>
      <c r="AQ39" s="946"/>
      <c r="AR39" s="946"/>
      <c r="AS39" s="946"/>
      <c r="AT39" s="946"/>
      <c r="AU39" s="946"/>
      <c r="AV39" s="946"/>
      <c r="AW39" s="946"/>
      <c r="AX39" s="946"/>
      <c r="AY39" s="999"/>
      <c r="AZ39" s="999"/>
      <c r="BA39" s="999"/>
      <c r="BB39" s="946"/>
      <c r="BC39" s="946"/>
      <c r="BD39" s="946"/>
      <c r="BE39" s="946"/>
      <c r="BF39" s="946"/>
      <c r="BG39" s="946"/>
      <c r="BH39" s="946"/>
      <c r="BI39" s="946"/>
      <c r="BJ39" s="946"/>
      <c r="BK39" s="946"/>
      <c r="BL39" s="946"/>
      <c r="BM39" s="946"/>
      <c r="BN39" s="1000"/>
      <c r="BO39" s="1000"/>
      <c r="BP39" s="1000"/>
      <c r="BQ39" s="1000"/>
      <c r="BR39" s="1000"/>
      <c r="BS39" s="1001"/>
    </row>
    <row r="40" spans="1:71" s="1114" customFormat="1" ht="14.25" hidden="1" customHeight="1" x14ac:dyDescent="0.25">
      <c r="A40" s="942" t="s">
        <v>553</v>
      </c>
      <c r="B40" s="1002"/>
      <c r="C40" s="1003"/>
      <c r="D40" s="1003"/>
      <c r="E40" s="1003"/>
      <c r="F40" s="999"/>
      <c r="G40" s="999"/>
      <c r="H40" s="999"/>
      <c r="I40" s="999"/>
      <c r="J40" s="999"/>
      <c r="K40" s="999"/>
      <c r="L40" s="999"/>
      <c r="M40" s="999"/>
      <c r="N40" s="999"/>
      <c r="O40" s="999"/>
      <c r="P40" s="999"/>
      <c r="Q40" s="999"/>
      <c r="R40" s="999"/>
      <c r="S40" s="999"/>
      <c r="T40" s="999"/>
      <c r="U40" s="999"/>
      <c r="V40" s="999"/>
      <c r="W40" s="999"/>
      <c r="X40" s="999"/>
      <c r="Y40" s="999"/>
      <c r="Z40" s="999"/>
      <c r="AA40" s="999"/>
      <c r="AB40" s="999"/>
      <c r="AC40" s="999"/>
      <c r="AD40" s="999"/>
      <c r="AE40" s="945">
        <f t="shared" si="12"/>
        <v>0</v>
      </c>
      <c r="AF40" s="999"/>
      <c r="AG40" s="999"/>
      <c r="AH40" s="999"/>
      <c r="AI40" s="999"/>
      <c r="AJ40" s="999"/>
      <c r="AK40" s="999"/>
      <c r="AL40" s="999"/>
      <c r="AM40" s="999"/>
      <c r="AN40" s="999"/>
      <c r="AO40" s="999"/>
      <c r="AP40" s="999"/>
      <c r="AQ40" s="999"/>
      <c r="AR40" s="999"/>
      <c r="AS40" s="999"/>
      <c r="AT40" s="999"/>
      <c r="AU40" s="999"/>
      <c r="AV40" s="999"/>
      <c r="AW40" s="999"/>
      <c r="AX40" s="999"/>
      <c r="AY40" s="999"/>
      <c r="AZ40" s="999"/>
      <c r="BA40" s="999"/>
      <c r="BB40" s="946"/>
      <c r="BC40" s="946"/>
      <c r="BD40" s="946"/>
      <c r="BE40" s="946"/>
      <c r="BF40" s="946"/>
      <c r="BG40" s="946"/>
      <c r="BH40" s="946"/>
      <c r="BI40" s="946"/>
      <c r="BJ40" s="946"/>
      <c r="BK40" s="946"/>
      <c r="BL40" s="946"/>
      <c r="BM40" s="946"/>
      <c r="BN40" s="1000"/>
      <c r="BO40" s="1000"/>
      <c r="BP40" s="1000"/>
      <c r="BQ40" s="1000"/>
      <c r="BR40" s="1000"/>
      <c r="BS40" s="1001"/>
    </row>
    <row r="41" spans="1:71" s="1114" customFormat="1" ht="14.25" hidden="1" customHeight="1" x14ac:dyDescent="0.25">
      <c r="A41" s="942" t="s">
        <v>554</v>
      </c>
      <c r="B41" s="1002"/>
      <c r="C41" s="1003"/>
      <c r="D41" s="1003"/>
      <c r="E41" s="1003"/>
      <c r="F41" s="999"/>
      <c r="G41" s="999"/>
      <c r="H41" s="999"/>
      <c r="I41" s="999"/>
      <c r="J41" s="999"/>
      <c r="K41" s="999"/>
      <c r="L41" s="999"/>
      <c r="M41" s="999"/>
      <c r="N41" s="999"/>
      <c r="O41" s="999"/>
      <c r="P41" s="999"/>
      <c r="Q41" s="999"/>
      <c r="R41" s="999"/>
      <c r="S41" s="999"/>
      <c r="T41" s="999"/>
      <c r="U41" s="999"/>
      <c r="V41" s="999"/>
      <c r="W41" s="999"/>
      <c r="X41" s="999"/>
      <c r="Y41" s="999"/>
      <c r="Z41" s="999"/>
      <c r="AA41" s="999"/>
      <c r="AB41" s="999"/>
      <c r="AC41" s="999"/>
      <c r="AD41" s="999"/>
      <c r="AE41" s="945">
        <f t="shared" si="12"/>
        <v>0</v>
      </c>
      <c r="AF41" s="999"/>
      <c r="AG41" s="999"/>
      <c r="AH41" s="999"/>
      <c r="AI41" s="999"/>
      <c r="AJ41" s="999"/>
      <c r="AK41" s="999"/>
      <c r="AL41" s="999"/>
      <c r="AM41" s="999"/>
      <c r="AN41" s="999"/>
      <c r="AO41" s="999"/>
      <c r="AP41" s="999"/>
      <c r="AQ41" s="999"/>
      <c r="AR41" s="999"/>
      <c r="AS41" s="999"/>
      <c r="AT41" s="999"/>
      <c r="AU41" s="999"/>
      <c r="AV41" s="999"/>
      <c r="AW41" s="999"/>
      <c r="AX41" s="999"/>
      <c r="AY41" s="999"/>
      <c r="AZ41" s="999"/>
      <c r="BA41" s="999"/>
      <c r="BB41" s="946"/>
      <c r="BC41" s="946"/>
      <c r="BD41" s="946"/>
      <c r="BE41" s="946"/>
      <c r="BF41" s="946"/>
      <c r="BG41" s="946"/>
      <c r="BH41" s="946"/>
      <c r="BI41" s="946"/>
      <c r="BJ41" s="946"/>
      <c r="BK41" s="946"/>
      <c r="BL41" s="946"/>
      <c r="BM41" s="946"/>
      <c r="BN41" s="1000"/>
      <c r="BO41" s="1000"/>
      <c r="BP41" s="1000"/>
      <c r="BQ41" s="1000"/>
      <c r="BR41" s="1000"/>
      <c r="BS41" s="1001"/>
    </row>
    <row r="42" spans="1:71" s="1114" customFormat="1" ht="14.25" hidden="1" customHeight="1" x14ac:dyDescent="0.25">
      <c r="A42" s="942" t="s">
        <v>555</v>
      </c>
      <c r="B42" s="1002"/>
      <c r="C42" s="1003"/>
      <c r="D42" s="1003"/>
      <c r="E42" s="1003"/>
      <c r="F42" s="999"/>
      <c r="G42" s="999"/>
      <c r="H42" s="999"/>
      <c r="I42" s="999"/>
      <c r="J42" s="999"/>
      <c r="K42" s="999"/>
      <c r="L42" s="999"/>
      <c r="M42" s="999"/>
      <c r="N42" s="999"/>
      <c r="O42" s="999"/>
      <c r="P42" s="999"/>
      <c r="Q42" s="999"/>
      <c r="R42" s="999"/>
      <c r="S42" s="999"/>
      <c r="T42" s="999"/>
      <c r="U42" s="999"/>
      <c r="V42" s="999"/>
      <c r="W42" s="999"/>
      <c r="X42" s="999"/>
      <c r="Y42" s="999"/>
      <c r="Z42" s="999"/>
      <c r="AA42" s="999"/>
      <c r="AB42" s="999"/>
      <c r="AC42" s="999"/>
      <c r="AD42" s="999"/>
      <c r="AE42" s="945">
        <f t="shared" si="12"/>
        <v>0</v>
      </c>
      <c r="AF42" s="999"/>
      <c r="AG42" s="999"/>
      <c r="AH42" s="999"/>
      <c r="AI42" s="999"/>
      <c r="AJ42" s="999"/>
      <c r="AK42" s="999"/>
      <c r="AL42" s="999"/>
      <c r="AM42" s="999"/>
      <c r="AN42" s="999"/>
      <c r="AO42" s="999"/>
      <c r="AP42" s="999"/>
      <c r="AQ42" s="999"/>
      <c r="AR42" s="999"/>
      <c r="AS42" s="999"/>
      <c r="AT42" s="999"/>
      <c r="AU42" s="999"/>
      <c r="AV42" s="999"/>
      <c r="AW42" s="999"/>
      <c r="AX42" s="999"/>
      <c r="AY42" s="999"/>
      <c r="AZ42" s="999"/>
      <c r="BA42" s="999"/>
      <c r="BB42" s="946"/>
      <c r="BC42" s="946"/>
      <c r="BD42" s="946"/>
      <c r="BE42" s="946"/>
      <c r="BF42" s="946"/>
      <c r="BG42" s="946"/>
      <c r="BH42" s="946"/>
      <c r="BI42" s="946"/>
      <c r="BJ42" s="946"/>
      <c r="BK42" s="946"/>
      <c r="BL42" s="946"/>
      <c r="BM42" s="946"/>
      <c r="BN42" s="1000"/>
      <c r="BO42" s="1000"/>
      <c r="BP42" s="1000"/>
      <c r="BQ42" s="1000"/>
      <c r="BR42" s="1000"/>
      <c r="BS42" s="1001"/>
    </row>
    <row r="43" spans="1:71" s="1114" customFormat="1" ht="14.25" hidden="1" customHeight="1" x14ac:dyDescent="0.25">
      <c r="A43" s="942" t="s">
        <v>556</v>
      </c>
      <c r="B43" s="1002"/>
      <c r="C43" s="1003"/>
      <c r="D43" s="1003"/>
      <c r="E43" s="1003"/>
      <c r="F43" s="999"/>
      <c r="G43" s="999"/>
      <c r="H43" s="999"/>
      <c r="I43" s="999"/>
      <c r="J43" s="999"/>
      <c r="K43" s="999"/>
      <c r="L43" s="999"/>
      <c r="M43" s="999"/>
      <c r="N43" s="999"/>
      <c r="O43" s="999"/>
      <c r="P43" s="999"/>
      <c r="Q43" s="999"/>
      <c r="R43" s="999"/>
      <c r="S43" s="999"/>
      <c r="T43" s="999"/>
      <c r="U43" s="999"/>
      <c r="V43" s="999"/>
      <c r="W43" s="999"/>
      <c r="X43" s="999"/>
      <c r="Y43" s="999"/>
      <c r="Z43" s="999"/>
      <c r="AA43" s="999"/>
      <c r="AB43" s="999"/>
      <c r="AC43" s="999"/>
      <c r="AD43" s="999"/>
      <c r="AE43" s="945">
        <f t="shared" si="12"/>
        <v>0</v>
      </c>
      <c r="AF43" s="999"/>
      <c r="AG43" s="999"/>
      <c r="AH43" s="999"/>
      <c r="AI43" s="999"/>
      <c r="AJ43" s="999"/>
      <c r="AK43" s="999"/>
      <c r="AL43" s="999"/>
      <c r="AM43" s="999"/>
      <c r="AN43" s="999"/>
      <c r="AO43" s="999"/>
      <c r="AP43" s="999"/>
      <c r="AQ43" s="999"/>
      <c r="AR43" s="999"/>
      <c r="AS43" s="999"/>
      <c r="AT43" s="999"/>
      <c r="AU43" s="999"/>
      <c r="AV43" s="999"/>
      <c r="AW43" s="999"/>
      <c r="AX43" s="999"/>
      <c r="AY43" s="999"/>
      <c r="AZ43" s="999"/>
      <c r="BA43" s="999"/>
      <c r="BB43" s="946"/>
      <c r="BC43" s="946"/>
      <c r="BD43" s="946"/>
      <c r="BE43" s="946"/>
      <c r="BF43" s="946"/>
      <c r="BG43" s="946"/>
      <c r="BH43" s="946"/>
      <c r="BI43" s="946"/>
      <c r="BJ43" s="946"/>
      <c r="BK43" s="946"/>
      <c r="BL43" s="946"/>
      <c r="BM43" s="946"/>
      <c r="BN43" s="1000"/>
      <c r="BO43" s="1000"/>
      <c r="BP43" s="1000"/>
      <c r="BQ43" s="1000"/>
      <c r="BR43" s="1000"/>
      <c r="BS43" s="1001"/>
    </row>
    <row r="44" spans="1:71" s="1114" customFormat="1" ht="14.25" hidden="1" customHeight="1" x14ac:dyDescent="0.25">
      <c r="A44" s="942" t="s">
        <v>608</v>
      </c>
      <c r="B44" s="1002"/>
      <c r="C44" s="1003"/>
      <c r="D44" s="1003"/>
      <c r="E44" s="1003"/>
      <c r="F44" s="999"/>
      <c r="G44" s="999"/>
      <c r="H44" s="999"/>
      <c r="I44" s="999"/>
      <c r="J44" s="999"/>
      <c r="K44" s="999"/>
      <c r="L44" s="999"/>
      <c r="M44" s="999"/>
      <c r="N44" s="999"/>
      <c r="O44" s="999"/>
      <c r="P44" s="999"/>
      <c r="Q44" s="999"/>
      <c r="R44" s="999"/>
      <c r="S44" s="999"/>
      <c r="T44" s="999"/>
      <c r="U44" s="999"/>
      <c r="V44" s="999"/>
      <c r="W44" s="999"/>
      <c r="X44" s="999"/>
      <c r="Y44" s="999"/>
      <c r="Z44" s="999"/>
      <c r="AA44" s="999"/>
      <c r="AB44" s="999"/>
      <c r="AC44" s="999"/>
      <c r="AD44" s="999"/>
      <c r="AE44" s="945">
        <f t="shared" si="12"/>
        <v>0</v>
      </c>
      <c r="AF44" s="999"/>
      <c r="AG44" s="999"/>
      <c r="AH44" s="999"/>
      <c r="AI44" s="999"/>
      <c r="AJ44" s="999"/>
      <c r="AK44" s="999"/>
      <c r="AL44" s="999"/>
      <c r="AM44" s="999"/>
      <c r="AN44" s="999"/>
      <c r="AO44" s="999"/>
      <c r="AP44" s="999"/>
      <c r="AQ44" s="999"/>
      <c r="AR44" s="999"/>
      <c r="AS44" s="999"/>
      <c r="AT44" s="999"/>
      <c r="AU44" s="999"/>
      <c r="AV44" s="999"/>
      <c r="AW44" s="999"/>
      <c r="AX44" s="999"/>
      <c r="AY44" s="999"/>
      <c r="AZ44" s="999"/>
      <c r="BA44" s="999"/>
      <c r="BB44" s="946"/>
      <c r="BC44" s="946"/>
      <c r="BD44" s="946"/>
      <c r="BE44" s="946"/>
      <c r="BF44" s="946"/>
      <c r="BG44" s="946"/>
      <c r="BH44" s="946"/>
      <c r="BI44" s="946"/>
      <c r="BJ44" s="946"/>
      <c r="BK44" s="946"/>
      <c r="BL44" s="946"/>
      <c r="BM44" s="946"/>
      <c r="BN44" s="1000"/>
      <c r="BO44" s="1000"/>
      <c r="BP44" s="1000"/>
      <c r="BQ44" s="1000"/>
      <c r="BR44" s="1000"/>
      <c r="BS44" s="1001"/>
    </row>
    <row r="45" spans="1:71" s="1114" customFormat="1" ht="14.25" hidden="1" customHeight="1" x14ac:dyDescent="0.25">
      <c r="A45" s="942" t="s">
        <v>609</v>
      </c>
      <c r="B45" s="1002"/>
      <c r="C45" s="1003"/>
      <c r="D45" s="1003"/>
      <c r="E45" s="1003"/>
      <c r="F45" s="999"/>
      <c r="G45" s="999"/>
      <c r="H45" s="999"/>
      <c r="I45" s="999"/>
      <c r="J45" s="999"/>
      <c r="K45" s="999"/>
      <c r="L45" s="999"/>
      <c r="M45" s="999"/>
      <c r="N45" s="999"/>
      <c r="O45" s="999"/>
      <c r="P45" s="999"/>
      <c r="Q45" s="999"/>
      <c r="R45" s="999"/>
      <c r="S45" s="999"/>
      <c r="T45" s="999"/>
      <c r="U45" s="999"/>
      <c r="V45" s="999"/>
      <c r="W45" s="999"/>
      <c r="X45" s="999"/>
      <c r="Y45" s="999"/>
      <c r="Z45" s="999"/>
      <c r="AA45" s="999"/>
      <c r="AB45" s="999"/>
      <c r="AC45" s="999"/>
      <c r="AD45" s="999"/>
      <c r="AE45" s="945">
        <f t="shared" si="12"/>
        <v>0</v>
      </c>
      <c r="AF45" s="999"/>
      <c r="AG45" s="999"/>
      <c r="AH45" s="999"/>
      <c r="AI45" s="999"/>
      <c r="AJ45" s="999"/>
      <c r="AK45" s="999"/>
      <c r="AL45" s="999"/>
      <c r="AM45" s="999"/>
      <c r="AN45" s="999"/>
      <c r="AO45" s="999"/>
      <c r="AP45" s="999"/>
      <c r="AQ45" s="999"/>
      <c r="AR45" s="999"/>
      <c r="AS45" s="999"/>
      <c r="AT45" s="999"/>
      <c r="AU45" s="999"/>
      <c r="AV45" s="999"/>
      <c r="AW45" s="999"/>
      <c r="AX45" s="999"/>
      <c r="AY45" s="999"/>
      <c r="AZ45" s="999"/>
      <c r="BA45" s="999"/>
      <c r="BB45" s="946"/>
      <c r="BC45" s="946"/>
      <c r="BD45" s="946"/>
      <c r="BE45" s="946"/>
      <c r="BF45" s="946"/>
      <c r="BG45" s="946"/>
      <c r="BH45" s="946"/>
      <c r="BI45" s="946"/>
      <c r="BJ45" s="946"/>
      <c r="BK45" s="946"/>
      <c r="BL45" s="946"/>
      <c r="BM45" s="946"/>
      <c r="BN45" s="1000"/>
      <c r="BO45" s="1000"/>
      <c r="BP45" s="1000"/>
      <c r="BQ45" s="1000"/>
      <c r="BR45" s="1000"/>
      <c r="BS45" s="1001"/>
    </row>
    <row r="46" spans="1:71" s="1114" customFormat="1" ht="14.25" hidden="1" customHeight="1" x14ac:dyDescent="0.25">
      <c r="A46" s="942" t="s">
        <v>610</v>
      </c>
      <c r="B46" s="1002"/>
      <c r="C46" s="1003"/>
      <c r="D46" s="1003"/>
      <c r="E46" s="1003"/>
      <c r="F46" s="999"/>
      <c r="G46" s="999"/>
      <c r="H46" s="999"/>
      <c r="I46" s="999"/>
      <c r="J46" s="999"/>
      <c r="K46" s="999"/>
      <c r="L46" s="999"/>
      <c r="M46" s="999"/>
      <c r="N46" s="999"/>
      <c r="O46" s="999"/>
      <c r="P46" s="999"/>
      <c r="Q46" s="999"/>
      <c r="R46" s="999"/>
      <c r="S46" s="999"/>
      <c r="T46" s="999"/>
      <c r="U46" s="999"/>
      <c r="V46" s="999"/>
      <c r="W46" s="999"/>
      <c r="X46" s="999"/>
      <c r="Y46" s="999"/>
      <c r="Z46" s="999"/>
      <c r="AA46" s="999"/>
      <c r="AB46" s="999"/>
      <c r="AC46" s="999"/>
      <c r="AD46" s="999"/>
      <c r="AE46" s="945">
        <f t="shared" si="12"/>
        <v>0</v>
      </c>
      <c r="AF46" s="999"/>
      <c r="AG46" s="999"/>
      <c r="AH46" s="999"/>
      <c r="AI46" s="999"/>
      <c r="AJ46" s="999"/>
      <c r="AK46" s="999"/>
      <c r="AL46" s="999"/>
      <c r="AM46" s="999"/>
      <c r="AN46" s="999"/>
      <c r="AO46" s="999"/>
      <c r="AP46" s="999"/>
      <c r="AQ46" s="999"/>
      <c r="AR46" s="999"/>
      <c r="AS46" s="999"/>
      <c r="AT46" s="999"/>
      <c r="AU46" s="999"/>
      <c r="AV46" s="999"/>
      <c r="AW46" s="999"/>
      <c r="AX46" s="999"/>
      <c r="AY46" s="999"/>
      <c r="AZ46" s="999"/>
      <c r="BA46" s="999"/>
      <c r="BB46" s="999"/>
      <c r="BC46" s="946"/>
      <c r="BD46" s="946"/>
      <c r="BE46" s="946"/>
      <c r="BF46" s="946"/>
      <c r="BG46" s="946"/>
      <c r="BH46" s="946"/>
      <c r="BI46" s="946"/>
      <c r="BJ46" s="946"/>
      <c r="BK46" s="946"/>
      <c r="BL46" s="946"/>
      <c r="BM46" s="946"/>
      <c r="BN46" s="1000"/>
      <c r="BO46" s="1000"/>
      <c r="BP46" s="1000"/>
      <c r="BQ46" s="1000"/>
      <c r="BR46" s="1000"/>
      <c r="BS46" s="1001"/>
    </row>
    <row r="47" spans="1:71" s="1114" customFormat="1" ht="14.25" hidden="1" customHeight="1" x14ac:dyDescent="0.25">
      <c r="A47" s="942" t="s">
        <v>611</v>
      </c>
      <c r="B47" s="1002"/>
      <c r="C47" s="1003"/>
      <c r="D47" s="1003"/>
      <c r="E47" s="1003"/>
      <c r="F47" s="999"/>
      <c r="G47" s="999"/>
      <c r="H47" s="999"/>
      <c r="I47" s="999"/>
      <c r="J47" s="999"/>
      <c r="K47" s="999"/>
      <c r="L47" s="999"/>
      <c r="M47" s="999"/>
      <c r="N47" s="999"/>
      <c r="O47" s="999"/>
      <c r="P47" s="999"/>
      <c r="Q47" s="999"/>
      <c r="R47" s="999"/>
      <c r="S47" s="999"/>
      <c r="T47" s="999"/>
      <c r="U47" s="999"/>
      <c r="V47" s="999"/>
      <c r="W47" s="999"/>
      <c r="X47" s="999"/>
      <c r="Y47" s="999"/>
      <c r="Z47" s="999"/>
      <c r="AA47" s="999"/>
      <c r="AB47" s="999"/>
      <c r="AC47" s="999"/>
      <c r="AD47" s="999"/>
      <c r="AE47" s="945">
        <f t="shared" si="12"/>
        <v>0</v>
      </c>
      <c r="AF47" s="999"/>
      <c r="AG47" s="999"/>
      <c r="AH47" s="999"/>
      <c r="AI47" s="999"/>
      <c r="AJ47" s="999"/>
      <c r="AK47" s="999"/>
      <c r="AL47" s="999"/>
      <c r="AM47" s="999"/>
      <c r="AN47" s="999"/>
      <c r="AO47" s="999"/>
      <c r="AP47" s="999"/>
      <c r="AQ47" s="999"/>
      <c r="AR47" s="999"/>
      <c r="AS47" s="999"/>
      <c r="AT47" s="999"/>
      <c r="AU47" s="999"/>
      <c r="AV47" s="999"/>
      <c r="AW47" s="999"/>
      <c r="AX47" s="999"/>
      <c r="AY47" s="999"/>
      <c r="AZ47" s="999"/>
      <c r="BA47" s="999"/>
      <c r="BB47" s="999"/>
      <c r="BC47" s="946"/>
      <c r="BD47" s="946"/>
      <c r="BE47" s="946"/>
      <c r="BF47" s="946"/>
      <c r="BG47" s="946"/>
      <c r="BH47" s="946"/>
      <c r="BI47" s="946"/>
      <c r="BJ47" s="946"/>
      <c r="BK47" s="946"/>
      <c r="BL47" s="946"/>
      <c r="BM47" s="946"/>
      <c r="BN47" s="1000"/>
      <c r="BO47" s="1000"/>
      <c r="BP47" s="1000"/>
      <c r="BQ47" s="1000"/>
      <c r="BR47" s="1000"/>
      <c r="BS47" s="1001"/>
    </row>
    <row r="48" spans="1:71" s="1114" customFormat="1" ht="14.25" hidden="1" customHeight="1" x14ac:dyDescent="0.25">
      <c r="A48" s="942" t="s">
        <v>112</v>
      </c>
      <c r="B48" s="1002"/>
      <c r="C48" s="1003"/>
      <c r="D48" s="1003"/>
      <c r="E48" s="1003"/>
      <c r="F48" s="999"/>
      <c r="G48" s="999"/>
      <c r="H48" s="999"/>
      <c r="I48" s="999"/>
      <c r="J48" s="999"/>
      <c r="K48" s="999"/>
      <c r="L48" s="999"/>
      <c r="M48" s="999"/>
      <c r="N48" s="999"/>
      <c r="O48" s="999"/>
      <c r="P48" s="999"/>
      <c r="Q48" s="999"/>
      <c r="R48" s="999"/>
      <c r="S48" s="999"/>
      <c r="T48" s="999"/>
      <c r="U48" s="999"/>
      <c r="V48" s="999"/>
      <c r="W48" s="999"/>
      <c r="X48" s="999"/>
      <c r="Y48" s="999"/>
      <c r="Z48" s="999"/>
      <c r="AA48" s="999"/>
      <c r="AB48" s="999"/>
      <c r="AC48" s="999"/>
      <c r="AD48" s="999"/>
      <c r="AE48" s="945">
        <f t="shared" si="12"/>
        <v>0</v>
      </c>
      <c r="AF48" s="999"/>
      <c r="AG48" s="999"/>
      <c r="AH48" s="999"/>
      <c r="AI48" s="999"/>
      <c r="AJ48" s="999"/>
      <c r="AK48" s="999"/>
      <c r="AL48" s="999"/>
      <c r="AM48" s="999"/>
      <c r="AN48" s="999"/>
      <c r="AO48" s="999"/>
      <c r="AP48" s="999"/>
      <c r="AQ48" s="999"/>
      <c r="AR48" s="999"/>
      <c r="AS48" s="999"/>
      <c r="AT48" s="999"/>
      <c r="AU48" s="999"/>
      <c r="AV48" s="999"/>
      <c r="AW48" s="999"/>
      <c r="AX48" s="999"/>
      <c r="AY48" s="999"/>
      <c r="AZ48" s="999"/>
      <c r="BA48" s="999"/>
      <c r="BB48" s="999"/>
      <c r="BC48" s="946"/>
      <c r="BD48" s="946"/>
      <c r="BE48" s="946"/>
      <c r="BF48" s="946"/>
      <c r="BG48" s="946"/>
      <c r="BH48" s="946"/>
      <c r="BI48" s="946"/>
      <c r="BJ48" s="946"/>
      <c r="BK48" s="946"/>
      <c r="BL48" s="946"/>
      <c r="BM48" s="946"/>
      <c r="BN48" s="1000"/>
      <c r="BO48" s="1000"/>
      <c r="BP48" s="1000"/>
      <c r="BQ48" s="1000"/>
      <c r="BR48" s="1000"/>
      <c r="BS48" s="1001"/>
    </row>
    <row r="49" spans="1:71" s="1114" customFormat="1" ht="14.25" hidden="1" customHeight="1" x14ac:dyDescent="0.25">
      <c r="A49" s="942" t="s">
        <v>636</v>
      </c>
      <c r="B49" s="1004"/>
      <c r="C49" s="998"/>
      <c r="D49" s="998"/>
      <c r="E49" s="998"/>
      <c r="F49" s="999"/>
      <c r="G49" s="999"/>
      <c r="H49" s="999"/>
      <c r="I49" s="999"/>
      <c r="J49" s="999"/>
      <c r="K49" s="999"/>
      <c r="L49" s="999"/>
      <c r="M49" s="999"/>
      <c r="N49" s="999"/>
      <c r="O49" s="999"/>
      <c r="P49" s="999"/>
      <c r="Q49" s="999"/>
      <c r="R49" s="999"/>
      <c r="S49" s="999"/>
      <c r="T49" s="999"/>
      <c r="U49" s="999"/>
      <c r="V49" s="999"/>
      <c r="W49" s="999"/>
      <c r="X49" s="999"/>
      <c r="Y49" s="999"/>
      <c r="Z49" s="999"/>
      <c r="AA49" s="999"/>
      <c r="AB49" s="999"/>
      <c r="AC49" s="999"/>
      <c r="AD49" s="999"/>
      <c r="AE49" s="945">
        <f t="shared" si="12"/>
        <v>0</v>
      </c>
      <c r="AF49" s="999"/>
      <c r="AG49" s="999"/>
      <c r="AH49" s="999"/>
      <c r="AI49" s="999"/>
      <c r="AJ49" s="999"/>
      <c r="AK49" s="999"/>
      <c r="AL49" s="999"/>
      <c r="AM49" s="999"/>
      <c r="AN49" s="999"/>
      <c r="AO49" s="999"/>
      <c r="AP49" s="999"/>
      <c r="AQ49" s="999"/>
      <c r="AR49" s="999"/>
      <c r="AS49" s="999"/>
      <c r="AT49" s="999"/>
      <c r="AU49" s="999"/>
      <c r="AV49" s="999"/>
      <c r="AW49" s="999"/>
      <c r="AX49" s="999"/>
      <c r="AY49" s="999"/>
      <c r="AZ49" s="999"/>
      <c r="BA49" s="999"/>
      <c r="BB49" s="946"/>
      <c r="BC49" s="946"/>
      <c r="BD49" s="946"/>
      <c r="BE49" s="946"/>
      <c r="BF49" s="946"/>
      <c r="BG49" s="946"/>
      <c r="BH49" s="946"/>
      <c r="BI49" s="946"/>
      <c r="BJ49" s="946"/>
      <c r="BK49" s="946"/>
      <c r="BL49" s="946"/>
      <c r="BM49" s="946"/>
      <c r="BN49" s="1000"/>
      <c r="BO49" s="1000"/>
      <c r="BP49" s="1000"/>
      <c r="BQ49" s="1000"/>
      <c r="BR49" s="1000"/>
      <c r="BS49" s="1001"/>
    </row>
    <row r="50" spans="1:71" s="1114" customFormat="1" ht="14.25" hidden="1" customHeight="1" x14ac:dyDescent="0.25">
      <c r="A50" s="942" t="s">
        <v>637</v>
      </c>
      <c r="B50" s="1002"/>
      <c r="C50" s="1003"/>
      <c r="D50" s="1003"/>
      <c r="E50" s="1003"/>
      <c r="F50" s="999"/>
      <c r="G50" s="999"/>
      <c r="H50" s="999"/>
      <c r="I50" s="999"/>
      <c r="J50" s="999"/>
      <c r="K50" s="999"/>
      <c r="L50" s="999"/>
      <c r="M50" s="999"/>
      <c r="N50" s="999"/>
      <c r="O50" s="999"/>
      <c r="P50" s="999"/>
      <c r="Q50" s="999"/>
      <c r="R50" s="999"/>
      <c r="S50" s="999"/>
      <c r="T50" s="999"/>
      <c r="U50" s="999"/>
      <c r="V50" s="999"/>
      <c r="W50" s="999"/>
      <c r="X50" s="999"/>
      <c r="Y50" s="999"/>
      <c r="Z50" s="999"/>
      <c r="AA50" s="999"/>
      <c r="AB50" s="999"/>
      <c r="AC50" s="999"/>
      <c r="AD50" s="999"/>
      <c r="AE50" s="945">
        <f t="shared" si="12"/>
        <v>0</v>
      </c>
      <c r="AF50" s="999"/>
      <c r="AG50" s="999"/>
      <c r="AH50" s="999"/>
      <c r="AI50" s="999"/>
      <c r="AJ50" s="999"/>
      <c r="AK50" s="999"/>
      <c r="AL50" s="999"/>
      <c r="AM50" s="999"/>
      <c r="AN50" s="999"/>
      <c r="AO50" s="999"/>
      <c r="AP50" s="999"/>
      <c r="AQ50" s="999"/>
      <c r="AR50" s="999"/>
      <c r="AS50" s="999"/>
      <c r="AT50" s="999"/>
      <c r="AU50" s="999"/>
      <c r="AV50" s="999"/>
      <c r="AW50" s="999"/>
      <c r="AX50" s="999"/>
      <c r="AY50" s="999"/>
      <c r="AZ50" s="999"/>
      <c r="BA50" s="999"/>
      <c r="BB50" s="946"/>
      <c r="BC50" s="946"/>
      <c r="BD50" s="946"/>
      <c r="BE50" s="946"/>
      <c r="BF50" s="946"/>
      <c r="BG50" s="946"/>
      <c r="BH50" s="946"/>
      <c r="BI50" s="946"/>
      <c r="BJ50" s="946"/>
      <c r="BK50" s="946"/>
      <c r="BL50" s="946"/>
      <c r="BM50" s="946"/>
      <c r="BN50" s="1000"/>
      <c r="BO50" s="1000"/>
      <c r="BP50" s="1000"/>
      <c r="BQ50" s="1000"/>
      <c r="BR50" s="1000"/>
      <c r="BS50" s="1001"/>
    </row>
    <row r="51" spans="1:71" s="1114" customFormat="1" ht="14.25" hidden="1" customHeight="1" x14ac:dyDescent="0.25">
      <c r="A51" s="942" t="s">
        <v>115</v>
      </c>
      <c r="B51" s="1002"/>
      <c r="C51" s="1003"/>
      <c r="D51" s="1003"/>
      <c r="E51" s="1003"/>
      <c r="F51" s="999"/>
      <c r="G51" s="999"/>
      <c r="H51" s="999"/>
      <c r="I51" s="999"/>
      <c r="J51" s="999"/>
      <c r="K51" s="999"/>
      <c r="L51" s="999"/>
      <c r="M51" s="999"/>
      <c r="N51" s="999"/>
      <c r="O51" s="999"/>
      <c r="P51" s="999"/>
      <c r="Q51" s="999"/>
      <c r="R51" s="999"/>
      <c r="S51" s="999"/>
      <c r="T51" s="999"/>
      <c r="U51" s="999"/>
      <c r="V51" s="999"/>
      <c r="W51" s="999"/>
      <c r="X51" s="999"/>
      <c r="Y51" s="999"/>
      <c r="Z51" s="999"/>
      <c r="AA51" s="999"/>
      <c r="AB51" s="999"/>
      <c r="AC51" s="999"/>
      <c r="AD51" s="999"/>
      <c r="AE51" s="945">
        <f t="shared" si="12"/>
        <v>0</v>
      </c>
      <c r="AF51" s="999"/>
      <c r="AG51" s="999"/>
      <c r="AH51" s="999"/>
      <c r="AI51" s="999"/>
      <c r="AJ51" s="999"/>
      <c r="AK51" s="999"/>
      <c r="AL51" s="999"/>
      <c r="AM51" s="999"/>
      <c r="AN51" s="999"/>
      <c r="AO51" s="999"/>
      <c r="AP51" s="999"/>
      <c r="AQ51" s="999"/>
      <c r="AR51" s="999"/>
      <c r="AS51" s="999"/>
      <c r="AT51" s="999"/>
      <c r="AU51" s="999"/>
      <c r="AV51" s="999"/>
      <c r="AW51" s="999"/>
      <c r="AX51" s="999"/>
      <c r="AY51" s="999"/>
      <c r="AZ51" s="999"/>
      <c r="BA51" s="999"/>
      <c r="BB51" s="946"/>
      <c r="BC51" s="946"/>
      <c r="BD51" s="946"/>
      <c r="BE51" s="946"/>
      <c r="BF51" s="946"/>
      <c r="BG51" s="946"/>
      <c r="BH51" s="946"/>
      <c r="BI51" s="946"/>
      <c r="BJ51" s="946"/>
      <c r="BK51" s="946"/>
      <c r="BL51" s="946"/>
      <c r="BM51" s="946"/>
      <c r="BN51" s="1000"/>
      <c r="BO51" s="1000"/>
      <c r="BP51" s="1000"/>
      <c r="BQ51" s="1000"/>
      <c r="BR51" s="1000"/>
      <c r="BS51" s="1001"/>
    </row>
    <row r="52" spans="1:71" s="1114" customFormat="1" ht="14.25" hidden="1" customHeight="1" x14ac:dyDescent="0.25">
      <c r="A52" s="942" t="s">
        <v>116</v>
      </c>
      <c r="B52" s="1002"/>
      <c r="C52" s="1003"/>
      <c r="D52" s="1003"/>
      <c r="E52" s="1003"/>
      <c r="F52" s="999"/>
      <c r="G52" s="999"/>
      <c r="H52" s="999"/>
      <c r="I52" s="999"/>
      <c r="J52" s="999"/>
      <c r="K52" s="999"/>
      <c r="L52" s="999"/>
      <c r="M52" s="999"/>
      <c r="N52" s="999"/>
      <c r="O52" s="999"/>
      <c r="P52" s="999"/>
      <c r="Q52" s="999"/>
      <c r="R52" s="999"/>
      <c r="S52" s="999"/>
      <c r="T52" s="999"/>
      <c r="U52" s="999"/>
      <c r="V52" s="999"/>
      <c r="W52" s="999"/>
      <c r="X52" s="999"/>
      <c r="Y52" s="999"/>
      <c r="Z52" s="999"/>
      <c r="AA52" s="999"/>
      <c r="AB52" s="999"/>
      <c r="AC52" s="999"/>
      <c r="AD52" s="999"/>
      <c r="AE52" s="945">
        <f t="shared" si="12"/>
        <v>0</v>
      </c>
      <c r="AF52" s="999"/>
      <c r="AG52" s="999"/>
      <c r="AH52" s="999"/>
      <c r="AI52" s="999"/>
      <c r="AJ52" s="999"/>
      <c r="AK52" s="999"/>
      <c r="AL52" s="999"/>
      <c r="AM52" s="999"/>
      <c r="AN52" s="999"/>
      <c r="AO52" s="999"/>
      <c r="AP52" s="999"/>
      <c r="AQ52" s="999"/>
      <c r="AR52" s="999"/>
      <c r="AS52" s="999"/>
      <c r="AT52" s="999"/>
      <c r="AU52" s="999"/>
      <c r="AV52" s="999"/>
      <c r="AW52" s="999"/>
      <c r="AX52" s="999"/>
      <c r="AY52" s="999"/>
      <c r="AZ52" s="999"/>
      <c r="BA52" s="999"/>
      <c r="BB52" s="946"/>
      <c r="BC52" s="946"/>
      <c r="BD52" s="946"/>
      <c r="BE52" s="946"/>
      <c r="BF52" s="946"/>
      <c r="BG52" s="946"/>
      <c r="BH52" s="946"/>
      <c r="BI52" s="946"/>
      <c r="BJ52" s="946"/>
      <c r="BK52" s="946"/>
      <c r="BL52" s="946"/>
      <c r="BM52" s="946"/>
      <c r="BN52" s="1000"/>
      <c r="BO52" s="1000"/>
      <c r="BP52" s="1000"/>
      <c r="BQ52" s="1000"/>
      <c r="BR52" s="1000"/>
      <c r="BS52" s="1001"/>
    </row>
    <row r="53" spans="1:71" s="1114" customFormat="1" ht="14.25" hidden="1" customHeight="1" x14ac:dyDescent="0.25">
      <c r="A53" s="942" t="s">
        <v>117</v>
      </c>
      <c r="B53" s="1004"/>
      <c r="C53" s="998"/>
      <c r="D53" s="998"/>
      <c r="E53" s="998"/>
      <c r="F53" s="999"/>
      <c r="G53" s="999"/>
      <c r="H53" s="999"/>
      <c r="I53" s="999"/>
      <c r="J53" s="999"/>
      <c r="K53" s="999"/>
      <c r="L53" s="999"/>
      <c r="M53" s="999"/>
      <c r="N53" s="999"/>
      <c r="O53" s="999"/>
      <c r="P53" s="999"/>
      <c r="Q53" s="999"/>
      <c r="R53" s="999"/>
      <c r="S53" s="999"/>
      <c r="T53" s="999"/>
      <c r="U53" s="999"/>
      <c r="V53" s="999"/>
      <c r="W53" s="999"/>
      <c r="X53" s="999"/>
      <c r="Y53" s="999"/>
      <c r="Z53" s="999"/>
      <c r="AA53" s="999"/>
      <c r="AB53" s="999"/>
      <c r="AC53" s="999"/>
      <c r="AD53" s="999"/>
      <c r="AE53" s="945">
        <f t="shared" si="12"/>
        <v>0</v>
      </c>
      <c r="AF53" s="999"/>
      <c r="AG53" s="999"/>
      <c r="AH53" s="999"/>
      <c r="AI53" s="999"/>
      <c r="AJ53" s="999"/>
      <c r="AK53" s="999"/>
      <c r="AL53" s="999"/>
      <c r="AM53" s="999"/>
      <c r="AN53" s="999"/>
      <c r="AO53" s="999"/>
      <c r="AP53" s="999"/>
      <c r="AQ53" s="999"/>
      <c r="AR53" s="999"/>
      <c r="AS53" s="999"/>
      <c r="AT53" s="999"/>
      <c r="AU53" s="999"/>
      <c r="AV53" s="999"/>
      <c r="AW53" s="999"/>
      <c r="AX53" s="999"/>
      <c r="AY53" s="999"/>
      <c r="AZ53" s="999"/>
      <c r="BA53" s="999"/>
      <c r="BB53" s="946"/>
      <c r="BC53" s="946"/>
      <c r="BD53" s="946"/>
      <c r="BE53" s="946"/>
      <c r="BF53" s="946"/>
      <c r="BG53" s="946"/>
      <c r="BH53" s="946"/>
      <c r="BI53" s="946"/>
      <c r="BJ53" s="946"/>
      <c r="BK53" s="946"/>
      <c r="BL53" s="946"/>
      <c r="BM53" s="946"/>
      <c r="BN53" s="1000"/>
      <c r="BO53" s="1000"/>
      <c r="BP53" s="1000"/>
      <c r="BQ53" s="1000"/>
      <c r="BR53" s="1000"/>
      <c r="BS53" s="1001"/>
    </row>
    <row r="54" spans="1:71" s="1114" customFormat="1" ht="14.25" hidden="1" customHeight="1" x14ac:dyDescent="0.25">
      <c r="A54" s="942" t="s">
        <v>120</v>
      </c>
      <c r="B54" s="1002"/>
      <c r="C54" s="1003"/>
      <c r="D54" s="1003"/>
      <c r="E54" s="1003"/>
      <c r="F54" s="999"/>
      <c r="G54" s="999"/>
      <c r="H54" s="999"/>
      <c r="I54" s="999"/>
      <c r="J54" s="999"/>
      <c r="K54" s="999"/>
      <c r="L54" s="999"/>
      <c r="M54" s="999"/>
      <c r="N54" s="999"/>
      <c r="O54" s="999"/>
      <c r="P54" s="999"/>
      <c r="Q54" s="999"/>
      <c r="R54" s="999"/>
      <c r="S54" s="999"/>
      <c r="T54" s="999"/>
      <c r="U54" s="999"/>
      <c r="V54" s="999"/>
      <c r="W54" s="999"/>
      <c r="X54" s="999"/>
      <c r="Y54" s="999"/>
      <c r="Z54" s="999"/>
      <c r="AA54" s="999"/>
      <c r="AB54" s="999"/>
      <c r="AC54" s="999"/>
      <c r="AD54" s="999"/>
      <c r="AE54" s="945">
        <f t="shared" si="12"/>
        <v>0</v>
      </c>
      <c r="AF54" s="999"/>
      <c r="AG54" s="999"/>
      <c r="AH54" s="999"/>
      <c r="AI54" s="999"/>
      <c r="AJ54" s="999"/>
      <c r="AK54" s="999"/>
      <c r="AL54" s="999"/>
      <c r="AM54" s="999"/>
      <c r="AN54" s="999"/>
      <c r="AO54" s="999"/>
      <c r="AP54" s="999"/>
      <c r="AQ54" s="999"/>
      <c r="AR54" s="999"/>
      <c r="AS54" s="999"/>
      <c r="AT54" s="999"/>
      <c r="AU54" s="999"/>
      <c r="AV54" s="999"/>
      <c r="AW54" s="999"/>
      <c r="AX54" s="999"/>
      <c r="AY54" s="999"/>
      <c r="AZ54" s="999"/>
      <c r="BA54" s="999"/>
      <c r="BB54" s="946"/>
      <c r="BC54" s="946"/>
      <c r="BD54" s="946"/>
      <c r="BE54" s="946"/>
      <c r="BF54" s="946"/>
      <c r="BG54" s="946"/>
      <c r="BH54" s="946"/>
      <c r="BI54" s="946"/>
      <c r="BJ54" s="946"/>
      <c r="BK54" s="946"/>
      <c r="BL54" s="946"/>
      <c r="BM54" s="946"/>
      <c r="BN54" s="1000"/>
      <c r="BO54" s="1000"/>
      <c r="BP54" s="1000"/>
      <c r="BQ54" s="1000"/>
      <c r="BR54" s="1000"/>
      <c r="BS54" s="1001"/>
    </row>
    <row r="55" spans="1:71" s="1114" customFormat="1" ht="14.25" hidden="1" customHeight="1" x14ac:dyDescent="0.25">
      <c r="A55" s="942" t="s">
        <v>123</v>
      </c>
      <c r="B55" s="1002"/>
      <c r="C55" s="1003"/>
      <c r="D55" s="1003"/>
      <c r="E55" s="1003"/>
      <c r="F55" s="999"/>
      <c r="G55" s="999"/>
      <c r="H55" s="999"/>
      <c r="I55" s="999"/>
      <c r="J55" s="999"/>
      <c r="K55" s="999"/>
      <c r="L55" s="999"/>
      <c r="M55" s="999"/>
      <c r="N55" s="999"/>
      <c r="O55" s="999"/>
      <c r="P55" s="999"/>
      <c r="Q55" s="999"/>
      <c r="R55" s="999"/>
      <c r="S55" s="999"/>
      <c r="T55" s="999"/>
      <c r="U55" s="999"/>
      <c r="V55" s="999"/>
      <c r="W55" s="999"/>
      <c r="X55" s="999"/>
      <c r="Y55" s="999"/>
      <c r="Z55" s="999"/>
      <c r="AA55" s="999"/>
      <c r="AB55" s="999"/>
      <c r="AC55" s="999"/>
      <c r="AD55" s="999"/>
      <c r="AE55" s="945">
        <f t="shared" si="12"/>
        <v>0</v>
      </c>
      <c r="AF55" s="999"/>
      <c r="AG55" s="999"/>
      <c r="AH55" s="999"/>
      <c r="AI55" s="999"/>
      <c r="AJ55" s="999"/>
      <c r="AK55" s="999"/>
      <c r="AL55" s="999"/>
      <c r="AM55" s="999"/>
      <c r="AN55" s="999"/>
      <c r="AO55" s="999"/>
      <c r="AP55" s="999"/>
      <c r="AQ55" s="999"/>
      <c r="AR55" s="999"/>
      <c r="AS55" s="999"/>
      <c r="AT55" s="999"/>
      <c r="AU55" s="999"/>
      <c r="AV55" s="999"/>
      <c r="AW55" s="999"/>
      <c r="AX55" s="999"/>
      <c r="AY55" s="999"/>
      <c r="AZ55" s="999"/>
      <c r="BA55" s="999"/>
      <c r="BB55" s="946"/>
      <c r="BC55" s="946"/>
      <c r="BD55" s="946"/>
      <c r="BE55" s="946"/>
      <c r="BF55" s="946"/>
      <c r="BG55" s="946"/>
      <c r="BH55" s="946"/>
      <c r="BI55" s="946"/>
      <c r="BJ55" s="946"/>
      <c r="BK55" s="946"/>
      <c r="BL55" s="946"/>
      <c r="BM55" s="946"/>
      <c r="BN55" s="1000"/>
      <c r="BO55" s="1000"/>
      <c r="BP55" s="1000"/>
      <c r="BQ55" s="1000"/>
      <c r="BR55" s="1000"/>
      <c r="BS55" s="1001"/>
    </row>
    <row r="56" spans="1:71" s="1114" customFormat="1" ht="14.45" hidden="1" customHeight="1" x14ac:dyDescent="0.25">
      <c r="A56" s="942" t="s">
        <v>124</v>
      </c>
      <c r="B56" s="1004"/>
      <c r="C56" s="998"/>
      <c r="D56" s="998"/>
      <c r="E56" s="998"/>
      <c r="F56" s="999"/>
      <c r="G56" s="999"/>
      <c r="H56" s="999"/>
      <c r="I56" s="999"/>
      <c r="J56" s="999"/>
      <c r="K56" s="999"/>
      <c r="L56" s="999"/>
      <c r="M56" s="999"/>
      <c r="N56" s="999"/>
      <c r="O56" s="999"/>
      <c r="P56" s="999"/>
      <c r="Q56" s="999"/>
      <c r="R56" s="999"/>
      <c r="S56" s="999"/>
      <c r="T56" s="999"/>
      <c r="U56" s="999"/>
      <c r="V56" s="999"/>
      <c r="W56" s="999"/>
      <c r="X56" s="999"/>
      <c r="Y56" s="999"/>
      <c r="Z56" s="999"/>
      <c r="AA56" s="999"/>
      <c r="AB56" s="999"/>
      <c r="AC56" s="999"/>
      <c r="AD56" s="999"/>
      <c r="AE56" s="945">
        <f t="shared" si="12"/>
        <v>0</v>
      </c>
      <c r="AF56" s="999"/>
      <c r="AG56" s="999"/>
      <c r="AH56" s="999"/>
      <c r="AI56" s="999"/>
      <c r="AJ56" s="999"/>
      <c r="AK56" s="999"/>
      <c r="AL56" s="999"/>
      <c r="AM56" s="999"/>
      <c r="AN56" s="999"/>
      <c r="AO56" s="999"/>
      <c r="AP56" s="999"/>
      <c r="AQ56" s="999"/>
      <c r="AR56" s="999"/>
      <c r="AS56" s="999"/>
      <c r="AT56" s="999"/>
      <c r="AU56" s="999"/>
      <c r="AV56" s="999"/>
      <c r="AW56" s="999"/>
      <c r="AX56" s="999"/>
      <c r="AY56" s="999"/>
      <c r="AZ56" s="999"/>
      <c r="BA56" s="999"/>
      <c r="BB56" s="946"/>
      <c r="BC56" s="946"/>
      <c r="BD56" s="946"/>
      <c r="BE56" s="946"/>
      <c r="BF56" s="946"/>
      <c r="BG56" s="946"/>
      <c r="BH56" s="946"/>
      <c r="BI56" s="946"/>
      <c r="BJ56" s="946"/>
      <c r="BK56" s="946"/>
      <c r="BL56" s="946"/>
      <c r="BM56" s="946"/>
      <c r="BN56" s="1000"/>
      <c r="BO56" s="1000"/>
      <c r="BP56" s="1000"/>
      <c r="BQ56" s="1000"/>
      <c r="BR56" s="1000"/>
      <c r="BS56" s="1001"/>
    </row>
    <row r="57" spans="1:71" s="1114" customFormat="1" ht="14.45" hidden="1" customHeight="1" x14ac:dyDescent="0.25">
      <c r="A57" s="942" t="s">
        <v>125</v>
      </c>
      <c r="B57" s="1002"/>
      <c r="C57" s="1003"/>
      <c r="D57" s="1003"/>
      <c r="E57" s="1003"/>
      <c r="F57" s="999"/>
      <c r="G57" s="999"/>
      <c r="H57" s="999"/>
      <c r="I57" s="999"/>
      <c r="J57" s="999"/>
      <c r="K57" s="999"/>
      <c r="L57" s="999"/>
      <c r="M57" s="999"/>
      <c r="N57" s="999"/>
      <c r="O57" s="999"/>
      <c r="P57" s="999"/>
      <c r="Q57" s="999"/>
      <c r="R57" s="999"/>
      <c r="S57" s="999"/>
      <c r="T57" s="999"/>
      <c r="U57" s="999"/>
      <c r="V57" s="999"/>
      <c r="W57" s="999"/>
      <c r="X57" s="999"/>
      <c r="Y57" s="999"/>
      <c r="Z57" s="999"/>
      <c r="AA57" s="999"/>
      <c r="AB57" s="999"/>
      <c r="AC57" s="999"/>
      <c r="AD57" s="999"/>
      <c r="AE57" s="945">
        <f t="shared" si="12"/>
        <v>0</v>
      </c>
      <c r="AF57" s="999"/>
      <c r="AG57" s="999"/>
      <c r="AH57" s="999"/>
      <c r="AI57" s="999"/>
      <c r="AJ57" s="999"/>
      <c r="AK57" s="999"/>
      <c r="AL57" s="999"/>
      <c r="AM57" s="999"/>
      <c r="AN57" s="999"/>
      <c r="AO57" s="999"/>
      <c r="AP57" s="999"/>
      <c r="AQ57" s="999"/>
      <c r="AR57" s="999"/>
      <c r="AS57" s="999"/>
      <c r="AT57" s="999"/>
      <c r="AU57" s="999"/>
      <c r="AV57" s="999"/>
      <c r="AW57" s="999"/>
      <c r="AX57" s="999"/>
      <c r="AY57" s="999"/>
      <c r="AZ57" s="999"/>
      <c r="BA57" s="999"/>
      <c r="BB57" s="946"/>
      <c r="BC57" s="946"/>
      <c r="BD57" s="946"/>
      <c r="BE57" s="946"/>
      <c r="BF57" s="946"/>
      <c r="BG57" s="946"/>
      <c r="BH57" s="946"/>
      <c r="BI57" s="946"/>
      <c r="BJ57" s="946"/>
      <c r="BK57" s="946"/>
      <c r="BL57" s="946"/>
      <c r="BM57" s="946"/>
      <c r="BN57" s="1000"/>
      <c r="BO57" s="1000"/>
      <c r="BP57" s="1000"/>
      <c r="BQ57" s="1000"/>
      <c r="BR57" s="1000"/>
      <c r="BS57" s="1001"/>
    </row>
    <row r="58" spans="1:71" s="1114" customFormat="1" ht="14.45" hidden="1" customHeight="1" x14ac:dyDescent="0.25">
      <c r="A58" s="942" t="s">
        <v>126</v>
      </c>
      <c r="B58" s="1002"/>
      <c r="C58" s="1003"/>
      <c r="D58" s="1003"/>
      <c r="E58" s="1003"/>
      <c r="F58" s="999"/>
      <c r="G58" s="999"/>
      <c r="H58" s="999"/>
      <c r="I58" s="999"/>
      <c r="J58" s="999"/>
      <c r="K58" s="999"/>
      <c r="L58" s="999"/>
      <c r="M58" s="999"/>
      <c r="N58" s="999"/>
      <c r="O58" s="999"/>
      <c r="P58" s="999"/>
      <c r="Q58" s="999"/>
      <c r="R58" s="999"/>
      <c r="S58" s="999"/>
      <c r="T58" s="999"/>
      <c r="U58" s="999"/>
      <c r="V58" s="999"/>
      <c r="W58" s="999"/>
      <c r="X58" s="999"/>
      <c r="Y58" s="999"/>
      <c r="Z58" s="999"/>
      <c r="AA58" s="999"/>
      <c r="AB58" s="999"/>
      <c r="AC58" s="999"/>
      <c r="AD58" s="999"/>
      <c r="AE58" s="945">
        <f t="shared" si="12"/>
        <v>0</v>
      </c>
      <c r="AF58" s="999"/>
      <c r="AG58" s="999"/>
      <c r="AH58" s="999"/>
      <c r="AI58" s="999"/>
      <c r="AJ58" s="999"/>
      <c r="AK58" s="999"/>
      <c r="AL58" s="999"/>
      <c r="AM58" s="999"/>
      <c r="AN58" s="999"/>
      <c r="AO58" s="999"/>
      <c r="AP58" s="999"/>
      <c r="AQ58" s="999"/>
      <c r="AR58" s="999"/>
      <c r="AS58" s="999"/>
      <c r="AT58" s="999"/>
      <c r="AU58" s="999"/>
      <c r="AV58" s="999"/>
      <c r="AW58" s="999"/>
      <c r="AX58" s="999"/>
      <c r="AY58" s="999"/>
      <c r="AZ58" s="999"/>
      <c r="BA58" s="999"/>
      <c r="BB58" s="946"/>
      <c r="BC58" s="946"/>
      <c r="BD58" s="946"/>
      <c r="BE58" s="946"/>
      <c r="BF58" s="946"/>
      <c r="BG58" s="946"/>
      <c r="BH58" s="946"/>
      <c r="BI58" s="946"/>
      <c r="BJ58" s="946"/>
      <c r="BK58" s="946"/>
      <c r="BL58" s="946"/>
      <c r="BM58" s="946"/>
      <c r="BN58" s="1000"/>
      <c r="BO58" s="1000"/>
      <c r="BP58" s="1000"/>
      <c r="BQ58" s="1000"/>
      <c r="BR58" s="1000"/>
      <c r="BS58" s="1001"/>
    </row>
    <row r="59" spans="1:71" s="1114" customFormat="1" ht="14.45" hidden="1" customHeight="1" x14ac:dyDescent="0.25">
      <c r="A59" s="942" t="s">
        <v>129</v>
      </c>
      <c r="B59" s="1002"/>
      <c r="C59" s="1003"/>
      <c r="D59" s="1003"/>
      <c r="E59" s="1003"/>
      <c r="F59" s="999"/>
      <c r="G59" s="999"/>
      <c r="H59" s="999"/>
      <c r="I59" s="999"/>
      <c r="J59" s="999"/>
      <c r="K59" s="999"/>
      <c r="L59" s="999"/>
      <c r="M59" s="999"/>
      <c r="N59" s="999"/>
      <c r="O59" s="999"/>
      <c r="P59" s="999"/>
      <c r="Q59" s="999"/>
      <c r="R59" s="999"/>
      <c r="S59" s="999"/>
      <c r="T59" s="999"/>
      <c r="U59" s="999"/>
      <c r="V59" s="999"/>
      <c r="W59" s="999"/>
      <c r="X59" s="999"/>
      <c r="Y59" s="999"/>
      <c r="Z59" s="999"/>
      <c r="AA59" s="999"/>
      <c r="AB59" s="999"/>
      <c r="AC59" s="999"/>
      <c r="AD59" s="999"/>
      <c r="AE59" s="945">
        <f t="shared" si="12"/>
        <v>0</v>
      </c>
      <c r="AF59" s="999"/>
      <c r="AG59" s="999"/>
      <c r="AH59" s="999"/>
      <c r="AI59" s="999"/>
      <c r="AJ59" s="999"/>
      <c r="AK59" s="999"/>
      <c r="AL59" s="999"/>
      <c r="AM59" s="999"/>
      <c r="AN59" s="999"/>
      <c r="AO59" s="999"/>
      <c r="AP59" s="999"/>
      <c r="AQ59" s="999"/>
      <c r="AR59" s="999"/>
      <c r="AS59" s="999"/>
      <c r="AT59" s="999"/>
      <c r="AU59" s="999"/>
      <c r="AV59" s="999"/>
      <c r="AW59" s="999"/>
      <c r="AX59" s="999"/>
      <c r="AY59" s="999"/>
      <c r="AZ59" s="999"/>
      <c r="BA59" s="999"/>
      <c r="BB59" s="946"/>
      <c r="BC59" s="946"/>
      <c r="BD59" s="946"/>
      <c r="BE59" s="946"/>
      <c r="BF59" s="946"/>
      <c r="BG59" s="946"/>
      <c r="BH59" s="946"/>
      <c r="BI59" s="946"/>
      <c r="BJ59" s="946"/>
      <c r="BK59" s="946"/>
      <c r="BL59" s="946"/>
      <c r="BM59" s="946"/>
      <c r="BN59" s="1000"/>
      <c r="BO59" s="1000"/>
      <c r="BP59" s="1000"/>
      <c r="BQ59" s="1000"/>
      <c r="BR59" s="1000"/>
      <c r="BS59" s="1001"/>
    </row>
    <row r="60" spans="1:71" s="1114" customFormat="1" ht="32.25" hidden="1" customHeight="1" x14ac:dyDescent="0.25">
      <c r="A60" s="942" t="s">
        <v>132</v>
      </c>
      <c r="B60" s="1005"/>
      <c r="C60" s="1006"/>
      <c r="D60" s="1006"/>
      <c r="E60" s="1006"/>
      <c r="F60" s="1007"/>
      <c r="G60" s="1007"/>
      <c r="H60" s="1007"/>
      <c r="I60" s="1007"/>
      <c r="J60" s="1007"/>
      <c r="K60" s="1007"/>
      <c r="L60" s="1007"/>
      <c r="M60" s="999"/>
      <c r="N60" s="999"/>
      <c r="O60" s="999"/>
      <c r="P60" s="946"/>
      <c r="Q60" s="946"/>
      <c r="R60" s="946"/>
      <c r="S60" s="946"/>
      <c r="T60" s="946"/>
      <c r="U60" s="946"/>
      <c r="V60" s="946"/>
      <c r="W60" s="946"/>
      <c r="X60" s="946"/>
      <c r="Y60" s="946"/>
      <c r="Z60" s="946"/>
      <c r="AA60" s="946"/>
      <c r="AB60" s="946"/>
      <c r="AC60" s="946"/>
      <c r="AD60" s="946"/>
      <c r="AE60" s="945">
        <f t="shared" si="12"/>
        <v>0</v>
      </c>
      <c r="AF60" s="946"/>
      <c r="AG60" s="946"/>
      <c r="AH60" s="946"/>
      <c r="AI60" s="946"/>
      <c r="AJ60" s="946"/>
      <c r="AK60" s="946"/>
      <c r="AL60" s="946"/>
      <c r="AM60" s="946"/>
      <c r="AN60" s="946"/>
      <c r="AO60" s="946"/>
      <c r="AP60" s="946"/>
      <c r="AQ60" s="946"/>
      <c r="AR60" s="946"/>
      <c r="AS60" s="946"/>
      <c r="AT60" s="946"/>
      <c r="AU60" s="946"/>
      <c r="AV60" s="946"/>
      <c r="AW60" s="946"/>
      <c r="AX60" s="946"/>
      <c r="AY60" s="946"/>
      <c r="AZ60" s="946"/>
      <c r="BA60" s="946"/>
      <c r="BB60" s="946"/>
      <c r="BC60" s="1008"/>
      <c r="BD60" s="1008"/>
      <c r="BE60" s="1008"/>
      <c r="BF60" s="1008"/>
      <c r="BG60" s="1008"/>
      <c r="BH60" s="1008"/>
      <c r="BI60" s="1008"/>
      <c r="BJ60" s="1008"/>
      <c r="BK60" s="1008"/>
      <c r="BL60" s="1008"/>
      <c r="BM60" s="1008"/>
      <c r="BN60" s="1009"/>
      <c r="BO60" s="1009"/>
      <c r="BP60" s="1009"/>
      <c r="BQ60" s="1009"/>
      <c r="BR60" s="1009"/>
      <c r="BS60" s="1001"/>
    </row>
    <row r="61" spans="1:71" s="1114" customFormat="1" ht="14.45" customHeight="1" x14ac:dyDescent="0.25">
      <c r="A61" s="942"/>
      <c r="B61" s="1010"/>
      <c r="C61" s="1011"/>
      <c r="D61" s="1011"/>
      <c r="E61" s="1011"/>
      <c r="F61" s="975"/>
      <c r="G61" s="975"/>
      <c r="H61" s="975"/>
      <c r="I61" s="975"/>
      <c r="J61" s="975"/>
      <c r="K61" s="975"/>
      <c r="L61" s="975"/>
      <c r="M61" s="1012"/>
      <c r="N61" s="1012"/>
      <c r="O61" s="1012"/>
      <c r="P61" s="976"/>
      <c r="Q61" s="976"/>
      <c r="R61" s="976"/>
      <c r="S61" s="976"/>
      <c r="T61" s="976"/>
      <c r="U61" s="976"/>
      <c r="V61" s="976"/>
      <c r="W61" s="976"/>
      <c r="X61" s="976"/>
      <c r="Y61" s="976"/>
      <c r="Z61" s="976"/>
      <c r="AA61" s="976"/>
      <c r="AB61" s="976"/>
      <c r="AC61" s="992"/>
      <c r="AD61" s="992"/>
      <c r="AE61" s="1013"/>
      <c r="AF61" s="976"/>
      <c r="AG61" s="976"/>
      <c r="AH61" s="976"/>
      <c r="AI61" s="976"/>
      <c r="AJ61" s="976"/>
      <c r="AK61" s="976"/>
      <c r="AL61" s="976"/>
      <c r="AM61" s="976"/>
      <c r="AN61" s="976"/>
      <c r="AO61" s="976"/>
      <c r="AP61" s="976"/>
      <c r="AQ61" s="976"/>
      <c r="AR61" s="976"/>
      <c r="AS61" s="976"/>
      <c r="AT61" s="976"/>
      <c r="AU61" s="976"/>
      <c r="AV61" s="976"/>
      <c r="AW61" s="976"/>
      <c r="AX61" s="976"/>
      <c r="AY61" s="976"/>
      <c r="AZ61" s="976"/>
      <c r="BA61" s="976"/>
      <c r="BB61" s="976"/>
      <c r="BC61" s="1014"/>
      <c r="BD61" s="1014"/>
      <c r="BE61" s="1014"/>
      <c r="BF61" s="1014"/>
      <c r="BG61" s="1014"/>
      <c r="BH61" s="1014"/>
      <c r="BI61" s="1014"/>
      <c r="BJ61" s="1014"/>
      <c r="BK61" s="1014"/>
      <c r="BL61" s="1014"/>
      <c r="BM61" s="1014"/>
      <c r="BN61" s="1014"/>
      <c r="BO61" s="1014"/>
      <c r="BP61" s="1014"/>
      <c r="BQ61" s="1014"/>
      <c r="BR61" s="1014"/>
      <c r="BS61" s="977"/>
    </row>
    <row r="62" spans="1:71" s="1114" customFormat="1" ht="14.45" customHeight="1" x14ac:dyDescent="0.25">
      <c r="A62" s="942"/>
      <c r="B62" s="1015"/>
      <c r="C62" s="995"/>
      <c r="D62" s="995"/>
      <c r="E62" s="995"/>
      <c r="F62" s="954"/>
      <c r="G62" s="954"/>
      <c r="H62" s="954"/>
      <c r="I62" s="954"/>
      <c r="J62" s="954"/>
      <c r="K62" s="954"/>
      <c r="L62" s="954"/>
      <c r="M62" s="978"/>
      <c r="N62" s="978"/>
      <c r="O62" s="978"/>
      <c r="P62" s="955"/>
      <c r="Q62" s="955"/>
      <c r="R62" s="955"/>
      <c r="S62" s="955"/>
      <c r="T62" s="955"/>
      <c r="U62" s="955"/>
      <c r="V62" s="955"/>
      <c r="W62" s="955"/>
      <c r="X62" s="955"/>
      <c r="Y62" s="955"/>
      <c r="Z62" s="955"/>
      <c r="AA62" s="955"/>
      <c r="AB62" s="955"/>
      <c r="AC62" s="1016"/>
      <c r="AD62" s="955"/>
      <c r="AE62" s="1017"/>
      <c r="AF62" s="1016"/>
      <c r="AG62" s="955"/>
      <c r="AH62" s="955"/>
      <c r="AI62" s="955"/>
      <c r="AJ62" s="955"/>
      <c r="AK62" s="955"/>
      <c r="AL62" s="955"/>
      <c r="AM62" s="955"/>
      <c r="AN62" s="955"/>
      <c r="AO62" s="955"/>
      <c r="AP62" s="955"/>
      <c r="AQ62" s="955"/>
      <c r="AR62" s="955"/>
      <c r="AS62" s="955"/>
      <c r="AT62" s="955"/>
      <c r="AU62" s="955"/>
      <c r="AV62" s="955"/>
      <c r="AW62" s="955"/>
      <c r="AX62" s="955"/>
      <c r="AY62" s="955"/>
      <c r="AZ62" s="955"/>
      <c r="BA62" s="955"/>
      <c r="BB62" s="955"/>
      <c r="BC62" s="1018"/>
      <c r="BD62" s="1018"/>
      <c r="BE62" s="1018"/>
      <c r="BF62" s="1018"/>
      <c r="BG62" s="1018"/>
      <c r="BH62" s="1018"/>
      <c r="BI62" s="1018"/>
      <c r="BJ62" s="1018"/>
      <c r="BK62" s="1018"/>
      <c r="BL62" s="1018"/>
      <c r="BM62" s="1018"/>
      <c r="BN62" s="1018"/>
      <c r="BO62" s="1018"/>
      <c r="BP62" s="1018"/>
      <c r="BQ62" s="1018"/>
      <c r="BR62" s="1018"/>
      <c r="BS62" s="979"/>
    </row>
    <row r="63" spans="1:71" s="1114" customFormat="1" ht="14.45" customHeight="1" x14ac:dyDescent="0.25">
      <c r="A63" s="942"/>
      <c r="B63" s="1015"/>
      <c r="C63" s="995"/>
      <c r="D63" s="995"/>
      <c r="E63" s="995"/>
      <c r="F63" s="954"/>
      <c r="G63" s="954"/>
      <c r="H63" s="954"/>
      <c r="I63" s="954"/>
      <c r="J63" s="954"/>
      <c r="K63" s="954"/>
      <c r="L63" s="954"/>
      <c r="M63" s="978"/>
      <c r="N63" s="978"/>
      <c r="O63" s="978"/>
      <c r="P63" s="955"/>
      <c r="Q63" s="955"/>
      <c r="R63" s="955"/>
      <c r="S63" s="955"/>
      <c r="T63" s="955"/>
      <c r="U63" s="955"/>
      <c r="V63" s="955"/>
      <c r="W63" s="955"/>
      <c r="X63" s="955"/>
      <c r="Y63" s="955"/>
      <c r="Z63" s="955"/>
      <c r="AA63" s="955"/>
      <c r="AB63" s="955"/>
      <c r="AC63" s="955"/>
      <c r="AD63" s="955"/>
      <c r="AE63" s="955"/>
      <c r="AF63" s="955"/>
      <c r="AG63" s="955"/>
      <c r="AH63" s="955"/>
      <c r="AI63" s="955"/>
      <c r="AJ63" s="955"/>
      <c r="AK63" s="955"/>
      <c r="AL63" s="955"/>
      <c r="AM63" s="955"/>
      <c r="AN63" s="955"/>
      <c r="AO63" s="955"/>
      <c r="AP63" s="955"/>
      <c r="AQ63" s="955"/>
      <c r="AR63" s="955"/>
      <c r="AS63" s="955"/>
      <c r="AT63" s="955"/>
      <c r="AU63" s="955"/>
      <c r="AV63" s="955"/>
      <c r="AW63" s="955"/>
      <c r="AX63" s="955"/>
      <c r="AY63" s="955"/>
      <c r="AZ63" s="955"/>
      <c r="BA63" s="955"/>
      <c r="BB63" s="955"/>
      <c r="BC63" s="1018"/>
      <c r="BD63" s="1018"/>
      <c r="BE63" s="1018"/>
      <c r="BF63" s="1018"/>
      <c r="BG63" s="1018"/>
      <c r="BH63" s="1018"/>
      <c r="BI63" s="1018"/>
      <c r="BJ63" s="1018"/>
      <c r="BK63" s="1018"/>
      <c r="BL63" s="1018"/>
      <c r="BM63" s="1018"/>
      <c r="BN63" s="1018"/>
      <c r="BO63" s="1018"/>
      <c r="BP63" s="1018"/>
      <c r="BQ63" s="1018"/>
      <c r="BR63" s="1018"/>
      <c r="BS63" s="996"/>
    </row>
    <row r="64" spans="1:71" s="1114" customFormat="1" ht="14.45" customHeight="1" x14ac:dyDescent="0.25">
      <c r="A64" s="942" t="s">
        <v>549</v>
      </c>
      <c r="B64" s="1019" t="s">
        <v>671</v>
      </c>
      <c r="C64" s="995"/>
      <c r="D64" s="995"/>
      <c r="E64" s="995"/>
      <c r="F64" s="954"/>
      <c r="G64" s="954"/>
      <c r="H64" s="954"/>
      <c r="I64" s="954"/>
      <c r="J64" s="954"/>
      <c r="K64" s="954"/>
      <c r="L64" s="954"/>
      <c r="M64" s="978"/>
      <c r="N64" s="978"/>
      <c r="O64" s="978"/>
      <c r="P64" s="955"/>
      <c r="Q64" s="955"/>
      <c r="R64" s="955"/>
      <c r="S64" s="955"/>
      <c r="T64" s="955"/>
      <c r="U64" s="955"/>
      <c r="V64" s="955"/>
      <c r="W64" s="955"/>
      <c r="X64" s="955"/>
      <c r="Y64" s="955"/>
      <c r="Z64" s="955"/>
      <c r="AA64" s="955"/>
      <c r="AB64" s="955"/>
      <c r="AC64" s="955"/>
      <c r="AD64" s="955"/>
      <c r="AE64" s="955"/>
      <c r="AF64" s="955"/>
      <c r="AG64" s="955"/>
      <c r="AH64" s="955"/>
      <c r="AI64" s="955"/>
      <c r="AJ64" s="955"/>
      <c r="AK64" s="955"/>
      <c r="AL64" s="955"/>
      <c r="AM64" s="955"/>
      <c r="AN64" s="955"/>
      <c r="AO64" s="955"/>
      <c r="AP64" s="955"/>
      <c r="AQ64" s="955"/>
      <c r="AR64" s="955"/>
      <c r="AS64" s="955"/>
      <c r="AT64" s="955"/>
      <c r="AU64" s="955"/>
      <c r="AV64" s="955"/>
      <c r="AW64" s="955"/>
      <c r="AX64" s="955"/>
      <c r="AY64" s="955"/>
      <c r="AZ64" s="955"/>
      <c r="BA64" s="955"/>
      <c r="BB64" s="955"/>
      <c r="BC64" s="1018"/>
      <c r="BD64" s="1018"/>
      <c r="BE64" s="1018"/>
      <c r="BF64" s="1018"/>
      <c r="BG64" s="1018"/>
      <c r="BH64" s="1018"/>
      <c r="BI64" s="1018"/>
      <c r="BJ64" s="1018"/>
      <c r="BK64" s="1018"/>
      <c r="BL64" s="1018"/>
      <c r="BM64" s="1018"/>
      <c r="BN64" s="1018"/>
      <c r="BO64" s="1018"/>
      <c r="BP64" s="1018"/>
      <c r="BQ64" s="1018"/>
      <c r="BR64" s="1018"/>
      <c r="BS64" s="1020"/>
    </row>
    <row r="65" spans="1:71" s="1114" customFormat="1" ht="14.45" customHeight="1" x14ac:dyDescent="0.25">
      <c r="A65" s="942" t="s">
        <v>550</v>
      </c>
      <c r="B65" s="1021" t="s">
        <v>1231</v>
      </c>
      <c r="C65" s="1022"/>
      <c r="D65" s="1022"/>
      <c r="E65" s="1023">
        <v>1</v>
      </c>
      <c r="F65" s="1024">
        <f>C65+D65+E65</f>
        <v>1</v>
      </c>
      <c r="G65" s="1025"/>
      <c r="H65" s="1025"/>
      <c r="I65" s="1025"/>
      <c r="J65" s="1025"/>
      <c r="K65" s="1025"/>
      <c r="L65" s="1025"/>
      <c r="M65" s="1026"/>
      <c r="N65" s="1026"/>
      <c r="O65" s="1026"/>
      <c r="P65" s="1024">
        <v>1</v>
      </c>
      <c r="Q65" s="1024"/>
      <c r="R65" s="1024"/>
      <c r="S65" s="1024"/>
      <c r="T65" s="1024"/>
      <c r="U65" s="1024"/>
      <c r="V65" s="1024"/>
      <c r="W65" s="1024"/>
      <c r="X65" s="1024"/>
      <c r="Y65" s="1024"/>
      <c r="Z65" s="1024">
        <v>-1</v>
      </c>
      <c r="AA65" s="1024"/>
      <c r="AB65" s="1024"/>
      <c r="AC65" s="1024"/>
      <c r="AD65" s="1024"/>
      <c r="AE65" s="1024">
        <f>P65+Z65</f>
        <v>0</v>
      </c>
      <c r="AF65" s="1024"/>
      <c r="AG65" s="1024"/>
      <c r="AH65" s="1024"/>
      <c r="AI65" s="1024">
        <v>1</v>
      </c>
      <c r="AJ65" s="1024"/>
      <c r="AK65" s="1024"/>
      <c r="AL65" s="1024"/>
      <c r="AM65" s="1024"/>
      <c r="AN65" s="1024"/>
      <c r="AO65" s="1024"/>
      <c r="AP65" s="1024"/>
      <c r="AQ65" s="1024"/>
      <c r="AR65" s="1024"/>
      <c r="AS65" s="1024"/>
      <c r="AT65" s="1024">
        <f>Z65+E65</f>
        <v>0</v>
      </c>
      <c r="AU65" s="1024"/>
      <c r="AV65" s="1024"/>
      <c r="AW65" s="1024"/>
      <c r="AX65" s="1024"/>
      <c r="AY65" s="1024">
        <v>1</v>
      </c>
      <c r="AZ65" s="1024"/>
      <c r="BA65" s="1024"/>
      <c r="BB65" s="1024"/>
      <c r="BC65" s="1027">
        <v>1</v>
      </c>
      <c r="BD65" s="1027"/>
      <c r="BE65" s="1028"/>
      <c r="BF65" s="1028"/>
      <c r="BG65" s="1028"/>
      <c r="BH65" s="1028"/>
      <c r="BI65" s="1028"/>
      <c r="BJ65" s="1028"/>
      <c r="BK65" s="1028"/>
      <c r="BL65" s="1028"/>
      <c r="BM65" s="1028"/>
      <c r="BN65" s="1027">
        <f>AT65</f>
        <v>0</v>
      </c>
      <c r="BO65" s="1028"/>
      <c r="BP65" s="1028"/>
      <c r="BQ65" s="1028"/>
      <c r="BR65" s="1028"/>
      <c r="BS65" s="1029">
        <f>BC65+BN65</f>
        <v>1</v>
      </c>
    </row>
    <row r="66" spans="1:71" s="1114" customFormat="1" ht="27" customHeight="1" x14ac:dyDescent="0.25">
      <c r="A66" s="987" t="s">
        <v>551</v>
      </c>
      <c r="B66" s="1030" t="s">
        <v>1232</v>
      </c>
      <c r="C66" s="1031"/>
      <c r="D66" s="1031"/>
      <c r="E66" s="1032"/>
      <c r="F66" s="1025"/>
      <c r="G66" s="1033"/>
      <c r="H66" s="1033"/>
      <c r="I66" s="1033"/>
      <c r="J66" s="1033"/>
      <c r="K66" s="1033"/>
      <c r="L66" s="1033"/>
      <c r="M66" s="1034"/>
      <c r="N66" s="1034"/>
      <c r="O66" s="1034"/>
      <c r="P66" s="1035"/>
      <c r="Q66" s="1035"/>
      <c r="R66" s="1035"/>
      <c r="S66" s="1035"/>
      <c r="T66" s="1035"/>
      <c r="U66" s="1035"/>
      <c r="V66" s="1035"/>
      <c r="W66" s="1035"/>
      <c r="X66" s="1035"/>
      <c r="Y66" s="1035"/>
      <c r="Z66" s="1035"/>
      <c r="AA66" s="1035"/>
      <c r="AB66" s="1035"/>
      <c r="AC66" s="1035"/>
      <c r="AD66" s="1035"/>
      <c r="AE66" s="1024"/>
      <c r="AF66" s="1035"/>
      <c r="AG66" s="1035"/>
      <c r="AH66" s="1035"/>
      <c r="AI66" s="1035"/>
      <c r="AJ66" s="1035"/>
      <c r="AK66" s="1035"/>
      <c r="AL66" s="1035"/>
      <c r="AM66" s="1035"/>
      <c r="AN66" s="1035"/>
      <c r="AO66" s="1035"/>
      <c r="AP66" s="1035"/>
      <c r="AQ66" s="1035"/>
      <c r="AR66" s="1035"/>
      <c r="AS66" s="1035"/>
      <c r="AT66" s="1024"/>
      <c r="AU66" s="1035"/>
      <c r="AV66" s="1035"/>
      <c r="AW66" s="1035"/>
      <c r="AX66" s="1035"/>
      <c r="AY66" s="1035"/>
      <c r="AZ66" s="1035"/>
      <c r="BA66" s="1035"/>
      <c r="BB66" s="1035"/>
      <c r="BC66" s="1036"/>
      <c r="BD66" s="1036"/>
      <c r="BE66" s="1036"/>
      <c r="BF66" s="1036"/>
      <c r="BG66" s="1036"/>
      <c r="BH66" s="1036"/>
      <c r="BI66" s="1036"/>
      <c r="BJ66" s="1036"/>
      <c r="BK66" s="1036"/>
      <c r="BL66" s="1036"/>
      <c r="BM66" s="1036"/>
      <c r="BN66" s="1027"/>
      <c r="BO66" s="1036"/>
      <c r="BP66" s="1036"/>
      <c r="BQ66" s="1036"/>
      <c r="BR66" s="1036"/>
      <c r="BS66" s="1037"/>
    </row>
    <row r="67" spans="1:71" s="1114" customFormat="1" ht="14.45" customHeight="1" x14ac:dyDescent="0.25">
      <c r="A67" s="942" t="s">
        <v>552</v>
      </c>
      <c r="B67" s="1038" t="s">
        <v>1233</v>
      </c>
      <c r="C67" s="1039"/>
      <c r="D67" s="1039"/>
      <c r="E67" s="1023">
        <v>1</v>
      </c>
      <c r="F67" s="1024">
        <f t="shared" ref="F67:F69" si="13">C67+D67+E67</f>
        <v>1</v>
      </c>
      <c r="G67" s="1040"/>
      <c r="H67" s="1040"/>
      <c r="I67" s="1040"/>
      <c r="J67" s="1040"/>
      <c r="K67" s="1040"/>
      <c r="L67" s="1040"/>
      <c r="M67" s="1041"/>
      <c r="N67" s="1041"/>
      <c r="O67" s="1041"/>
      <c r="P67" s="1024">
        <v>1</v>
      </c>
      <c r="Q67" s="1024"/>
      <c r="R67" s="1024"/>
      <c r="S67" s="1024"/>
      <c r="T67" s="1024"/>
      <c r="U67" s="1024"/>
      <c r="V67" s="1024"/>
      <c r="W67" s="1024"/>
      <c r="X67" s="1024"/>
      <c r="Y67" s="1024"/>
      <c r="Z67" s="1024">
        <v>-1</v>
      </c>
      <c r="AA67" s="1024"/>
      <c r="AB67" s="1024"/>
      <c r="AC67" s="1024"/>
      <c r="AD67" s="1024"/>
      <c r="AE67" s="1024">
        <f t="shared" ref="AE67" si="14">P67+Z67</f>
        <v>0</v>
      </c>
      <c r="AF67" s="1024"/>
      <c r="AG67" s="1024"/>
      <c r="AH67" s="1024"/>
      <c r="AI67" s="1024">
        <v>1</v>
      </c>
      <c r="AJ67" s="1024"/>
      <c r="AK67" s="1024"/>
      <c r="AL67" s="1024"/>
      <c r="AM67" s="1024"/>
      <c r="AN67" s="1024"/>
      <c r="AO67" s="1024"/>
      <c r="AP67" s="1024"/>
      <c r="AQ67" s="1024"/>
      <c r="AR67" s="1024"/>
      <c r="AS67" s="1024"/>
      <c r="AT67" s="1024">
        <f>Z67+E67</f>
        <v>0</v>
      </c>
      <c r="AU67" s="1024"/>
      <c r="AV67" s="1024"/>
      <c r="AW67" s="1024"/>
      <c r="AX67" s="1024"/>
      <c r="AY67" s="1024">
        <f t="shared" ref="AY67:AY73" si="15">F67+M67+AE67</f>
        <v>1</v>
      </c>
      <c r="AZ67" s="1024"/>
      <c r="BA67" s="1024"/>
      <c r="BB67" s="1024"/>
      <c r="BC67" s="1042">
        <f>AI67+AZ67/2</f>
        <v>1</v>
      </c>
      <c r="BD67" s="1042"/>
      <c r="BE67" s="1042"/>
      <c r="BF67" s="1042"/>
      <c r="BG67" s="1042"/>
      <c r="BH67" s="1042"/>
      <c r="BI67" s="1042"/>
      <c r="BJ67" s="1042"/>
      <c r="BK67" s="1042"/>
      <c r="BL67" s="1042"/>
      <c r="BM67" s="1042"/>
      <c r="BN67" s="1027">
        <f t="shared" ref="BN67:BN72" si="16">AT67</f>
        <v>0</v>
      </c>
      <c r="BO67" s="1042"/>
      <c r="BP67" s="1042"/>
      <c r="BQ67" s="1042"/>
      <c r="BR67" s="1042"/>
      <c r="BS67" s="1029">
        <f t="shared" ref="BS67:BS73" si="17">AY67+BB67/2</f>
        <v>1</v>
      </c>
    </row>
    <row r="68" spans="1:71" s="1114" customFormat="1" ht="14.25" customHeight="1" x14ac:dyDescent="0.25">
      <c r="A68" s="942" t="s">
        <v>553</v>
      </c>
      <c r="B68" s="1043" t="s">
        <v>1234</v>
      </c>
      <c r="C68" s="1039"/>
      <c r="D68" s="1039"/>
      <c r="E68" s="1023"/>
      <c r="F68" s="1024"/>
      <c r="G68" s="1040"/>
      <c r="H68" s="1040"/>
      <c r="I68" s="1040"/>
      <c r="J68" s="1040"/>
      <c r="K68" s="1040"/>
      <c r="L68" s="1040"/>
      <c r="M68" s="1041"/>
      <c r="N68" s="1041"/>
      <c r="O68" s="1041"/>
      <c r="P68" s="1024">
        <v>1</v>
      </c>
      <c r="Q68" s="1024"/>
      <c r="R68" s="1024"/>
      <c r="S68" s="1024"/>
      <c r="T68" s="1024"/>
      <c r="U68" s="1024"/>
      <c r="V68" s="1024"/>
      <c r="W68" s="1024"/>
      <c r="X68" s="1024"/>
      <c r="Y68" s="1024"/>
      <c r="Z68" s="1024"/>
      <c r="AA68" s="1024"/>
      <c r="AB68" s="1024">
        <v>-1</v>
      </c>
      <c r="AC68" s="1024"/>
      <c r="AD68" s="1024"/>
      <c r="AE68" s="1024">
        <v>0</v>
      </c>
      <c r="AF68" s="1024"/>
      <c r="AG68" s="1024"/>
      <c r="AH68" s="1024"/>
      <c r="AI68" s="1024">
        <v>1</v>
      </c>
      <c r="AJ68" s="1024"/>
      <c r="AK68" s="1024"/>
      <c r="AL68" s="1024"/>
      <c r="AM68" s="1024"/>
      <c r="AN68" s="1024"/>
      <c r="AO68" s="1024"/>
      <c r="AP68" s="1024"/>
      <c r="AQ68" s="1024"/>
      <c r="AR68" s="1024"/>
      <c r="AS68" s="1024"/>
      <c r="AT68" s="1024"/>
      <c r="AU68" s="1024"/>
      <c r="AV68" s="1024">
        <v>-1</v>
      </c>
      <c r="AW68" s="1024"/>
      <c r="AX68" s="1024"/>
      <c r="AY68" s="1024">
        <f t="shared" si="15"/>
        <v>0</v>
      </c>
      <c r="AZ68" s="1024"/>
      <c r="BA68" s="1024"/>
      <c r="BB68" s="1024"/>
      <c r="BC68" s="1042">
        <f>AI68+AZ68/2</f>
        <v>1</v>
      </c>
      <c r="BD68" s="1042"/>
      <c r="BE68" s="1042"/>
      <c r="BF68" s="1042"/>
      <c r="BG68" s="1042"/>
      <c r="BH68" s="1042"/>
      <c r="BI68" s="1042"/>
      <c r="BJ68" s="1042"/>
      <c r="BK68" s="1042"/>
      <c r="BL68" s="1042"/>
      <c r="BM68" s="1042"/>
      <c r="BN68" s="1027"/>
      <c r="BO68" s="1042"/>
      <c r="BP68" s="1042">
        <v>-1</v>
      </c>
      <c r="BQ68" s="1042"/>
      <c r="BR68" s="1042"/>
      <c r="BS68" s="1029">
        <f t="shared" si="17"/>
        <v>0</v>
      </c>
    </row>
    <row r="69" spans="1:71" s="1114" customFormat="1" ht="14.45" customHeight="1" x14ac:dyDescent="0.25">
      <c r="A69" s="942" t="s">
        <v>554</v>
      </c>
      <c r="B69" s="1038" t="s">
        <v>1235</v>
      </c>
      <c r="C69" s="1039"/>
      <c r="D69" s="1039"/>
      <c r="E69" s="1023">
        <v>1</v>
      </c>
      <c r="F69" s="1024">
        <f t="shared" si="13"/>
        <v>1</v>
      </c>
      <c r="G69" s="1040"/>
      <c r="H69" s="1040"/>
      <c r="I69" s="1040"/>
      <c r="J69" s="1040"/>
      <c r="K69" s="1040"/>
      <c r="L69" s="1040"/>
      <c r="M69" s="1041"/>
      <c r="N69" s="1041"/>
      <c r="O69" s="1041"/>
      <c r="P69" s="1024">
        <v>1</v>
      </c>
      <c r="Q69" s="1024"/>
      <c r="R69" s="1024"/>
      <c r="S69" s="1024"/>
      <c r="T69" s="1024"/>
      <c r="U69" s="1024"/>
      <c r="V69" s="1024"/>
      <c r="W69" s="1024"/>
      <c r="X69" s="1024"/>
      <c r="Y69" s="1024"/>
      <c r="Z69" s="1024">
        <v>-1</v>
      </c>
      <c r="AA69" s="1024"/>
      <c r="AB69" s="1024"/>
      <c r="AC69" s="1024"/>
      <c r="AD69" s="1024"/>
      <c r="AE69" s="1024">
        <v>0</v>
      </c>
      <c r="AF69" s="1024"/>
      <c r="AG69" s="1024"/>
      <c r="AH69" s="1024"/>
      <c r="AI69" s="1024">
        <v>1</v>
      </c>
      <c r="AJ69" s="1024"/>
      <c r="AK69" s="1024"/>
      <c r="AL69" s="1024"/>
      <c r="AM69" s="1024"/>
      <c r="AN69" s="1024"/>
      <c r="AO69" s="1024"/>
      <c r="AP69" s="1024"/>
      <c r="AQ69" s="1024"/>
      <c r="AR69" s="1024"/>
      <c r="AS69" s="1024"/>
      <c r="AT69" s="1024">
        <f>Z69+E69</f>
        <v>0</v>
      </c>
      <c r="AU69" s="1024"/>
      <c r="AV69" s="1024"/>
      <c r="AW69" s="1024"/>
      <c r="AX69" s="1024"/>
      <c r="AY69" s="1024">
        <f t="shared" si="15"/>
        <v>1</v>
      </c>
      <c r="AZ69" s="1024"/>
      <c r="BA69" s="1024"/>
      <c r="BB69" s="1024"/>
      <c r="BC69" s="1042">
        <v>1</v>
      </c>
      <c r="BD69" s="1042"/>
      <c r="BE69" s="1042"/>
      <c r="BF69" s="1042"/>
      <c r="BG69" s="1042"/>
      <c r="BH69" s="1042"/>
      <c r="BI69" s="1042"/>
      <c r="BJ69" s="1042"/>
      <c r="BK69" s="1042"/>
      <c r="BL69" s="1042"/>
      <c r="BM69" s="1042"/>
      <c r="BN69" s="1027">
        <f t="shared" si="16"/>
        <v>0</v>
      </c>
      <c r="BO69" s="1042"/>
      <c r="BP69" s="1042"/>
      <c r="BQ69" s="1042"/>
      <c r="BR69" s="1042"/>
      <c r="BS69" s="1029">
        <f t="shared" si="17"/>
        <v>1</v>
      </c>
    </row>
    <row r="70" spans="1:71" s="1114" customFormat="1" ht="14.45" customHeight="1" x14ac:dyDescent="0.25">
      <c r="A70" s="942" t="s">
        <v>555</v>
      </c>
      <c r="B70" s="1038" t="s">
        <v>1236</v>
      </c>
      <c r="C70" s="1039"/>
      <c r="D70" s="1039"/>
      <c r="E70" s="1023"/>
      <c r="F70" s="1024"/>
      <c r="G70" s="1040"/>
      <c r="H70" s="1040"/>
      <c r="I70" s="1040"/>
      <c r="J70" s="1040"/>
      <c r="K70" s="1040"/>
      <c r="L70" s="1040"/>
      <c r="M70" s="1041"/>
      <c r="N70" s="1041"/>
      <c r="O70" s="1041"/>
      <c r="P70" s="1024">
        <v>1</v>
      </c>
      <c r="Q70" s="1024"/>
      <c r="R70" s="1024"/>
      <c r="S70" s="1024"/>
      <c r="T70" s="1024"/>
      <c r="U70" s="1024"/>
      <c r="V70" s="1024"/>
      <c r="W70" s="1024"/>
      <c r="X70" s="1024"/>
      <c r="Y70" s="1024"/>
      <c r="Z70" s="1024"/>
      <c r="AA70" s="1024"/>
      <c r="AB70" s="1024">
        <v>-1</v>
      </c>
      <c r="AC70" s="1024"/>
      <c r="AD70" s="1024"/>
      <c r="AE70" s="1024">
        <f>P70+AB70</f>
        <v>0</v>
      </c>
      <c r="AF70" s="1024"/>
      <c r="AG70" s="1024"/>
      <c r="AH70" s="1024"/>
      <c r="AI70" s="1024">
        <v>1</v>
      </c>
      <c r="AJ70" s="1024"/>
      <c r="AK70" s="1024"/>
      <c r="AL70" s="1024"/>
      <c r="AM70" s="1024"/>
      <c r="AN70" s="1024"/>
      <c r="AO70" s="1024"/>
      <c r="AP70" s="1024"/>
      <c r="AQ70" s="1024"/>
      <c r="AR70" s="1024"/>
      <c r="AS70" s="1024"/>
      <c r="AT70" s="1024"/>
      <c r="AU70" s="1024"/>
      <c r="AV70" s="1024">
        <f>AB70</f>
        <v>-1</v>
      </c>
      <c r="AW70" s="1024"/>
      <c r="AX70" s="1024"/>
      <c r="AY70" s="1024">
        <f t="shared" si="15"/>
        <v>0</v>
      </c>
      <c r="AZ70" s="1024"/>
      <c r="BA70" s="1024"/>
      <c r="BB70" s="1024"/>
      <c r="BC70" s="1042">
        <f>AI70+AZ70/2</f>
        <v>1</v>
      </c>
      <c r="BD70" s="1042"/>
      <c r="BE70" s="1042"/>
      <c r="BF70" s="1042"/>
      <c r="BG70" s="1042"/>
      <c r="BH70" s="1042"/>
      <c r="BI70" s="1042"/>
      <c r="BJ70" s="1042"/>
      <c r="BK70" s="1042"/>
      <c r="BL70" s="1042"/>
      <c r="BM70" s="1042"/>
      <c r="BN70" s="1027"/>
      <c r="BO70" s="1042"/>
      <c r="BP70" s="1042">
        <f>AV70</f>
        <v>-1</v>
      </c>
      <c r="BQ70" s="1042"/>
      <c r="BR70" s="1042"/>
      <c r="BS70" s="1029">
        <f t="shared" si="17"/>
        <v>0</v>
      </c>
    </row>
    <row r="71" spans="1:71" s="1114" customFormat="1" ht="14.45" customHeight="1" x14ac:dyDescent="0.25">
      <c r="A71" s="942" t="s">
        <v>556</v>
      </c>
      <c r="B71" s="1038" t="s">
        <v>1237</v>
      </c>
      <c r="C71" s="1039"/>
      <c r="D71" s="1039"/>
      <c r="E71" s="1023"/>
      <c r="F71" s="1040"/>
      <c r="G71" s="1040"/>
      <c r="H71" s="1040"/>
      <c r="I71" s="1040"/>
      <c r="J71" s="1040"/>
      <c r="K71" s="1040"/>
      <c r="L71" s="1040"/>
      <c r="M71" s="1041"/>
      <c r="N71" s="1041"/>
      <c r="O71" s="1041"/>
      <c r="P71" s="1024">
        <v>1</v>
      </c>
      <c r="Q71" s="1024"/>
      <c r="R71" s="1024"/>
      <c r="S71" s="1024"/>
      <c r="T71" s="1024"/>
      <c r="U71" s="1024">
        <v>-1</v>
      </c>
      <c r="V71" s="1024"/>
      <c r="W71" s="1024"/>
      <c r="X71" s="1024"/>
      <c r="Y71" s="1024"/>
      <c r="Z71" s="1024"/>
      <c r="AA71" s="1024"/>
      <c r="AB71" s="1024"/>
      <c r="AC71" s="1024"/>
      <c r="AD71" s="1024"/>
      <c r="AE71" s="1024">
        <v>0</v>
      </c>
      <c r="AF71" s="1024"/>
      <c r="AG71" s="1024"/>
      <c r="AH71" s="1024"/>
      <c r="AI71" s="1024">
        <v>1</v>
      </c>
      <c r="AJ71" s="1024"/>
      <c r="AK71" s="1024"/>
      <c r="AL71" s="1024"/>
      <c r="AM71" s="1024"/>
      <c r="AN71" s="1024"/>
      <c r="AO71" s="1024">
        <v>-1</v>
      </c>
      <c r="AP71" s="1024"/>
      <c r="AQ71" s="1024"/>
      <c r="AR71" s="1024"/>
      <c r="AS71" s="1024"/>
      <c r="AT71" s="1024"/>
      <c r="AU71" s="1024"/>
      <c r="AV71" s="1024"/>
      <c r="AW71" s="1024"/>
      <c r="AX71" s="1024"/>
      <c r="AY71" s="1024">
        <f t="shared" si="15"/>
        <v>0</v>
      </c>
      <c r="AZ71" s="1024"/>
      <c r="BA71" s="1024"/>
      <c r="BB71" s="1024"/>
      <c r="BC71" s="1042">
        <v>1</v>
      </c>
      <c r="BD71" s="1042"/>
      <c r="BE71" s="1042"/>
      <c r="BF71" s="1042"/>
      <c r="BG71" s="1042"/>
      <c r="BH71" s="1042"/>
      <c r="BI71" s="1042">
        <v>-1</v>
      </c>
      <c r="BJ71" s="1042"/>
      <c r="BK71" s="1042"/>
      <c r="BL71" s="1042"/>
      <c r="BM71" s="1042"/>
      <c r="BN71" s="1027"/>
      <c r="BO71" s="1042"/>
      <c r="BP71" s="1042"/>
      <c r="BQ71" s="1042"/>
      <c r="BR71" s="1042"/>
      <c r="BS71" s="1029">
        <f t="shared" si="17"/>
        <v>0</v>
      </c>
    </row>
    <row r="72" spans="1:71" s="1114" customFormat="1" ht="14.45" customHeight="1" x14ac:dyDescent="0.25">
      <c r="A72" s="942" t="s">
        <v>608</v>
      </c>
      <c r="B72" s="1038" t="s">
        <v>1237</v>
      </c>
      <c r="C72" s="1039"/>
      <c r="D72" s="1039"/>
      <c r="E72" s="1023">
        <v>1</v>
      </c>
      <c r="F72" s="1024">
        <f>C72+D72+E72</f>
        <v>1</v>
      </c>
      <c r="G72" s="1040"/>
      <c r="H72" s="1040"/>
      <c r="I72" s="1040"/>
      <c r="J72" s="1040"/>
      <c r="K72" s="1040"/>
      <c r="L72" s="1040"/>
      <c r="M72" s="1041"/>
      <c r="N72" s="1041"/>
      <c r="O72" s="1041"/>
      <c r="P72" s="1024">
        <v>1</v>
      </c>
      <c r="Q72" s="1024"/>
      <c r="R72" s="1024"/>
      <c r="S72" s="1024"/>
      <c r="T72" s="1024"/>
      <c r="U72" s="1024"/>
      <c r="V72" s="1024"/>
      <c r="W72" s="1024"/>
      <c r="X72" s="1024"/>
      <c r="Y72" s="1024"/>
      <c r="Z72" s="1024">
        <v>-1</v>
      </c>
      <c r="AA72" s="1024"/>
      <c r="AB72" s="1024"/>
      <c r="AC72" s="1024"/>
      <c r="AD72" s="1024"/>
      <c r="AE72" s="1024">
        <f>P72+Z72</f>
        <v>0</v>
      </c>
      <c r="AF72" s="1024"/>
      <c r="AG72" s="1024"/>
      <c r="AH72" s="1024"/>
      <c r="AI72" s="1024">
        <v>1</v>
      </c>
      <c r="AJ72" s="1024"/>
      <c r="AK72" s="1024"/>
      <c r="AL72" s="1024"/>
      <c r="AM72" s="1024"/>
      <c r="AN72" s="1024"/>
      <c r="AO72" s="1024"/>
      <c r="AP72" s="1024"/>
      <c r="AQ72" s="1024"/>
      <c r="AR72" s="1024"/>
      <c r="AS72" s="1024"/>
      <c r="AT72" s="1024"/>
      <c r="AU72" s="1024"/>
      <c r="AV72" s="1024"/>
      <c r="AW72" s="1024"/>
      <c r="AX72" s="1024"/>
      <c r="AY72" s="1024">
        <f t="shared" si="15"/>
        <v>1</v>
      </c>
      <c r="AZ72" s="1024"/>
      <c r="BA72" s="1024"/>
      <c r="BB72" s="1024"/>
      <c r="BC72" s="1042">
        <v>1</v>
      </c>
      <c r="BD72" s="1042"/>
      <c r="BE72" s="1042"/>
      <c r="BF72" s="1042"/>
      <c r="BG72" s="1042"/>
      <c r="BH72" s="1042"/>
      <c r="BI72" s="1042"/>
      <c r="BJ72" s="1042"/>
      <c r="BK72" s="1042"/>
      <c r="BL72" s="1042"/>
      <c r="BM72" s="1042"/>
      <c r="BN72" s="1027">
        <f t="shared" si="16"/>
        <v>0</v>
      </c>
      <c r="BO72" s="1042"/>
      <c r="BP72" s="1042"/>
      <c r="BQ72" s="1042"/>
      <c r="BR72" s="1042"/>
      <c r="BS72" s="1029">
        <f t="shared" si="17"/>
        <v>1</v>
      </c>
    </row>
    <row r="73" spans="1:71" s="1115" customFormat="1" ht="14.45" customHeight="1" x14ac:dyDescent="0.25">
      <c r="A73" s="1044" t="s">
        <v>609</v>
      </c>
      <c r="B73" s="1045" t="s">
        <v>1238</v>
      </c>
      <c r="C73" s="1046"/>
      <c r="D73" s="1046"/>
      <c r="E73" s="1046"/>
      <c r="F73" s="1047"/>
      <c r="G73" s="1047"/>
      <c r="H73" s="1047"/>
      <c r="I73" s="1047"/>
      <c r="J73" s="1047"/>
      <c r="K73" s="1047"/>
      <c r="L73" s="1047"/>
      <c r="M73" s="1048"/>
      <c r="N73" s="1048"/>
      <c r="O73" s="1048"/>
      <c r="P73" s="1049">
        <v>1</v>
      </c>
      <c r="Q73" s="1049"/>
      <c r="R73" s="1049"/>
      <c r="S73" s="1049"/>
      <c r="T73" s="1049"/>
      <c r="U73" s="1049"/>
      <c r="V73" s="1049"/>
      <c r="W73" s="1049"/>
      <c r="X73" s="1049"/>
      <c r="Y73" s="1049"/>
      <c r="Z73" s="1049"/>
      <c r="AA73" s="1049"/>
      <c r="AB73" s="1049"/>
      <c r="AC73" s="1049"/>
      <c r="AD73" s="1049"/>
      <c r="AE73" s="1049">
        <f>P73</f>
        <v>1</v>
      </c>
      <c r="AF73" s="1049"/>
      <c r="AG73" s="1049"/>
      <c r="AH73" s="1049"/>
      <c r="AI73" s="1049">
        <v>1</v>
      </c>
      <c r="AJ73" s="1049"/>
      <c r="AK73" s="1049"/>
      <c r="AL73" s="1049"/>
      <c r="AM73" s="1049"/>
      <c r="AN73" s="1049"/>
      <c r="AO73" s="1049"/>
      <c r="AP73" s="1049"/>
      <c r="AQ73" s="1049"/>
      <c r="AR73" s="1049"/>
      <c r="AS73" s="1049"/>
      <c r="AT73" s="1049"/>
      <c r="AU73" s="1049"/>
      <c r="AV73" s="1049"/>
      <c r="AW73" s="1049"/>
      <c r="AX73" s="1049"/>
      <c r="AY73" s="1049">
        <f t="shared" si="15"/>
        <v>1</v>
      </c>
      <c r="AZ73" s="1049"/>
      <c r="BA73" s="1049"/>
      <c r="BB73" s="1049"/>
      <c r="BC73" s="1050">
        <v>1</v>
      </c>
      <c r="BD73" s="1050"/>
      <c r="BE73" s="1050"/>
      <c r="BF73" s="1050"/>
      <c r="BG73" s="1050"/>
      <c r="BH73" s="1050"/>
      <c r="BI73" s="1050"/>
      <c r="BJ73" s="1050"/>
      <c r="BK73" s="1050"/>
      <c r="BL73" s="1050"/>
      <c r="BM73" s="1050"/>
      <c r="BN73" s="1050"/>
      <c r="BO73" s="1050"/>
      <c r="BP73" s="1050"/>
      <c r="BQ73" s="1050"/>
      <c r="BR73" s="1050"/>
      <c r="BS73" s="1051">
        <f t="shared" si="17"/>
        <v>1</v>
      </c>
    </row>
    <row r="74" spans="1:71" s="1114" customFormat="1" ht="14.45" customHeight="1" x14ac:dyDescent="0.25">
      <c r="A74" s="942" t="s">
        <v>610</v>
      </c>
      <c r="B74" s="1038" t="s">
        <v>1239</v>
      </c>
      <c r="C74" s="1039"/>
      <c r="D74" s="1039"/>
      <c r="E74" s="1039"/>
      <c r="F74" s="1040"/>
      <c r="G74" s="1040"/>
      <c r="H74" s="1040"/>
      <c r="I74" s="1040"/>
      <c r="J74" s="1040"/>
      <c r="K74" s="1040"/>
      <c r="L74" s="1040"/>
      <c r="M74" s="1041"/>
      <c r="N74" s="1041"/>
      <c r="O74" s="1041"/>
      <c r="P74" s="1024"/>
      <c r="Q74" s="1024"/>
      <c r="R74" s="1024"/>
      <c r="S74" s="1024"/>
      <c r="T74" s="1024"/>
      <c r="U74" s="1024"/>
      <c r="V74" s="1024"/>
      <c r="W74" s="1024"/>
      <c r="X74" s="1024"/>
      <c r="Y74" s="1024"/>
      <c r="Z74" s="1024"/>
      <c r="AA74" s="1024"/>
      <c r="AB74" s="1024"/>
      <c r="AC74" s="1024"/>
      <c r="AD74" s="1024"/>
      <c r="AE74" s="1024"/>
      <c r="AF74" s="1024">
        <v>1</v>
      </c>
      <c r="AG74" s="1024"/>
      <c r="AH74" s="1024">
        <v>1</v>
      </c>
      <c r="AI74" s="1024"/>
      <c r="AJ74" s="1024"/>
      <c r="AK74" s="1024"/>
      <c r="AL74" s="1024"/>
      <c r="AM74" s="1024"/>
      <c r="AN74" s="1024"/>
      <c r="AO74" s="1024"/>
      <c r="AP74" s="1024"/>
      <c r="AQ74" s="1024"/>
      <c r="AR74" s="1024"/>
      <c r="AS74" s="1024"/>
      <c r="AT74" s="1024"/>
      <c r="AU74" s="1024"/>
      <c r="AV74" s="1024"/>
      <c r="AW74" s="1024"/>
      <c r="AX74" s="1024"/>
      <c r="AY74" s="1024"/>
      <c r="AZ74" s="1024">
        <v>1</v>
      </c>
      <c r="BA74" s="1024"/>
      <c r="BB74" s="1024">
        <v>1</v>
      </c>
      <c r="BC74" s="1029">
        <v>0.25</v>
      </c>
      <c r="BD74" s="1029"/>
      <c r="BE74" s="1042"/>
      <c r="BF74" s="1042"/>
      <c r="BG74" s="1042"/>
      <c r="BH74" s="1042"/>
      <c r="BI74" s="1042"/>
      <c r="BJ74" s="1042"/>
      <c r="BK74" s="1042"/>
      <c r="BL74" s="1042"/>
      <c r="BM74" s="1042"/>
      <c r="BN74" s="1042"/>
      <c r="BO74" s="1042"/>
      <c r="BP74" s="1042"/>
      <c r="BQ74" s="1042"/>
      <c r="BR74" s="1042"/>
      <c r="BS74" s="1029">
        <v>0.25</v>
      </c>
    </row>
    <row r="75" spans="1:71" s="1114" customFormat="1" ht="14.45" customHeight="1" x14ac:dyDescent="0.25">
      <c r="A75" s="942" t="s">
        <v>611</v>
      </c>
      <c r="B75" s="1038" t="s">
        <v>1240</v>
      </c>
      <c r="C75" s="1039"/>
      <c r="D75" s="1039"/>
      <c r="E75" s="1039"/>
      <c r="F75" s="1040"/>
      <c r="G75" s="1040"/>
      <c r="H75" s="1040"/>
      <c r="I75" s="1040"/>
      <c r="J75" s="1040"/>
      <c r="K75" s="1040"/>
      <c r="L75" s="1040"/>
      <c r="M75" s="1041"/>
      <c r="N75" s="1041"/>
      <c r="O75" s="1041"/>
      <c r="P75" s="1024">
        <v>2</v>
      </c>
      <c r="Q75" s="1024"/>
      <c r="R75" s="1024"/>
      <c r="S75" s="1024"/>
      <c r="T75" s="1024"/>
      <c r="U75" s="1024"/>
      <c r="V75" s="1024"/>
      <c r="W75" s="1024"/>
      <c r="X75" s="1024"/>
      <c r="Y75" s="1024"/>
      <c r="Z75" s="1024">
        <v>-2</v>
      </c>
      <c r="AA75" s="1024"/>
      <c r="AB75" s="1024"/>
      <c r="AC75" s="1024"/>
      <c r="AD75" s="1024"/>
      <c r="AE75" s="1024">
        <f>P75+Z75</f>
        <v>0</v>
      </c>
      <c r="AF75" s="1024"/>
      <c r="AG75" s="1024"/>
      <c r="AH75" s="1024"/>
      <c r="AI75" s="1024">
        <v>2</v>
      </c>
      <c r="AJ75" s="1024"/>
      <c r="AK75" s="1024"/>
      <c r="AL75" s="1024"/>
      <c r="AM75" s="1024"/>
      <c r="AN75" s="1024"/>
      <c r="AO75" s="1024"/>
      <c r="AP75" s="1024"/>
      <c r="AQ75" s="1024"/>
      <c r="AR75" s="1024"/>
      <c r="AS75" s="1024"/>
      <c r="AT75" s="1024">
        <v>-2</v>
      </c>
      <c r="AU75" s="1024"/>
      <c r="AV75" s="1024"/>
      <c r="AW75" s="1024"/>
      <c r="AX75" s="1024"/>
      <c r="AY75" s="1024">
        <f>AI75+AT75</f>
        <v>0</v>
      </c>
      <c r="AZ75" s="1024"/>
      <c r="BA75" s="1024"/>
      <c r="BB75" s="1024"/>
      <c r="BC75" s="1042">
        <v>2</v>
      </c>
      <c r="BD75" s="1042"/>
      <c r="BE75" s="1042"/>
      <c r="BF75" s="1042"/>
      <c r="BG75" s="1042"/>
      <c r="BH75" s="1042"/>
      <c r="BI75" s="1042"/>
      <c r="BJ75" s="1042"/>
      <c r="BK75" s="1042"/>
      <c r="BL75" s="1042"/>
      <c r="BM75" s="1042"/>
      <c r="BN75" s="1042">
        <v>-2</v>
      </c>
      <c r="BO75" s="1042"/>
      <c r="BP75" s="1042"/>
      <c r="BQ75" s="1042"/>
      <c r="BR75" s="1042"/>
      <c r="BS75" s="1029">
        <f>BC75+BN75</f>
        <v>0</v>
      </c>
    </row>
    <row r="76" spans="1:71" s="1115" customFormat="1" ht="14.45" customHeight="1" x14ac:dyDescent="0.25">
      <c r="A76" s="1044" t="s">
        <v>112</v>
      </c>
      <c r="B76" s="1045" t="s">
        <v>1241</v>
      </c>
      <c r="C76" s="1046"/>
      <c r="D76" s="1046"/>
      <c r="E76" s="1046"/>
      <c r="F76" s="1047"/>
      <c r="G76" s="1047"/>
      <c r="H76" s="1047"/>
      <c r="I76" s="1047"/>
      <c r="J76" s="1047"/>
      <c r="K76" s="1047"/>
      <c r="L76" s="1047"/>
      <c r="M76" s="1048"/>
      <c r="N76" s="1048"/>
      <c r="O76" s="1048"/>
      <c r="P76" s="1049">
        <v>2</v>
      </c>
      <c r="Q76" s="1049"/>
      <c r="R76" s="1049"/>
      <c r="S76" s="1049"/>
      <c r="T76" s="1049"/>
      <c r="U76" s="1049"/>
      <c r="V76" s="1049"/>
      <c r="W76" s="1049">
        <v>-1</v>
      </c>
      <c r="X76" s="1049"/>
      <c r="Y76" s="1049"/>
      <c r="Z76" s="1049"/>
      <c r="AA76" s="1049"/>
      <c r="AB76" s="1049">
        <v>-1</v>
      </c>
      <c r="AC76" s="1049"/>
      <c r="AD76" s="1049"/>
      <c r="AE76" s="1049">
        <f>P76+W76+AB76</f>
        <v>0</v>
      </c>
      <c r="AF76" s="1049"/>
      <c r="AG76" s="1049"/>
      <c r="AH76" s="1049"/>
      <c r="AI76" s="1049">
        <v>2</v>
      </c>
      <c r="AJ76" s="1049"/>
      <c r="AK76" s="1049"/>
      <c r="AL76" s="1049"/>
      <c r="AM76" s="1049"/>
      <c r="AN76" s="1049"/>
      <c r="AO76" s="1049"/>
      <c r="AP76" s="1049"/>
      <c r="AQ76" s="1049">
        <v>-1</v>
      </c>
      <c r="AR76" s="1049"/>
      <c r="AS76" s="1049"/>
      <c r="AT76" s="1049"/>
      <c r="AU76" s="1049"/>
      <c r="AV76" s="1049">
        <v>-1</v>
      </c>
      <c r="AW76" s="1049"/>
      <c r="AX76" s="1049"/>
      <c r="AY76" s="1049">
        <f>AI76+AQ76+AV76</f>
        <v>0</v>
      </c>
      <c r="AZ76" s="1049"/>
      <c r="BA76" s="1049"/>
      <c r="BB76" s="1049"/>
      <c r="BC76" s="1050">
        <v>2</v>
      </c>
      <c r="BD76" s="1050"/>
      <c r="BE76" s="1050"/>
      <c r="BF76" s="1050"/>
      <c r="BG76" s="1050"/>
      <c r="BH76" s="1050"/>
      <c r="BI76" s="1050"/>
      <c r="BJ76" s="1050"/>
      <c r="BK76" s="1050">
        <v>-1</v>
      </c>
      <c r="BL76" s="1050"/>
      <c r="BM76" s="1050"/>
      <c r="BN76" s="1050"/>
      <c r="BO76" s="1050"/>
      <c r="BP76" s="1050">
        <v>-1</v>
      </c>
      <c r="BQ76" s="1050"/>
      <c r="BR76" s="1050"/>
      <c r="BS76" s="1051">
        <f>BP76+BK76+BC76</f>
        <v>0</v>
      </c>
    </row>
    <row r="77" spans="1:71" s="1115" customFormat="1" ht="14.45" customHeight="1" x14ac:dyDescent="0.25">
      <c r="A77" s="1044"/>
      <c r="B77" s="1045" t="s">
        <v>1242</v>
      </c>
      <c r="C77" s="1046"/>
      <c r="D77" s="1046"/>
      <c r="E77" s="1046"/>
      <c r="F77" s="1047"/>
      <c r="G77" s="1047"/>
      <c r="H77" s="1047"/>
      <c r="I77" s="1047"/>
      <c r="J77" s="1047"/>
      <c r="K77" s="1047"/>
      <c r="L77" s="1047"/>
      <c r="M77" s="1048"/>
      <c r="N77" s="1048"/>
      <c r="O77" s="1048"/>
      <c r="P77" s="1049"/>
      <c r="Q77" s="1049">
        <v>1</v>
      </c>
      <c r="R77" s="1049"/>
      <c r="S77" s="1049"/>
      <c r="T77" s="1049"/>
      <c r="U77" s="1049"/>
      <c r="V77" s="1049"/>
      <c r="W77" s="1049"/>
      <c r="X77" s="1049"/>
      <c r="Y77" s="1049"/>
      <c r="Z77" s="1049"/>
      <c r="AA77" s="1049"/>
      <c r="AB77" s="1049"/>
      <c r="AC77" s="1049">
        <v>-1</v>
      </c>
      <c r="AD77" s="1049"/>
      <c r="AE77" s="1049">
        <f>Q77+AC77</f>
        <v>0</v>
      </c>
      <c r="AF77" s="1049"/>
      <c r="AG77" s="1049"/>
      <c r="AH77" s="1049"/>
      <c r="AI77" s="1049"/>
      <c r="AJ77" s="1049">
        <v>1</v>
      </c>
      <c r="AK77" s="1049"/>
      <c r="AL77" s="1049"/>
      <c r="AM77" s="1049"/>
      <c r="AN77" s="1049"/>
      <c r="AO77" s="1049"/>
      <c r="AP77" s="1049"/>
      <c r="AQ77" s="1049"/>
      <c r="AR77" s="1049"/>
      <c r="AS77" s="1049"/>
      <c r="AT77" s="1049"/>
      <c r="AU77" s="1049"/>
      <c r="AV77" s="1049"/>
      <c r="AW77" s="1049">
        <v>-1</v>
      </c>
      <c r="AX77" s="1049"/>
      <c r="AY77" s="1049">
        <f>AW77+AJ77</f>
        <v>0</v>
      </c>
      <c r="AZ77" s="1049"/>
      <c r="BA77" s="1049"/>
      <c r="BB77" s="1049"/>
      <c r="BC77" s="1050"/>
      <c r="BD77" s="1050">
        <v>1</v>
      </c>
      <c r="BE77" s="1050"/>
      <c r="BF77" s="1050"/>
      <c r="BG77" s="1050"/>
      <c r="BH77" s="1050"/>
      <c r="BI77" s="1050"/>
      <c r="BJ77" s="1050"/>
      <c r="BK77" s="1050"/>
      <c r="BL77" s="1050"/>
      <c r="BM77" s="1050"/>
      <c r="BN77" s="1050"/>
      <c r="BO77" s="1050"/>
      <c r="BP77" s="1050"/>
      <c r="BQ77" s="1050">
        <v>-1</v>
      </c>
      <c r="BR77" s="1050"/>
      <c r="BS77" s="1051">
        <f>BQ77+BD77</f>
        <v>0</v>
      </c>
    </row>
    <row r="78" spans="1:71" s="1114" customFormat="1" ht="14.45" customHeight="1" x14ac:dyDescent="0.25">
      <c r="A78" s="942" t="s">
        <v>636</v>
      </c>
      <c r="B78" s="1052" t="s">
        <v>1243</v>
      </c>
      <c r="C78" s="1039"/>
      <c r="D78" s="1039"/>
      <c r="E78" s="1039"/>
      <c r="F78" s="1040"/>
      <c r="G78" s="1040"/>
      <c r="H78" s="1040"/>
      <c r="I78" s="1040"/>
      <c r="J78" s="1040"/>
      <c r="K78" s="1040"/>
      <c r="L78" s="1040"/>
      <c r="M78" s="1041"/>
      <c r="N78" s="1041"/>
      <c r="O78" s="1041"/>
      <c r="P78" s="1024"/>
      <c r="Q78" s="1024"/>
      <c r="R78" s="1024"/>
      <c r="S78" s="1024"/>
      <c r="T78" s="1024"/>
      <c r="U78" s="1024"/>
      <c r="V78" s="1024"/>
      <c r="W78" s="1024"/>
      <c r="X78" s="1024"/>
      <c r="Y78" s="1024"/>
      <c r="Z78" s="1024"/>
      <c r="AA78" s="1024"/>
      <c r="AB78" s="1024"/>
      <c r="AC78" s="1024"/>
      <c r="AD78" s="1024"/>
      <c r="AE78" s="1024"/>
      <c r="AF78" s="1024"/>
      <c r="AG78" s="1024"/>
      <c r="AH78" s="1024"/>
      <c r="AI78" s="1024"/>
      <c r="AJ78" s="1024"/>
      <c r="AK78" s="1024"/>
      <c r="AL78" s="1024"/>
      <c r="AM78" s="1024"/>
      <c r="AN78" s="1024"/>
      <c r="AO78" s="1024"/>
      <c r="AP78" s="1024"/>
      <c r="AQ78" s="1024"/>
      <c r="AR78" s="1024"/>
      <c r="AS78" s="1024"/>
      <c r="AT78" s="1024"/>
      <c r="AU78" s="1024"/>
      <c r="AV78" s="1024"/>
      <c r="AW78" s="1024"/>
      <c r="AX78" s="1024"/>
      <c r="AY78" s="1024"/>
      <c r="AZ78" s="1024"/>
      <c r="BA78" s="1024"/>
      <c r="BB78" s="1024"/>
      <c r="BC78" s="1042"/>
      <c r="BD78" s="1042"/>
      <c r="BE78" s="1042"/>
      <c r="BF78" s="1042"/>
      <c r="BG78" s="1042"/>
      <c r="BH78" s="1042"/>
      <c r="BI78" s="1042"/>
      <c r="BJ78" s="1042"/>
      <c r="BK78" s="1042"/>
      <c r="BL78" s="1042"/>
      <c r="BM78" s="1042"/>
      <c r="BN78" s="1042"/>
      <c r="BO78" s="1042"/>
      <c r="BP78" s="1042"/>
      <c r="BQ78" s="1042"/>
      <c r="BR78" s="1042"/>
      <c r="BS78" s="1053"/>
    </row>
    <row r="79" spans="1:71" s="1115" customFormat="1" ht="14.25" customHeight="1" x14ac:dyDescent="0.25">
      <c r="A79" s="1044" t="s">
        <v>637</v>
      </c>
      <c r="B79" s="1045" t="s">
        <v>1244</v>
      </c>
      <c r="C79" s="1046"/>
      <c r="D79" s="1046"/>
      <c r="E79" s="1046"/>
      <c r="F79" s="1047"/>
      <c r="G79" s="1047"/>
      <c r="H79" s="1047"/>
      <c r="I79" s="1047"/>
      <c r="J79" s="1047"/>
      <c r="K79" s="1047"/>
      <c r="L79" s="1047"/>
      <c r="M79" s="1048"/>
      <c r="N79" s="1048"/>
      <c r="O79" s="1048"/>
      <c r="P79" s="1054">
        <v>1</v>
      </c>
      <c r="Q79" s="1054"/>
      <c r="R79" s="1054"/>
      <c r="S79" s="1054"/>
      <c r="T79" s="1054"/>
      <c r="U79" s="1054"/>
      <c r="V79" s="1054"/>
      <c r="W79" s="1054"/>
      <c r="X79" s="1054"/>
      <c r="Y79" s="1054"/>
      <c r="Z79" s="1054">
        <v>-1</v>
      </c>
      <c r="AA79" s="1054"/>
      <c r="AB79" s="1054"/>
      <c r="AC79" s="1054"/>
      <c r="AD79" s="1054"/>
      <c r="AE79" s="1054">
        <f>P79+Z79</f>
        <v>0</v>
      </c>
      <c r="AF79" s="1054"/>
      <c r="AG79" s="1054"/>
      <c r="AH79" s="1054"/>
      <c r="AI79" s="1054">
        <v>1</v>
      </c>
      <c r="AJ79" s="1054"/>
      <c r="AK79" s="1054"/>
      <c r="AL79" s="1054"/>
      <c r="AM79" s="1054"/>
      <c r="AN79" s="1054"/>
      <c r="AO79" s="1054"/>
      <c r="AP79" s="1054"/>
      <c r="AQ79" s="1054"/>
      <c r="AR79" s="1054"/>
      <c r="AS79" s="1054"/>
      <c r="AT79" s="1054">
        <v>-1</v>
      </c>
      <c r="AU79" s="1054"/>
      <c r="AV79" s="1054"/>
      <c r="AW79" s="1054"/>
      <c r="AX79" s="1054"/>
      <c r="AY79" s="1054">
        <f>F79+M79+AE79</f>
        <v>0</v>
      </c>
      <c r="AZ79" s="1054"/>
      <c r="BA79" s="1054"/>
      <c r="BB79" s="1054"/>
      <c r="BC79" s="1055">
        <f>AI79+AZ79/2</f>
        <v>1</v>
      </c>
      <c r="BD79" s="1055"/>
      <c r="BE79" s="1055"/>
      <c r="BF79" s="1055"/>
      <c r="BG79" s="1055"/>
      <c r="BH79" s="1055"/>
      <c r="BI79" s="1055"/>
      <c r="BJ79" s="1055"/>
      <c r="BK79" s="1055"/>
      <c r="BL79" s="1055"/>
      <c r="BM79" s="1055"/>
      <c r="BN79" s="1055">
        <v>-1</v>
      </c>
      <c r="BO79" s="1055"/>
      <c r="BP79" s="1055"/>
      <c r="BQ79" s="1055"/>
      <c r="BR79" s="1055"/>
      <c r="BS79" s="1056">
        <f>BN79+BC79</f>
        <v>0</v>
      </c>
    </row>
    <row r="80" spans="1:71" s="1115" customFormat="1" ht="14.25" customHeight="1" x14ac:dyDescent="0.25">
      <c r="A80" s="1044" t="s">
        <v>115</v>
      </c>
      <c r="B80" s="1045" t="s">
        <v>1245</v>
      </c>
      <c r="C80" s="1046"/>
      <c r="D80" s="1046"/>
      <c r="E80" s="1057">
        <v>1</v>
      </c>
      <c r="F80" s="1049">
        <f>C80+D80+E80</f>
        <v>1</v>
      </c>
      <c r="G80" s="1047"/>
      <c r="H80" s="1047"/>
      <c r="I80" s="1047"/>
      <c r="J80" s="1047"/>
      <c r="K80" s="1047"/>
      <c r="L80" s="1047"/>
      <c r="M80" s="1048"/>
      <c r="N80" s="1048"/>
      <c r="O80" s="1048"/>
      <c r="P80" s="1049">
        <v>1</v>
      </c>
      <c r="Q80" s="1049"/>
      <c r="R80" s="1049"/>
      <c r="S80" s="1049"/>
      <c r="T80" s="1049"/>
      <c r="U80" s="1049"/>
      <c r="V80" s="1049"/>
      <c r="W80" s="1049"/>
      <c r="X80" s="1049"/>
      <c r="Y80" s="1049"/>
      <c r="Z80" s="1049">
        <v>-1</v>
      </c>
      <c r="AA80" s="1049"/>
      <c r="AB80" s="1049"/>
      <c r="AC80" s="1049"/>
      <c r="AD80" s="1049"/>
      <c r="AE80" s="1049">
        <f>Z80+P80</f>
        <v>0</v>
      </c>
      <c r="AF80" s="1049"/>
      <c r="AG80" s="1049"/>
      <c r="AH80" s="1049"/>
      <c r="AI80" s="1049">
        <v>1</v>
      </c>
      <c r="AJ80" s="1049"/>
      <c r="AK80" s="1049"/>
      <c r="AL80" s="1049"/>
      <c r="AM80" s="1049"/>
      <c r="AN80" s="1049"/>
      <c r="AO80" s="1049"/>
      <c r="AP80" s="1049"/>
      <c r="AQ80" s="1049"/>
      <c r="AR80" s="1049"/>
      <c r="AS80" s="1049"/>
      <c r="AT80" s="1049">
        <f>1-1</f>
        <v>0</v>
      </c>
      <c r="AU80" s="1049"/>
      <c r="AV80" s="1049"/>
      <c r="AW80" s="1049"/>
      <c r="AX80" s="1049"/>
      <c r="AY80" s="1049">
        <f>AT80+AI80</f>
        <v>1</v>
      </c>
      <c r="AZ80" s="1049"/>
      <c r="BA80" s="1049"/>
      <c r="BB80" s="1049"/>
      <c r="BC80" s="1050">
        <f>AI80+AZ80/2</f>
        <v>1</v>
      </c>
      <c r="BD80" s="1050"/>
      <c r="BE80" s="1050"/>
      <c r="BF80" s="1050"/>
      <c r="BG80" s="1050"/>
      <c r="BH80" s="1050"/>
      <c r="BI80" s="1050"/>
      <c r="BJ80" s="1050"/>
      <c r="BK80" s="1050"/>
      <c r="BL80" s="1050"/>
      <c r="BM80" s="1050"/>
      <c r="BN80" s="1050">
        <v>0</v>
      </c>
      <c r="BO80" s="1050"/>
      <c r="BP80" s="1050"/>
      <c r="BQ80" s="1050"/>
      <c r="BR80" s="1050"/>
      <c r="BS80" s="1051">
        <f>AY80+BB80/2</f>
        <v>1</v>
      </c>
    </row>
    <row r="81" spans="1:71" s="1114" customFormat="1" ht="14.25" customHeight="1" x14ac:dyDescent="0.25">
      <c r="A81" s="942" t="s">
        <v>116</v>
      </c>
      <c r="B81" s="1038" t="s">
        <v>1246</v>
      </c>
      <c r="C81" s="1039"/>
      <c r="D81" s="1039"/>
      <c r="E81" s="1039"/>
      <c r="F81" s="1049"/>
      <c r="G81" s="1040"/>
      <c r="H81" s="1040"/>
      <c r="I81" s="1040"/>
      <c r="J81" s="1040"/>
      <c r="K81" s="1040"/>
      <c r="L81" s="1040"/>
      <c r="M81" s="1041"/>
      <c r="N81" s="1041"/>
      <c r="O81" s="1041"/>
      <c r="P81" s="1024">
        <v>1</v>
      </c>
      <c r="Q81" s="1024"/>
      <c r="R81" s="1024"/>
      <c r="S81" s="1024"/>
      <c r="T81" s="1024"/>
      <c r="U81" s="1024"/>
      <c r="V81" s="1024"/>
      <c r="W81" s="1024">
        <v>-1</v>
      </c>
      <c r="X81" s="1024"/>
      <c r="Y81" s="1024"/>
      <c r="Z81" s="1024"/>
      <c r="AA81" s="1024"/>
      <c r="AB81" s="1024"/>
      <c r="AC81" s="1024"/>
      <c r="AD81" s="1024"/>
      <c r="AE81" s="1024">
        <v>0</v>
      </c>
      <c r="AF81" s="1024"/>
      <c r="AG81" s="1024"/>
      <c r="AH81" s="1024"/>
      <c r="AI81" s="1024">
        <v>1</v>
      </c>
      <c r="AJ81" s="1024"/>
      <c r="AK81" s="1024"/>
      <c r="AL81" s="1024"/>
      <c r="AM81" s="1024"/>
      <c r="AN81" s="1024"/>
      <c r="AO81" s="1024"/>
      <c r="AP81" s="1024"/>
      <c r="AQ81" s="1024">
        <v>-1</v>
      </c>
      <c r="AR81" s="1024"/>
      <c r="AS81" s="1024"/>
      <c r="AT81" s="1024"/>
      <c r="AU81" s="1024"/>
      <c r="AV81" s="1024"/>
      <c r="AW81" s="1024"/>
      <c r="AX81" s="1024"/>
      <c r="AY81" s="1024">
        <f>F81+M81+AE81</f>
        <v>0</v>
      </c>
      <c r="AZ81" s="1024"/>
      <c r="BA81" s="1024"/>
      <c r="BB81" s="1024"/>
      <c r="BC81" s="1042">
        <f>AI81+AZ81/2</f>
        <v>1</v>
      </c>
      <c r="BD81" s="1042"/>
      <c r="BE81" s="1042"/>
      <c r="BF81" s="1042"/>
      <c r="BG81" s="1042"/>
      <c r="BH81" s="1042"/>
      <c r="BI81" s="1042"/>
      <c r="BJ81" s="1042"/>
      <c r="BK81" s="1042">
        <v>-1</v>
      </c>
      <c r="BL81" s="1042"/>
      <c r="BM81" s="1042"/>
      <c r="BN81" s="1042"/>
      <c r="BO81" s="1042"/>
      <c r="BP81" s="1042"/>
      <c r="BQ81" s="1042"/>
      <c r="BR81" s="1042"/>
      <c r="BS81" s="1029">
        <f>AY81+BB81/2</f>
        <v>0</v>
      </c>
    </row>
    <row r="82" spans="1:71" s="1115" customFormat="1" ht="14.45" customHeight="1" x14ac:dyDescent="0.25">
      <c r="A82" s="1044" t="s">
        <v>117</v>
      </c>
      <c r="B82" s="1045" t="s">
        <v>1292</v>
      </c>
      <c r="C82" s="1046"/>
      <c r="D82" s="1046"/>
      <c r="E82" s="1057">
        <v>1</v>
      </c>
      <c r="F82" s="1049">
        <f t="shared" ref="F82" si="18">C82+D82+E82</f>
        <v>1</v>
      </c>
      <c r="G82" s="1047"/>
      <c r="H82" s="1047"/>
      <c r="I82" s="1047"/>
      <c r="J82" s="1047"/>
      <c r="K82" s="1047"/>
      <c r="L82" s="1047"/>
      <c r="M82" s="1048"/>
      <c r="N82" s="1048"/>
      <c r="O82" s="1048"/>
      <c r="P82" s="1049">
        <v>1</v>
      </c>
      <c r="Q82" s="1049">
        <v>-1</v>
      </c>
      <c r="R82" s="1049"/>
      <c r="S82" s="1049"/>
      <c r="T82" s="1049"/>
      <c r="U82" s="1049"/>
      <c r="V82" s="1049"/>
      <c r="W82" s="1049"/>
      <c r="X82" s="1049"/>
      <c r="Y82" s="1049"/>
      <c r="Z82" s="1049"/>
      <c r="AA82" s="1049"/>
      <c r="AB82" s="1049"/>
      <c r="AC82" s="1049"/>
      <c r="AD82" s="1049"/>
      <c r="AE82" s="1049">
        <v>0</v>
      </c>
      <c r="AF82" s="1049"/>
      <c r="AG82" s="1049"/>
      <c r="AH82" s="1049"/>
      <c r="AI82" s="1049">
        <v>1</v>
      </c>
      <c r="AJ82" s="1049">
        <v>-1</v>
      </c>
      <c r="AK82" s="1049"/>
      <c r="AL82" s="1049"/>
      <c r="AM82" s="1049"/>
      <c r="AN82" s="1049"/>
      <c r="AO82" s="1049"/>
      <c r="AP82" s="1049"/>
      <c r="AQ82" s="1049"/>
      <c r="AR82" s="1049"/>
      <c r="AS82" s="1049"/>
      <c r="AT82" s="1049">
        <v>1</v>
      </c>
      <c r="AU82" s="1049"/>
      <c r="AV82" s="1049"/>
      <c r="AW82" s="1049"/>
      <c r="AX82" s="1049"/>
      <c r="AY82" s="1049">
        <f>AT82+AJ82+AI82</f>
        <v>1</v>
      </c>
      <c r="AZ82" s="1049"/>
      <c r="BA82" s="1049"/>
      <c r="BB82" s="1049"/>
      <c r="BC82" s="1050">
        <v>1</v>
      </c>
      <c r="BD82" s="1050">
        <v>-1</v>
      </c>
      <c r="BE82" s="1050"/>
      <c r="BF82" s="1050"/>
      <c r="BG82" s="1050"/>
      <c r="BH82" s="1050"/>
      <c r="BI82" s="1050"/>
      <c r="BJ82" s="1050"/>
      <c r="BK82" s="1050"/>
      <c r="BL82" s="1050"/>
      <c r="BM82" s="1050"/>
      <c r="BN82" s="1050">
        <v>1</v>
      </c>
      <c r="BO82" s="1050"/>
      <c r="BP82" s="1050"/>
      <c r="BQ82" s="1050"/>
      <c r="BR82" s="1050"/>
      <c r="BS82" s="1051">
        <f>BN82+BD82+BC82</f>
        <v>1</v>
      </c>
    </row>
    <row r="83" spans="1:71" s="1114" customFormat="1" ht="14.45" customHeight="1" x14ac:dyDescent="0.25">
      <c r="A83" s="942" t="s">
        <v>120</v>
      </c>
      <c r="B83" s="1038" t="s">
        <v>1247</v>
      </c>
      <c r="C83" s="1058"/>
      <c r="D83" s="1058"/>
      <c r="E83" s="1058"/>
      <c r="F83" s="1059"/>
      <c r="G83" s="1059"/>
      <c r="H83" s="1059"/>
      <c r="I83" s="1059"/>
      <c r="J83" s="1059"/>
      <c r="K83" s="1059"/>
      <c r="L83" s="1059"/>
      <c r="M83" s="1060"/>
      <c r="N83" s="1060"/>
      <c r="O83" s="1060"/>
      <c r="P83" s="1024">
        <v>1</v>
      </c>
      <c r="Q83" s="1024">
        <v>-1</v>
      </c>
      <c r="R83" s="1024"/>
      <c r="S83" s="1024"/>
      <c r="T83" s="1024"/>
      <c r="U83" s="1024"/>
      <c r="V83" s="1024"/>
      <c r="W83" s="1024"/>
      <c r="X83" s="1024"/>
      <c r="Y83" s="1024"/>
      <c r="Z83" s="1024"/>
      <c r="AA83" s="1024"/>
      <c r="AB83" s="1024"/>
      <c r="AC83" s="1024"/>
      <c r="AD83" s="1024"/>
      <c r="AE83" s="1024">
        <v>0</v>
      </c>
      <c r="AF83" s="1024"/>
      <c r="AG83" s="1024"/>
      <c r="AH83" s="1024"/>
      <c r="AI83" s="1024">
        <v>1</v>
      </c>
      <c r="AJ83" s="1024">
        <v>-1</v>
      </c>
      <c r="AK83" s="1024"/>
      <c r="AL83" s="1024"/>
      <c r="AM83" s="1024"/>
      <c r="AN83" s="1024"/>
      <c r="AO83" s="1024"/>
      <c r="AP83" s="1024"/>
      <c r="AQ83" s="1024"/>
      <c r="AR83" s="1024"/>
      <c r="AS83" s="1024"/>
      <c r="AT83" s="1024"/>
      <c r="AU83" s="1024"/>
      <c r="AV83" s="1024"/>
      <c r="AW83" s="1024"/>
      <c r="AX83" s="1024"/>
      <c r="AY83" s="1024">
        <v>0</v>
      </c>
      <c r="AZ83" s="1024"/>
      <c r="BA83" s="1024"/>
      <c r="BB83" s="1024"/>
      <c r="BC83" s="1042">
        <v>1</v>
      </c>
      <c r="BD83" s="1042">
        <v>-1</v>
      </c>
      <c r="BE83" s="1061"/>
      <c r="BF83" s="1061"/>
      <c r="BG83" s="1061"/>
      <c r="BH83" s="1061"/>
      <c r="BI83" s="1061"/>
      <c r="BJ83" s="1061"/>
      <c r="BK83" s="1061"/>
      <c r="BL83" s="1061"/>
      <c r="BM83" s="1061"/>
      <c r="BN83" s="1061"/>
      <c r="BO83" s="1061"/>
      <c r="BP83" s="1061"/>
      <c r="BQ83" s="1061"/>
      <c r="BR83" s="1061"/>
      <c r="BS83" s="1029">
        <v>0</v>
      </c>
    </row>
    <row r="84" spans="1:71" s="1114" customFormat="1" ht="14.45" customHeight="1" x14ac:dyDescent="0.25">
      <c r="A84" s="942" t="s">
        <v>123</v>
      </c>
      <c r="B84" s="1052" t="s">
        <v>1248</v>
      </c>
      <c r="C84" s="1039"/>
      <c r="D84" s="1039"/>
      <c r="E84" s="1039"/>
      <c r="F84" s="1040"/>
      <c r="G84" s="1040"/>
      <c r="H84" s="1040"/>
      <c r="I84" s="1040"/>
      <c r="J84" s="1040"/>
      <c r="K84" s="1040"/>
      <c r="L84" s="1040"/>
      <c r="M84" s="1041"/>
      <c r="N84" s="1041"/>
      <c r="O84" s="1041"/>
      <c r="P84" s="1024"/>
      <c r="Q84" s="1024"/>
      <c r="R84" s="1024"/>
      <c r="S84" s="1024"/>
      <c r="T84" s="1024"/>
      <c r="U84" s="1024"/>
      <c r="V84" s="1024"/>
      <c r="W84" s="1024"/>
      <c r="X84" s="1024"/>
      <c r="Y84" s="1024"/>
      <c r="Z84" s="1024"/>
      <c r="AA84" s="1024"/>
      <c r="AB84" s="1024"/>
      <c r="AC84" s="1024"/>
      <c r="AD84" s="1024"/>
      <c r="AE84" s="1024"/>
      <c r="AF84" s="1024"/>
      <c r="AG84" s="1024"/>
      <c r="AH84" s="1024"/>
      <c r="AI84" s="1024"/>
      <c r="AJ84" s="1024"/>
      <c r="AK84" s="1024"/>
      <c r="AL84" s="1024"/>
      <c r="AM84" s="1024"/>
      <c r="AN84" s="1024"/>
      <c r="AO84" s="1024"/>
      <c r="AP84" s="1024"/>
      <c r="AQ84" s="1024"/>
      <c r="AR84" s="1024"/>
      <c r="AS84" s="1049"/>
      <c r="AT84" s="1024"/>
      <c r="AU84" s="1024"/>
      <c r="AV84" s="1024"/>
      <c r="AW84" s="1024"/>
      <c r="AX84" s="1024"/>
      <c r="AY84" s="1024"/>
      <c r="AZ84" s="1024"/>
      <c r="BA84" s="1024"/>
      <c r="BB84" s="1024"/>
      <c r="BC84" s="1042"/>
      <c r="BD84" s="1042"/>
      <c r="BE84" s="1042"/>
      <c r="BF84" s="1042"/>
      <c r="BG84" s="1042"/>
      <c r="BH84" s="1042"/>
      <c r="BI84" s="1042"/>
      <c r="BJ84" s="1042"/>
      <c r="BK84" s="1042"/>
      <c r="BL84" s="1042"/>
      <c r="BM84" s="1042"/>
      <c r="BN84" s="1042"/>
      <c r="BO84" s="1042"/>
      <c r="BP84" s="1042"/>
      <c r="BQ84" s="1042"/>
      <c r="BR84" s="1042"/>
      <c r="BS84" s="1053"/>
    </row>
    <row r="85" spans="1:71" s="1115" customFormat="1" ht="14.25" customHeight="1" x14ac:dyDescent="0.25">
      <c r="A85" s="1044" t="s">
        <v>124</v>
      </c>
      <c r="B85" s="1045" t="s">
        <v>1249</v>
      </c>
      <c r="C85" s="1046"/>
      <c r="D85" s="1046"/>
      <c r="E85" s="1057">
        <v>1</v>
      </c>
      <c r="F85" s="1049">
        <f>C85+D85+E85</f>
        <v>1</v>
      </c>
      <c r="G85" s="1047"/>
      <c r="H85" s="1047"/>
      <c r="I85" s="1047"/>
      <c r="J85" s="1047"/>
      <c r="K85" s="1047"/>
      <c r="L85" s="1047"/>
      <c r="M85" s="1048"/>
      <c r="N85" s="1048"/>
      <c r="O85" s="1048"/>
      <c r="P85" s="1049">
        <v>1</v>
      </c>
      <c r="Q85" s="1049"/>
      <c r="R85" s="1049"/>
      <c r="S85" s="1049"/>
      <c r="T85" s="1049"/>
      <c r="U85" s="1049"/>
      <c r="V85" s="1049"/>
      <c r="W85" s="1049"/>
      <c r="X85" s="1049"/>
      <c r="Y85" s="1049"/>
      <c r="Z85" s="1049">
        <v>-1</v>
      </c>
      <c r="AA85" s="1049"/>
      <c r="AB85" s="1049"/>
      <c r="AC85" s="1049"/>
      <c r="AD85" s="1049"/>
      <c r="AE85" s="1049">
        <f>Z85+P85</f>
        <v>0</v>
      </c>
      <c r="AF85" s="1049"/>
      <c r="AG85" s="1049"/>
      <c r="AH85" s="1049"/>
      <c r="AI85" s="1049">
        <v>1</v>
      </c>
      <c r="AJ85" s="1049"/>
      <c r="AK85" s="1049"/>
      <c r="AL85" s="1049"/>
      <c r="AM85" s="1049"/>
      <c r="AN85" s="1049"/>
      <c r="AO85" s="1049"/>
      <c r="AP85" s="1049"/>
      <c r="AQ85" s="1049"/>
      <c r="AR85" s="1049"/>
      <c r="AS85" s="1049"/>
      <c r="AT85" s="1049">
        <v>0</v>
      </c>
      <c r="AU85" s="1049"/>
      <c r="AV85" s="1049"/>
      <c r="AW85" s="1049"/>
      <c r="AX85" s="1049"/>
      <c r="AY85" s="1049">
        <f>F85+M85+AE85+AT85</f>
        <v>1</v>
      </c>
      <c r="AZ85" s="1049"/>
      <c r="BA85" s="1049"/>
      <c r="BB85" s="1049"/>
      <c r="BC85" s="1050">
        <f>AI85+AZ85/2</f>
        <v>1</v>
      </c>
      <c r="BD85" s="1050"/>
      <c r="BE85" s="1050"/>
      <c r="BF85" s="1050"/>
      <c r="BG85" s="1050"/>
      <c r="BH85" s="1050"/>
      <c r="BI85" s="1050"/>
      <c r="BJ85" s="1050"/>
      <c r="BK85" s="1050"/>
      <c r="BL85" s="1050"/>
      <c r="BM85" s="1050"/>
      <c r="BN85" s="1050">
        <v>0</v>
      </c>
      <c r="BO85" s="1050"/>
      <c r="BP85" s="1050"/>
      <c r="BQ85" s="1050"/>
      <c r="BR85" s="1050"/>
      <c r="BS85" s="1051">
        <f t="shared" ref="BS85:BS90" si="19">AY85+BB85/2</f>
        <v>1</v>
      </c>
    </row>
    <row r="86" spans="1:71" s="1116" customFormat="1" ht="14.25" customHeight="1" x14ac:dyDescent="0.25">
      <c r="A86" s="1062" t="s">
        <v>125</v>
      </c>
      <c r="B86" s="1063" t="s">
        <v>1293</v>
      </c>
      <c r="C86" s="1064"/>
      <c r="D86" s="1064"/>
      <c r="E86" s="1064"/>
      <c r="F86" s="1065"/>
      <c r="G86" s="1065"/>
      <c r="H86" s="1065"/>
      <c r="I86" s="1065"/>
      <c r="J86" s="1065"/>
      <c r="K86" s="1065"/>
      <c r="L86" s="1065"/>
      <c r="M86" s="1066"/>
      <c r="N86" s="1066"/>
      <c r="O86" s="1066"/>
      <c r="P86" s="1067">
        <v>1</v>
      </c>
      <c r="Q86" s="1067"/>
      <c r="R86" s="1067"/>
      <c r="S86" s="1067"/>
      <c r="T86" s="1067"/>
      <c r="U86" s="1067"/>
      <c r="V86" s="1067"/>
      <c r="W86" s="1067"/>
      <c r="X86" s="1067"/>
      <c r="Y86" s="1067"/>
      <c r="Z86" s="1067"/>
      <c r="AA86" s="1067"/>
      <c r="AB86" s="1067"/>
      <c r="AC86" s="1067"/>
      <c r="AD86" s="1067">
        <v>-1</v>
      </c>
      <c r="AE86" s="1067">
        <f>P86+AD86</f>
        <v>0</v>
      </c>
      <c r="AF86" s="1067"/>
      <c r="AG86" s="1067"/>
      <c r="AH86" s="1067"/>
      <c r="AI86" s="1067">
        <v>1</v>
      </c>
      <c r="AJ86" s="1067"/>
      <c r="AK86" s="1067"/>
      <c r="AL86" s="1067"/>
      <c r="AM86" s="1067"/>
      <c r="AN86" s="1067"/>
      <c r="AO86" s="1067"/>
      <c r="AP86" s="1067"/>
      <c r="AQ86" s="1067"/>
      <c r="AR86" s="1067"/>
      <c r="AS86" s="1067"/>
      <c r="AT86" s="1067"/>
      <c r="AU86" s="1067"/>
      <c r="AV86" s="1067"/>
      <c r="AW86" s="1067"/>
      <c r="AX86" s="1067">
        <v>-1</v>
      </c>
      <c r="AY86" s="1067">
        <f>F86+M86+AE86</f>
        <v>0</v>
      </c>
      <c r="AZ86" s="1067"/>
      <c r="BA86" s="1067"/>
      <c r="BB86" s="1067"/>
      <c r="BC86" s="1068">
        <f>AI86+AZ86/2</f>
        <v>1</v>
      </c>
      <c r="BD86" s="1068"/>
      <c r="BE86" s="1068"/>
      <c r="BF86" s="1068"/>
      <c r="BG86" s="1068"/>
      <c r="BH86" s="1068"/>
      <c r="BI86" s="1068"/>
      <c r="BJ86" s="1068"/>
      <c r="BK86" s="1068"/>
      <c r="BL86" s="1068"/>
      <c r="BM86" s="1068"/>
      <c r="BN86" s="1068"/>
      <c r="BO86" s="1068"/>
      <c r="BP86" s="1068"/>
      <c r="BQ86" s="1068"/>
      <c r="BR86" s="1068">
        <v>-1</v>
      </c>
      <c r="BS86" s="1069">
        <f t="shared" si="19"/>
        <v>0</v>
      </c>
    </row>
    <row r="87" spans="1:71" s="1114" customFormat="1" ht="14.25" customHeight="1" x14ac:dyDescent="0.25">
      <c r="A87" s="987"/>
      <c r="B87" s="1038" t="s">
        <v>1250</v>
      </c>
      <c r="C87" s="1039"/>
      <c r="D87" s="1039"/>
      <c r="E87" s="1039"/>
      <c r="F87" s="1040"/>
      <c r="G87" s="1040"/>
      <c r="H87" s="1040"/>
      <c r="I87" s="1040"/>
      <c r="J87" s="1040"/>
      <c r="K87" s="1040"/>
      <c r="L87" s="1040"/>
      <c r="M87" s="1041"/>
      <c r="N87" s="1041"/>
      <c r="O87" s="1041"/>
      <c r="P87" s="1024"/>
      <c r="Q87" s="1024">
        <v>1</v>
      </c>
      <c r="R87" s="1024"/>
      <c r="S87" s="1024"/>
      <c r="T87" s="1024"/>
      <c r="U87" s="1024"/>
      <c r="V87" s="1024"/>
      <c r="W87" s="1024">
        <v>-1</v>
      </c>
      <c r="X87" s="1024"/>
      <c r="Y87" s="1024"/>
      <c r="Z87" s="1024"/>
      <c r="AA87" s="1024"/>
      <c r="AB87" s="1024"/>
      <c r="AC87" s="1024"/>
      <c r="AD87" s="1024"/>
      <c r="AE87" s="1024">
        <f>P87+Q87+R87+W87+X87</f>
        <v>0</v>
      </c>
      <c r="AF87" s="1024"/>
      <c r="AG87" s="1024"/>
      <c r="AH87" s="1024"/>
      <c r="AI87" s="1024"/>
      <c r="AJ87" s="1024">
        <v>1</v>
      </c>
      <c r="AK87" s="1024"/>
      <c r="AL87" s="1024"/>
      <c r="AM87" s="1024"/>
      <c r="AN87" s="1024"/>
      <c r="AO87" s="1024"/>
      <c r="AP87" s="1024"/>
      <c r="AQ87" s="1024">
        <v>-1</v>
      </c>
      <c r="AR87" s="1024"/>
      <c r="AS87" s="1024"/>
      <c r="AT87" s="1024"/>
      <c r="AU87" s="1024"/>
      <c r="AV87" s="1024"/>
      <c r="AW87" s="1024"/>
      <c r="AX87" s="1024"/>
      <c r="AY87" s="1024">
        <v>0</v>
      </c>
      <c r="AZ87" s="1024"/>
      <c r="BA87" s="1024"/>
      <c r="BB87" s="1024"/>
      <c r="BC87" s="1042"/>
      <c r="BD87" s="1042">
        <v>1</v>
      </c>
      <c r="BE87" s="1042"/>
      <c r="BF87" s="1042"/>
      <c r="BG87" s="1042"/>
      <c r="BH87" s="1042"/>
      <c r="BI87" s="1042"/>
      <c r="BJ87" s="1042"/>
      <c r="BK87" s="1042">
        <v>-1</v>
      </c>
      <c r="BL87" s="1042"/>
      <c r="BM87" s="1042"/>
      <c r="BN87" s="1042"/>
      <c r="BO87" s="1042"/>
      <c r="BP87" s="1042"/>
      <c r="BQ87" s="1042"/>
      <c r="BR87" s="1042"/>
      <c r="BS87" s="1029">
        <v>0</v>
      </c>
    </row>
    <row r="88" spans="1:71" s="1115" customFormat="1" ht="14.45" customHeight="1" x14ac:dyDescent="0.25">
      <c r="A88" s="1044" t="s">
        <v>126</v>
      </c>
      <c r="B88" s="1045" t="s">
        <v>1251</v>
      </c>
      <c r="C88" s="1046"/>
      <c r="D88" s="1046"/>
      <c r="E88" s="1046"/>
      <c r="F88" s="1047"/>
      <c r="G88" s="1047"/>
      <c r="H88" s="1047"/>
      <c r="I88" s="1047"/>
      <c r="J88" s="1047"/>
      <c r="K88" s="1047"/>
      <c r="L88" s="1047"/>
      <c r="M88" s="1048"/>
      <c r="N88" s="1048"/>
      <c r="O88" s="1048"/>
      <c r="P88" s="1049"/>
      <c r="Q88" s="1049"/>
      <c r="R88" s="1049"/>
      <c r="S88" s="1049"/>
      <c r="T88" s="1049"/>
      <c r="U88" s="1049"/>
      <c r="V88" s="1049"/>
      <c r="W88" s="1049"/>
      <c r="X88" s="1049"/>
      <c r="Y88" s="1049"/>
      <c r="Z88" s="1049"/>
      <c r="AA88" s="1049"/>
      <c r="AB88" s="1049"/>
      <c r="AC88" s="1049"/>
      <c r="AD88" s="1049"/>
      <c r="AE88" s="1049"/>
      <c r="AF88" s="1049">
        <v>1</v>
      </c>
      <c r="AG88" s="1049">
        <v>-1</v>
      </c>
      <c r="AH88" s="1049">
        <f>AF88+AG88</f>
        <v>0</v>
      </c>
      <c r="AI88" s="1049"/>
      <c r="AJ88" s="1049"/>
      <c r="AK88" s="1049"/>
      <c r="AL88" s="1049"/>
      <c r="AM88" s="1049"/>
      <c r="AN88" s="1049"/>
      <c r="AO88" s="1049"/>
      <c r="AP88" s="1049"/>
      <c r="AQ88" s="1049"/>
      <c r="AR88" s="1049"/>
      <c r="AS88" s="1049"/>
      <c r="AT88" s="1049"/>
      <c r="AU88" s="1049"/>
      <c r="AV88" s="1049"/>
      <c r="AW88" s="1049"/>
      <c r="AX88" s="1049"/>
      <c r="AY88" s="1049"/>
      <c r="AZ88" s="1049">
        <v>1</v>
      </c>
      <c r="BA88" s="1049">
        <v>-1</v>
      </c>
      <c r="BB88" s="1049">
        <f>BA88+AZ88</f>
        <v>0</v>
      </c>
      <c r="BC88" s="1070">
        <v>0.5</v>
      </c>
      <c r="BD88" s="1070"/>
      <c r="BE88" s="1050"/>
      <c r="BF88" s="1050"/>
      <c r="BG88" s="1050"/>
      <c r="BH88" s="1050"/>
      <c r="BI88" s="1050"/>
      <c r="BJ88" s="1050"/>
      <c r="BK88" s="1050"/>
      <c r="BL88" s="1050"/>
      <c r="BM88" s="1050"/>
      <c r="BN88" s="1070"/>
      <c r="BO88" s="1050"/>
      <c r="BP88" s="1070">
        <v>-0.5</v>
      </c>
      <c r="BQ88" s="1050"/>
      <c r="BR88" s="1050"/>
      <c r="BS88" s="1051">
        <f>BN88+BC88+BP88</f>
        <v>0</v>
      </c>
    </row>
    <row r="89" spans="1:71" s="1114" customFormat="1" ht="14.45" customHeight="1" x14ac:dyDescent="0.25">
      <c r="A89" s="942" t="s">
        <v>129</v>
      </c>
      <c r="B89" s="1052" t="s">
        <v>1252</v>
      </c>
      <c r="C89" s="1022"/>
      <c r="D89" s="1022"/>
      <c r="E89" s="1022"/>
      <c r="F89" s="1025"/>
      <c r="G89" s="1025"/>
      <c r="H89" s="1025"/>
      <c r="I89" s="1025"/>
      <c r="J89" s="1025"/>
      <c r="K89" s="1025"/>
      <c r="L89" s="1025"/>
      <c r="M89" s="1026"/>
      <c r="N89" s="1026"/>
      <c r="O89" s="1026"/>
      <c r="P89" s="1071"/>
      <c r="Q89" s="1071"/>
      <c r="R89" s="1071"/>
      <c r="S89" s="1071"/>
      <c r="T89" s="1071"/>
      <c r="U89" s="1071"/>
      <c r="V89" s="1071"/>
      <c r="W89" s="1071"/>
      <c r="X89" s="1071"/>
      <c r="Y89" s="1071"/>
      <c r="Z89" s="1071"/>
      <c r="AA89" s="1071"/>
      <c r="AB89" s="1071"/>
      <c r="AC89" s="1071"/>
      <c r="AD89" s="1071"/>
      <c r="AE89" s="1071"/>
      <c r="AF89" s="1071"/>
      <c r="AG89" s="1071"/>
      <c r="AH89" s="1071"/>
      <c r="AI89" s="1071"/>
      <c r="AJ89" s="1071"/>
      <c r="AK89" s="1071"/>
      <c r="AL89" s="1071"/>
      <c r="AM89" s="1071"/>
      <c r="AN89" s="1071"/>
      <c r="AO89" s="1071"/>
      <c r="AP89" s="1071"/>
      <c r="AQ89" s="1071"/>
      <c r="AR89" s="1071"/>
      <c r="AS89" s="1071"/>
      <c r="AT89" s="1071"/>
      <c r="AU89" s="1071"/>
      <c r="AV89" s="1071"/>
      <c r="AW89" s="1071"/>
      <c r="AX89" s="1071"/>
      <c r="AY89" s="1071"/>
      <c r="AZ89" s="1071"/>
      <c r="BA89" s="1071"/>
      <c r="BB89" s="1071"/>
      <c r="BC89" s="1072"/>
      <c r="BD89" s="1072"/>
      <c r="BE89" s="1072"/>
      <c r="BF89" s="1072"/>
      <c r="BG89" s="1072"/>
      <c r="BH89" s="1072"/>
      <c r="BI89" s="1072"/>
      <c r="BJ89" s="1072"/>
      <c r="BK89" s="1072"/>
      <c r="BL89" s="1072"/>
      <c r="BM89" s="1072"/>
      <c r="BN89" s="1072"/>
      <c r="BO89" s="1072"/>
      <c r="BP89" s="1072"/>
      <c r="BQ89" s="1072"/>
      <c r="BR89" s="1072"/>
      <c r="BS89" s="1053"/>
    </row>
    <row r="90" spans="1:71" s="1115" customFormat="1" ht="14.25" customHeight="1" x14ac:dyDescent="0.25">
      <c r="A90" s="1044" t="s">
        <v>132</v>
      </c>
      <c r="B90" s="1073" t="s">
        <v>1253</v>
      </c>
      <c r="C90" s="1046"/>
      <c r="D90" s="1046"/>
      <c r="E90" s="1046"/>
      <c r="F90" s="1047"/>
      <c r="G90" s="1047"/>
      <c r="H90" s="1047"/>
      <c r="I90" s="1047"/>
      <c r="J90" s="1047"/>
      <c r="K90" s="1047"/>
      <c r="L90" s="1047"/>
      <c r="M90" s="1048"/>
      <c r="N90" s="1048"/>
      <c r="O90" s="1048"/>
      <c r="P90" s="1049">
        <v>3</v>
      </c>
      <c r="Q90" s="1049"/>
      <c r="R90" s="1049"/>
      <c r="S90" s="1049"/>
      <c r="T90" s="1049"/>
      <c r="U90" s="1049"/>
      <c r="V90" s="1049"/>
      <c r="W90" s="1049"/>
      <c r="X90" s="1049"/>
      <c r="Y90" s="1049"/>
      <c r="Z90" s="1049"/>
      <c r="AA90" s="1049"/>
      <c r="AB90" s="1049">
        <v>-3</v>
      </c>
      <c r="AC90" s="1049"/>
      <c r="AD90" s="1049"/>
      <c r="AE90" s="1049">
        <f>P90+AB90</f>
        <v>0</v>
      </c>
      <c r="AF90" s="1049"/>
      <c r="AG90" s="1049"/>
      <c r="AH90" s="1049"/>
      <c r="AI90" s="1049">
        <v>3</v>
      </c>
      <c r="AJ90" s="1049"/>
      <c r="AK90" s="1049"/>
      <c r="AL90" s="1049"/>
      <c r="AM90" s="1049"/>
      <c r="AN90" s="1049"/>
      <c r="AO90" s="1049"/>
      <c r="AP90" s="1049"/>
      <c r="AQ90" s="1049"/>
      <c r="AR90" s="1049"/>
      <c r="AS90" s="1049"/>
      <c r="AT90" s="1049"/>
      <c r="AU90" s="1049"/>
      <c r="AV90" s="1049">
        <v>-3</v>
      </c>
      <c r="AW90" s="1049"/>
      <c r="AX90" s="1049"/>
      <c r="AY90" s="1049">
        <f>F90+M90+AE90</f>
        <v>0</v>
      </c>
      <c r="AZ90" s="1049"/>
      <c r="BA90" s="1049"/>
      <c r="BB90" s="1049"/>
      <c r="BC90" s="1050">
        <f>AI90+AZ90/2</f>
        <v>3</v>
      </c>
      <c r="BD90" s="1050"/>
      <c r="BE90" s="1050"/>
      <c r="BF90" s="1050"/>
      <c r="BG90" s="1050"/>
      <c r="BH90" s="1050"/>
      <c r="BI90" s="1050"/>
      <c r="BJ90" s="1050"/>
      <c r="BK90" s="1050"/>
      <c r="BL90" s="1050"/>
      <c r="BM90" s="1050"/>
      <c r="BN90" s="1050"/>
      <c r="BO90" s="1050"/>
      <c r="BP90" s="1050">
        <v>-3</v>
      </c>
      <c r="BQ90" s="1050"/>
      <c r="BR90" s="1050"/>
      <c r="BS90" s="1051">
        <f t="shared" si="19"/>
        <v>0</v>
      </c>
    </row>
    <row r="91" spans="1:71" s="1115" customFormat="1" ht="14.45" customHeight="1" x14ac:dyDescent="0.25">
      <c r="A91" s="1044" t="s">
        <v>135</v>
      </c>
      <c r="B91" s="1045" t="s">
        <v>1254</v>
      </c>
      <c r="C91" s="1074"/>
      <c r="D91" s="1074"/>
      <c r="E91" s="1057">
        <v>1</v>
      </c>
      <c r="F91" s="1049">
        <f>E91+D91+C91</f>
        <v>1</v>
      </c>
      <c r="G91" s="1075"/>
      <c r="H91" s="1075"/>
      <c r="I91" s="1075"/>
      <c r="J91" s="1075"/>
      <c r="K91" s="1075"/>
      <c r="L91" s="1075"/>
      <c r="M91" s="1076"/>
      <c r="N91" s="1076"/>
      <c r="O91" s="1076"/>
      <c r="P91" s="1049">
        <v>1</v>
      </c>
      <c r="Q91" s="1049"/>
      <c r="R91" s="1049"/>
      <c r="S91" s="1049"/>
      <c r="T91" s="1049"/>
      <c r="U91" s="1049"/>
      <c r="V91" s="1049"/>
      <c r="W91" s="1049"/>
      <c r="X91" s="1049"/>
      <c r="Y91" s="1049"/>
      <c r="Z91" s="1049">
        <v>-1</v>
      </c>
      <c r="AA91" s="1049"/>
      <c r="AB91" s="1049"/>
      <c r="AC91" s="1049"/>
      <c r="AD91" s="1049"/>
      <c r="AE91" s="1049">
        <f>Z91+P91</f>
        <v>0</v>
      </c>
      <c r="AF91" s="1077"/>
      <c r="AG91" s="1077"/>
      <c r="AH91" s="1077"/>
      <c r="AI91" s="1049">
        <f>P91+AF91</f>
        <v>1</v>
      </c>
      <c r="AJ91" s="1049"/>
      <c r="AK91" s="1077"/>
      <c r="AL91" s="1077"/>
      <c r="AM91" s="1077"/>
      <c r="AN91" s="1077"/>
      <c r="AO91" s="1077"/>
      <c r="AP91" s="1077"/>
      <c r="AQ91" s="1077"/>
      <c r="AR91" s="1077"/>
      <c r="AS91" s="1077"/>
      <c r="AT91" s="1049">
        <f>1-1</f>
        <v>0</v>
      </c>
      <c r="AU91" s="1077"/>
      <c r="AV91" s="1077"/>
      <c r="AW91" s="1077"/>
      <c r="AX91" s="1077"/>
      <c r="AY91" s="1049">
        <f>F91+M91+AE91</f>
        <v>1</v>
      </c>
      <c r="AZ91" s="1077"/>
      <c r="BA91" s="1077"/>
      <c r="BB91" s="1077"/>
      <c r="BC91" s="1078">
        <f>AI91+AZ91</f>
        <v>1</v>
      </c>
      <c r="BD91" s="1078">
        <f>SUM(BD70:BD90)</f>
        <v>0</v>
      </c>
      <c r="BE91" s="1079"/>
      <c r="BF91" s="1079"/>
      <c r="BG91" s="1079"/>
      <c r="BH91" s="1079"/>
      <c r="BI91" s="1079"/>
      <c r="BJ91" s="1079"/>
      <c r="BK91" s="1079"/>
      <c r="BL91" s="1079"/>
      <c r="BM91" s="1079"/>
      <c r="BN91" s="1078">
        <v>0</v>
      </c>
      <c r="BO91" s="1079"/>
      <c r="BP91" s="1079"/>
      <c r="BQ91" s="1079"/>
      <c r="BR91" s="1079"/>
      <c r="BS91" s="1051">
        <f>AY91+BB91/2</f>
        <v>1</v>
      </c>
    </row>
    <row r="92" spans="1:71" s="1114" customFormat="1" ht="14.45" customHeight="1" x14ac:dyDescent="0.25">
      <c r="A92" s="942" t="s">
        <v>136</v>
      </c>
      <c r="B92" s="1080" t="s">
        <v>692</v>
      </c>
      <c r="C92" s="1039">
        <v>0</v>
      </c>
      <c r="D92" s="1039"/>
      <c r="E92" s="1039">
        <f>SUM(E65:E91)</f>
        <v>8</v>
      </c>
      <c r="F92" s="1024">
        <f>E92+C92</f>
        <v>8</v>
      </c>
      <c r="G92" s="1040"/>
      <c r="H92" s="1040"/>
      <c r="I92" s="1040"/>
      <c r="J92" s="1040"/>
      <c r="K92" s="1040"/>
      <c r="L92" s="1040"/>
      <c r="M92" s="1041"/>
      <c r="N92" s="1041"/>
      <c r="O92" s="1041"/>
      <c r="P92" s="1024">
        <f>SUM(P65:P91)</f>
        <v>23</v>
      </c>
      <c r="Q92" s="1024">
        <f t="shared" ref="Q92:BR92" si="20">SUM(Q65:Q91)</f>
        <v>0</v>
      </c>
      <c r="R92" s="1024">
        <f t="shared" si="20"/>
        <v>0</v>
      </c>
      <c r="S92" s="1024">
        <f t="shared" si="20"/>
        <v>0</v>
      </c>
      <c r="T92" s="1024">
        <f t="shared" si="20"/>
        <v>0</v>
      </c>
      <c r="U92" s="1024">
        <f t="shared" si="20"/>
        <v>-1</v>
      </c>
      <c r="V92" s="1024">
        <f t="shared" si="20"/>
        <v>0</v>
      </c>
      <c r="W92" s="1024">
        <f t="shared" si="20"/>
        <v>-3</v>
      </c>
      <c r="X92" s="1024">
        <f t="shared" si="20"/>
        <v>0</v>
      </c>
      <c r="Y92" s="1024">
        <f t="shared" si="20"/>
        <v>0</v>
      </c>
      <c r="Z92" s="1024">
        <f t="shared" si="20"/>
        <v>-10</v>
      </c>
      <c r="AA92" s="1024">
        <f t="shared" si="20"/>
        <v>0</v>
      </c>
      <c r="AB92" s="1024">
        <f t="shared" si="20"/>
        <v>-6</v>
      </c>
      <c r="AC92" s="1024">
        <f>SUM(AC65:AC91)</f>
        <v>-1</v>
      </c>
      <c r="AD92" s="1024">
        <f>SUM(AD65:AD91)</f>
        <v>-1</v>
      </c>
      <c r="AE92" s="1024">
        <f t="shared" si="20"/>
        <v>1</v>
      </c>
      <c r="AF92" s="1024">
        <f t="shared" si="20"/>
        <v>2</v>
      </c>
      <c r="AG92" s="1024">
        <f t="shared" si="20"/>
        <v>-1</v>
      </c>
      <c r="AH92" s="1024">
        <f t="shared" si="20"/>
        <v>1</v>
      </c>
      <c r="AI92" s="1024">
        <f t="shared" si="20"/>
        <v>23</v>
      </c>
      <c r="AJ92" s="1024">
        <f t="shared" si="20"/>
        <v>0</v>
      </c>
      <c r="AK92" s="1024">
        <f t="shared" si="20"/>
        <v>0</v>
      </c>
      <c r="AL92" s="1024">
        <f t="shared" si="20"/>
        <v>0</v>
      </c>
      <c r="AM92" s="1024">
        <f t="shared" si="20"/>
        <v>0</v>
      </c>
      <c r="AN92" s="1024">
        <f t="shared" si="20"/>
        <v>0</v>
      </c>
      <c r="AO92" s="1024">
        <f t="shared" si="20"/>
        <v>-1</v>
      </c>
      <c r="AP92" s="1024">
        <f t="shared" si="20"/>
        <v>0</v>
      </c>
      <c r="AQ92" s="1024">
        <f t="shared" si="20"/>
        <v>-3</v>
      </c>
      <c r="AR92" s="1024">
        <f t="shared" si="20"/>
        <v>0</v>
      </c>
      <c r="AS92" s="1024">
        <f t="shared" si="20"/>
        <v>0</v>
      </c>
      <c r="AT92" s="1024">
        <f t="shared" si="20"/>
        <v>-2</v>
      </c>
      <c r="AU92" s="1024">
        <f t="shared" si="20"/>
        <v>0</v>
      </c>
      <c r="AV92" s="1024">
        <f t="shared" si="20"/>
        <v>-6</v>
      </c>
      <c r="AW92" s="1024">
        <f t="shared" si="20"/>
        <v>-1</v>
      </c>
      <c r="AX92" s="1024">
        <f t="shared" si="20"/>
        <v>-1</v>
      </c>
      <c r="AY92" s="1024">
        <f t="shared" si="20"/>
        <v>9</v>
      </c>
      <c r="AZ92" s="1024">
        <f t="shared" si="20"/>
        <v>2</v>
      </c>
      <c r="BA92" s="1024">
        <f t="shared" si="20"/>
        <v>-1</v>
      </c>
      <c r="BB92" s="1024">
        <f t="shared" si="20"/>
        <v>1</v>
      </c>
      <c r="BC92" s="1024">
        <f t="shared" si="20"/>
        <v>23.75</v>
      </c>
      <c r="BD92" s="1042">
        <f t="shared" si="20"/>
        <v>0</v>
      </c>
      <c r="BE92" s="1024">
        <f t="shared" si="20"/>
        <v>0</v>
      </c>
      <c r="BF92" s="1024">
        <f t="shared" si="20"/>
        <v>0</v>
      </c>
      <c r="BG92" s="1024">
        <f t="shared" si="20"/>
        <v>0</v>
      </c>
      <c r="BH92" s="1024">
        <f t="shared" si="20"/>
        <v>0</v>
      </c>
      <c r="BI92" s="1029">
        <f t="shared" si="20"/>
        <v>-1</v>
      </c>
      <c r="BJ92" s="1024">
        <f t="shared" si="20"/>
        <v>0</v>
      </c>
      <c r="BK92" s="1029">
        <f t="shared" si="20"/>
        <v>-3</v>
      </c>
      <c r="BL92" s="1024">
        <f t="shared" si="20"/>
        <v>0</v>
      </c>
      <c r="BM92" s="1024">
        <f t="shared" si="20"/>
        <v>0</v>
      </c>
      <c r="BN92" s="1029">
        <f t="shared" si="20"/>
        <v>-2</v>
      </c>
      <c r="BO92" s="1024">
        <f t="shared" si="20"/>
        <v>0</v>
      </c>
      <c r="BP92" s="1029">
        <f t="shared" si="20"/>
        <v>-6.5</v>
      </c>
      <c r="BQ92" s="1029">
        <f t="shared" si="20"/>
        <v>-1</v>
      </c>
      <c r="BR92" s="1029">
        <f t="shared" si="20"/>
        <v>-1</v>
      </c>
      <c r="BS92" s="1024">
        <f>SUM(BS65:BS91)</f>
        <v>9.25</v>
      </c>
    </row>
    <row r="93" spans="1:71" s="1114" customFormat="1" ht="14.45" customHeight="1" x14ac:dyDescent="0.25">
      <c r="A93" s="942"/>
      <c r="B93" s="1080"/>
      <c r="C93" s="1081"/>
      <c r="D93" s="1081"/>
      <c r="E93" s="1081"/>
      <c r="F93" s="1082"/>
      <c r="G93" s="1082"/>
      <c r="H93" s="1082"/>
      <c r="I93" s="1082"/>
      <c r="J93" s="1082"/>
      <c r="K93" s="1082"/>
      <c r="L93" s="1082"/>
      <c r="M93" s="1083"/>
      <c r="N93" s="1083"/>
      <c r="O93" s="1083"/>
      <c r="P93" s="1084"/>
      <c r="Q93" s="1084"/>
      <c r="R93" s="1084"/>
      <c r="S93" s="1084"/>
      <c r="T93" s="1084"/>
      <c r="U93" s="1084"/>
      <c r="V93" s="1084"/>
      <c r="W93" s="1084"/>
      <c r="X93" s="1084"/>
      <c r="Y93" s="1084"/>
      <c r="Z93" s="1084"/>
      <c r="AA93" s="1084"/>
      <c r="AB93" s="1084"/>
      <c r="AC93" s="1084"/>
      <c r="AD93" s="1084"/>
      <c r="AE93" s="1084"/>
      <c r="AF93" s="1084"/>
      <c r="AG93" s="1084"/>
      <c r="AH93" s="1084"/>
      <c r="AI93" s="1084"/>
      <c r="AJ93" s="1084"/>
      <c r="AK93" s="1084"/>
      <c r="AL93" s="1084"/>
      <c r="AM93" s="1084"/>
      <c r="AN93" s="1084"/>
      <c r="AO93" s="1084"/>
      <c r="AP93" s="1084"/>
      <c r="AQ93" s="1084"/>
      <c r="AR93" s="1084"/>
      <c r="AS93" s="1084"/>
      <c r="AT93" s="1084"/>
      <c r="AU93" s="1084"/>
      <c r="AV93" s="1084"/>
      <c r="AW93" s="1084"/>
      <c r="AX93" s="1084"/>
      <c r="AY93" s="1084"/>
      <c r="AZ93" s="1084"/>
      <c r="BA93" s="1084"/>
      <c r="BB93" s="1084"/>
      <c r="BC93" s="1084"/>
      <c r="BD93" s="1084"/>
      <c r="BE93" s="1084"/>
      <c r="BF93" s="1084"/>
      <c r="BG93" s="1084"/>
      <c r="BH93" s="1084"/>
      <c r="BI93" s="1084"/>
      <c r="BJ93" s="1084"/>
      <c r="BK93" s="1084"/>
      <c r="BL93" s="1084"/>
      <c r="BM93" s="1084"/>
      <c r="BN93" s="1084"/>
      <c r="BO93" s="1084"/>
      <c r="BP93" s="1084"/>
      <c r="BQ93" s="1084"/>
      <c r="BR93" s="1084"/>
      <c r="BS93" s="1085"/>
    </row>
    <row r="94" spans="1:71" s="1114" customFormat="1" ht="14.45" customHeight="1" x14ac:dyDescent="0.25">
      <c r="A94" s="942"/>
      <c r="B94" s="1015"/>
      <c r="C94" s="995"/>
      <c r="D94" s="995"/>
      <c r="E94" s="995"/>
      <c r="F94" s="954"/>
      <c r="G94" s="954"/>
      <c r="H94" s="954"/>
      <c r="I94" s="954"/>
      <c r="J94" s="954"/>
      <c r="K94" s="954"/>
      <c r="L94" s="954"/>
      <c r="M94" s="978"/>
      <c r="N94" s="978"/>
      <c r="O94" s="978"/>
      <c r="P94" s="955"/>
      <c r="Q94" s="955"/>
      <c r="R94" s="955"/>
      <c r="S94" s="955"/>
      <c r="T94" s="955"/>
      <c r="U94" s="955"/>
      <c r="V94" s="955"/>
      <c r="W94" s="955"/>
      <c r="X94" s="955"/>
      <c r="Y94" s="955"/>
      <c r="Z94" s="955"/>
      <c r="AA94" s="955"/>
      <c r="AB94" s="955"/>
      <c r="AC94" s="955"/>
      <c r="AD94" s="955"/>
      <c r="AE94" s="955"/>
      <c r="AF94" s="955"/>
      <c r="AG94" s="955"/>
      <c r="AH94" s="955"/>
      <c r="AI94" s="955"/>
      <c r="AJ94" s="955"/>
      <c r="AK94" s="955"/>
      <c r="AL94" s="955"/>
      <c r="AM94" s="955"/>
      <c r="AN94" s="955"/>
      <c r="AO94" s="955"/>
      <c r="AP94" s="955"/>
      <c r="AQ94" s="955"/>
      <c r="AR94" s="955"/>
      <c r="AS94" s="955"/>
      <c r="AT94" s="955"/>
      <c r="AU94" s="955"/>
      <c r="AV94" s="955"/>
      <c r="AW94" s="955"/>
      <c r="AX94" s="955"/>
      <c r="AY94" s="955"/>
      <c r="AZ94" s="955"/>
      <c r="BA94" s="955"/>
      <c r="BB94" s="955"/>
      <c r="BC94" s="1018"/>
      <c r="BD94" s="1018"/>
      <c r="BE94" s="1018"/>
      <c r="BF94" s="1018"/>
      <c r="BG94" s="1018"/>
      <c r="BH94" s="1018"/>
      <c r="BI94" s="1018"/>
      <c r="BJ94" s="1018"/>
      <c r="BK94" s="1018"/>
      <c r="BL94" s="1018"/>
      <c r="BM94" s="1018"/>
      <c r="BN94" s="1018"/>
      <c r="BO94" s="1018"/>
      <c r="BP94" s="1018"/>
      <c r="BQ94" s="1018"/>
      <c r="BR94" s="1018"/>
      <c r="BS94" s="996"/>
    </row>
    <row r="95" spans="1:71" s="1114" customFormat="1" ht="14.45" customHeight="1" x14ac:dyDescent="0.25">
      <c r="A95" s="942"/>
      <c r="B95" s="1015"/>
      <c r="C95" s="995"/>
      <c r="D95" s="995"/>
      <c r="E95" s="995"/>
      <c r="F95" s="954"/>
      <c r="G95" s="954"/>
      <c r="H95" s="954"/>
      <c r="I95" s="954"/>
      <c r="J95" s="954"/>
      <c r="K95" s="954"/>
      <c r="L95" s="954"/>
      <c r="M95" s="978"/>
      <c r="N95" s="978"/>
      <c r="O95" s="978"/>
      <c r="P95" s="955"/>
      <c r="Q95" s="955"/>
      <c r="R95" s="955"/>
      <c r="S95" s="955"/>
      <c r="T95" s="955"/>
      <c r="U95" s="955"/>
      <c r="V95" s="955"/>
      <c r="W95" s="955"/>
      <c r="X95" s="955"/>
      <c r="Y95" s="955"/>
      <c r="Z95" s="955"/>
      <c r="AA95" s="955"/>
      <c r="AB95" s="955"/>
      <c r="AC95" s="955"/>
      <c r="AD95" s="955"/>
      <c r="AE95" s="955"/>
      <c r="AF95" s="955"/>
      <c r="AG95" s="955"/>
      <c r="AH95" s="955"/>
      <c r="AI95" s="955"/>
      <c r="AJ95" s="955"/>
      <c r="AK95" s="955"/>
      <c r="AL95" s="955"/>
      <c r="AM95" s="955"/>
      <c r="AN95" s="955"/>
      <c r="AO95" s="955"/>
      <c r="AP95" s="955"/>
      <c r="AQ95" s="955"/>
      <c r="AR95" s="955"/>
      <c r="AS95" s="955"/>
      <c r="AT95" s="955"/>
      <c r="AU95" s="955"/>
      <c r="AV95" s="955"/>
      <c r="AW95" s="955"/>
      <c r="AX95" s="955"/>
      <c r="AY95" s="955"/>
      <c r="AZ95" s="955"/>
      <c r="BA95" s="955"/>
      <c r="BB95" s="955"/>
      <c r="BC95" s="1018"/>
      <c r="BD95" s="1018"/>
      <c r="BE95" s="1018"/>
      <c r="BF95" s="1018"/>
      <c r="BG95" s="1018"/>
      <c r="BH95" s="1018"/>
      <c r="BI95" s="1018"/>
      <c r="BJ95" s="1018"/>
      <c r="BK95" s="1018"/>
      <c r="BL95" s="1018"/>
      <c r="BM95" s="1018"/>
      <c r="BN95" s="1018"/>
      <c r="BO95" s="1018"/>
      <c r="BP95" s="1018"/>
      <c r="BQ95" s="1018"/>
      <c r="BR95" s="1018"/>
      <c r="BS95" s="996"/>
    </row>
    <row r="96" spans="1:71" s="1114" customFormat="1" ht="14.45" customHeight="1" x14ac:dyDescent="0.25">
      <c r="A96" s="942" t="s">
        <v>139</v>
      </c>
      <c r="B96" s="1086" t="s">
        <v>503</v>
      </c>
      <c r="C96" s="1087"/>
      <c r="D96" s="1087"/>
      <c r="E96" s="1087"/>
      <c r="F96" s="1088"/>
      <c r="G96" s="1088"/>
      <c r="H96" s="1088"/>
      <c r="I96" s="1088"/>
      <c r="J96" s="1088"/>
      <c r="K96" s="1088"/>
      <c r="L96" s="1088"/>
      <c r="M96" s="1089"/>
      <c r="N96" s="1089"/>
      <c r="O96" s="1089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981"/>
      <c r="AL96" s="981"/>
      <c r="AM96" s="981"/>
      <c r="AN96" s="981"/>
      <c r="AO96" s="981"/>
      <c r="AP96" s="981"/>
      <c r="AQ96" s="981"/>
      <c r="AR96" s="981"/>
      <c r="AS96" s="981"/>
      <c r="AT96" s="981"/>
      <c r="AU96" s="981"/>
      <c r="AV96" s="981"/>
      <c r="AW96" s="981"/>
      <c r="AX96" s="981"/>
      <c r="AY96" s="981"/>
      <c r="AZ96" s="981"/>
      <c r="BA96" s="981"/>
      <c r="BB96" s="981"/>
      <c r="BC96" s="1090"/>
      <c r="BD96" s="1090"/>
      <c r="BE96" s="1090"/>
      <c r="BF96" s="1090"/>
      <c r="BG96" s="1090"/>
      <c r="BH96" s="1090"/>
      <c r="BI96" s="1090"/>
      <c r="BJ96" s="1090"/>
      <c r="BK96" s="1090"/>
      <c r="BL96" s="1090"/>
      <c r="BM96" s="1090"/>
      <c r="BN96" s="1090"/>
      <c r="BO96" s="1090"/>
      <c r="BP96" s="1090"/>
      <c r="BQ96" s="1090"/>
      <c r="BR96" s="1090"/>
      <c r="BS96" s="1091"/>
    </row>
    <row r="97" spans="1:288" s="1114" customFormat="1" ht="14.45" customHeight="1" x14ac:dyDescent="0.25">
      <c r="A97" s="942" t="s">
        <v>140</v>
      </c>
      <c r="B97" s="1092" t="s">
        <v>504</v>
      </c>
      <c r="C97" s="1039"/>
      <c r="D97" s="1039"/>
      <c r="E97" s="1039"/>
      <c r="F97" s="1040"/>
      <c r="G97" s="1040"/>
      <c r="H97" s="1040"/>
      <c r="I97" s="1040"/>
      <c r="J97" s="1040"/>
      <c r="K97" s="1040"/>
      <c r="L97" s="1040"/>
      <c r="M97" s="1041"/>
      <c r="N97" s="1041"/>
      <c r="O97" s="1041"/>
      <c r="P97" s="1041">
        <v>13</v>
      </c>
      <c r="Q97" s="1041"/>
      <c r="R97" s="1041"/>
      <c r="S97" s="1041"/>
      <c r="T97" s="1041"/>
      <c r="U97" s="1041"/>
      <c r="V97" s="1041"/>
      <c r="W97" s="1041"/>
      <c r="X97" s="1041"/>
      <c r="Y97" s="1041"/>
      <c r="Z97" s="1041"/>
      <c r="AA97" s="1041">
        <v>-1</v>
      </c>
      <c r="AB97" s="1041"/>
      <c r="AC97" s="1041"/>
      <c r="AD97" s="1041"/>
      <c r="AE97" s="1041">
        <f>P97+AA97</f>
        <v>12</v>
      </c>
      <c r="AF97" s="1024"/>
      <c r="AG97" s="1024"/>
      <c r="AH97" s="1024"/>
      <c r="AI97" s="1041">
        <f>P97</f>
        <v>13</v>
      </c>
      <c r="AJ97" s="1041"/>
      <c r="AK97" s="1041"/>
      <c r="AL97" s="1041"/>
      <c r="AM97" s="1041"/>
      <c r="AN97" s="1041"/>
      <c r="AO97" s="1041"/>
      <c r="AP97" s="1041"/>
      <c r="AQ97" s="1041"/>
      <c r="AR97" s="1041"/>
      <c r="AS97" s="1041"/>
      <c r="AT97" s="1041"/>
      <c r="AU97" s="1041">
        <f>AA97</f>
        <v>-1</v>
      </c>
      <c r="AV97" s="1041"/>
      <c r="AW97" s="1041"/>
      <c r="AX97" s="1041"/>
      <c r="AY97" s="1024">
        <f>AE97+M97+F97</f>
        <v>12</v>
      </c>
      <c r="AZ97" s="1024"/>
      <c r="BA97" s="1024"/>
      <c r="BB97" s="1024"/>
      <c r="BC97" s="1041">
        <f>AI97+AZ97/2</f>
        <v>13</v>
      </c>
      <c r="BD97" s="1041"/>
      <c r="BE97" s="1041"/>
      <c r="BF97" s="1041"/>
      <c r="BG97" s="1041"/>
      <c r="BH97" s="1041"/>
      <c r="BI97" s="1041"/>
      <c r="BJ97" s="1041"/>
      <c r="BK97" s="1041"/>
      <c r="BL97" s="1041"/>
      <c r="BM97" s="1041"/>
      <c r="BN97" s="1041"/>
      <c r="BO97" s="1041">
        <f>AU97</f>
        <v>-1</v>
      </c>
      <c r="BP97" s="1041"/>
      <c r="BQ97" s="1041"/>
      <c r="BR97" s="1041"/>
      <c r="BS97" s="1024">
        <f t="shared" ref="BS97:BS100" si="21">AY97+BB97/2</f>
        <v>12</v>
      </c>
    </row>
    <row r="98" spans="1:288" s="1114" customFormat="1" ht="14.45" customHeight="1" x14ac:dyDescent="0.25">
      <c r="A98" s="942" t="s">
        <v>141</v>
      </c>
      <c r="B98" s="1092" t="s">
        <v>1149</v>
      </c>
      <c r="C98" s="1039"/>
      <c r="D98" s="1039"/>
      <c r="E98" s="1039"/>
      <c r="F98" s="1040"/>
      <c r="G98" s="1040"/>
      <c r="H98" s="1040"/>
      <c r="I98" s="1040"/>
      <c r="J98" s="1040"/>
      <c r="K98" s="1040"/>
      <c r="L98" s="1040"/>
      <c r="M98" s="1041"/>
      <c r="N98" s="1041"/>
      <c r="O98" s="1041"/>
      <c r="P98" s="1041">
        <v>8</v>
      </c>
      <c r="Q98" s="1041"/>
      <c r="R98" s="1041"/>
      <c r="S98" s="1041"/>
      <c r="T98" s="1041"/>
      <c r="U98" s="1041"/>
      <c r="V98" s="1041"/>
      <c r="W98" s="1041"/>
      <c r="X98" s="1041"/>
      <c r="Y98" s="1041"/>
      <c r="Z98" s="1041"/>
      <c r="AA98" s="1041">
        <v>-2</v>
      </c>
      <c r="AB98" s="1041"/>
      <c r="AC98" s="1041"/>
      <c r="AD98" s="1041"/>
      <c r="AE98" s="1041">
        <f>P98+AA98</f>
        <v>6</v>
      </c>
      <c r="AF98" s="1024"/>
      <c r="AG98" s="1024"/>
      <c r="AH98" s="1024"/>
      <c r="AI98" s="1041">
        <f>P98</f>
        <v>8</v>
      </c>
      <c r="AJ98" s="1041"/>
      <c r="AK98" s="1041"/>
      <c r="AL98" s="1041"/>
      <c r="AM98" s="1041"/>
      <c r="AN98" s="1041"/>
      <c r="AO98" s="1041"/>
      <c r="AP98" s="1041"/>
      <c r="AQ98" s="1041"/>
      <c r="AR98" s="1041"/>
      <c r="AS98" s="1041"/>
      <c r="AT98" s="1041"/>
      <c r="AU98" s="1041">
        <f>AA98</f>
        <v>-2</v>
      </c>
      <c r="AV98" s="1041"/>
      <c r="AW98" s="1041"/>
      <c r="AX98" s="1041"/>
      <c r="AY98" s="1024">
        <f>AE98+M98+F98</f>
        <v>6</v>
      </c>
      <c r="AZ98" s="1024"/>
      <c r="BA98" s="1024"/>
      <c r="BB98" s="1024"/>
      <c r="BC98" s="1041">
        <f>AI98+AZ98/2</f>
        <v>8</v>
      </c>
      <c r="BD98" s="1041"/>
      <c r="BE98" s="1041"/>
      <c r="BF98" s="1041"/>
      <c r="BG98" s="1041"/>
      <c r="BH98" s="1041"/>
      <c r="BI98" s="1041"/>
      <c r="BJ98" s="1041"/>
      <c r="BK98" s="1041"/>
      <c r="BL98" s="1041"/>
      <c r="BM98" s="1041"/>
      <c r="BN98" s="1041"/>
      <c r="BO98" s="1041">
        <f>AU98</f>
        <v>-2</v>
      </c>
      <c r="BP98" s="1041"/>
      <c r="BQ98" s="1041"/>
      <c r="BR98" s="1041"/>
      <c r="BS98" s="1024">
        <f t="shared" si="21"/>
        <v>6</v>
      </c>
    </row>
    <row r="99" spans="1:288" s="1114" customFormat="1" ht="14.45" customHeight="1" x14ac:dyDescent="0.25">
      <c r="A99" s="942" t="s">
        <v>142</v>
      </c>
      <c r="B99" s="1092" t="s">
        <v>1150</v>
      </c>
      <c r="C99" s="1039"/>
      <c r="D99" s="1039"/>
      <c r="E99" s="1039"/>
      <c r="F99" s="1040"/>
      <c r="G99" s="1040"/>
      <c r="H99" s="1040"/>
      <c r="I99" s="1040"/>
      <c r="J99" s="1040"/>
      <c r="K99" s="1040"/>
      <c r="L99" s="1040"/>
      <c r="M99" s="1041"/>
      <c r="N99" s="1041"/>
      <c r="O99" s="1041"/>
      <c r="P99" s="1041">
        <v>2</v>
      </c>
      <c r="Q99" s="1041"/>
      <c r="R99" s="1041"/>
      <c r="S99" s="1041"/>
      <c r="T99" s="1041"/>
      <c r="U99" s="1041"/>
      <c r="V99" s="1041"/>
      <c r="W99" s="1041"/>
      <c r="X99" s="1041"/>
      <c r="Y99" s="1041"/>
      <c r="Z99" s="1041"/>
      <c r="AA99" s="1041"/>
      <c r="AB99" s="1041"/>
      <c r="AC99" s="1041"/>
      <c r="AD99" s="1041"/>
      <c r="AE99" s="1041">
        <f>P99</f>
        <v>2</v>
      </c>
      <c r="AF99" s="1024"/>
      <c r="AG99" s="1024"/>
      <c r="AH99" s="1024"/>
      <c r="AI99" s="1041">
        <f>P99</f>
        <v>2</v>
      </c>
      <c r="AJ99" s="1041"/>
      <c r="AK99" s="1041"/>
      <c r="AL99" s="1041"/>
      <c r="AM99" s="1041"/>
      <c r="AN99" s="1041"/>
      <c r="AO99" s="1041"/>
      <c r="AP99" s="1041"/>
      <c r="AQ99" s="1041"/>
      <c r="AR99" s="1041"/>
      <c r="AS99" s="1041"/>
      <c r="AT99" s="1041"/>
      <c r="AU99" s="1041"/>
      <c r="AV99" s="1041"/>
      <c r="AW99" s="1041"/>
      <c r="AX99" s="1041"/>
      <c r="AY99" s="1024">
        <f>AI99</f>
        <v>2</v>
      </c>
      <c r="AZ99" s="1024"/>
      <c r="BA99" s="1024"/>
      <c r="BB99" s="1024"/>
      <c r="BC99" s="1041">
        <f>AI99+AZ99/2</f>
        <v>2</v>
      </c>
      <c r="BD99" s="1041"/>
      <c r="BE99" s="1041"/>
      <c r="BF99" s="1041"/>
      <c r="BG99" s="1041"/>
      <c r="BH99" s="1041"/>
      <c r="BI99" s="1041"/>
      <c r="BJ99" s="1041"/>
      <c r="BK99" s="1041"/>
      <c r="BL99" s="1041"/>
      <c r="BM99" s="1041"/>
      <c r="BN99" s="1041"/>
      <c r="BO99" s="1041"/>
      <c r="BP99" s="1041"/>
      <c r="BQ99" s="1041"/>
      <c r="BR99" s="1041"/>
      <c r="BS99" s="1024">
        <f t="shared" si="21"/>
        <v>2</v>
      </c>
    </row>
    <row r="100" spans="1:288" s="1114" customFormat="1" ht="14.45" customHeight="1" x14ac:dyDescent="0.25">
      <c r="A100" s="942" t="s">
        <v>143</v>
      </c>
      <c r="B100" s="1092" t="s">
        <v>1151</v>
      </c>
      <c r="C100" s="1039"/>
      <c r="D100" s="1039"/>
      <c r="E100" s="1039"/>
      <c r="F100" s="1040"/>
      <c r="G100" s="1040"/>
      <c r="H100" s="1040"/>
      <c r="I100" s="1040"/>
      <c r="J100" s="1040"/>
      <c r="K100" s="1040"/>
      <c r="L100" s="1040"/>
      <c r="M100" s="1041"/>
      <c r="N100" s="1041"/>
      <c r="O100" s="1041"/>
      <c r="P100" s="1041">
        <v>1</v>
      </c>
      <c r="Q100" s="1041"/>
      <c r="R100" s="1041"/>
      <c r="S100" s="1041"/>
      <c r="T100" s="1041"/>
      <c r="U100" s="1041"/>
      <c r="V100" s="1041"/>
      <c r="W100" s="1041"/>
      <c r="X100" s="1041"/>
      <c r="Y100" s="1041"/>
      <c r="Z100" s="1041"/>
      <c r="AA100" s="1041"/>
      <c r="AB100" s="1041"/>
      <c r="AC100" s="1041"/>
      <c r="AD100" s="1041"/>
      <c r="AE100" s="1041">
        <f>P100</f>
        <v>1</v>
      </c>
      <c r="AF100" s="1024"/>
      <c r="AG100" s="1024"/>
      <c r="AH100" s="1024"/>
      <c r="AI100" s="1041">
        <f>P100</f>
        <v>1</v>
      </c>
      <c r="AJ100" s="1041"/>
      <c r="AK100" s="1041"/>
      <c r="AL100" s="1041"/>
      <c r="AM100" s="1041"/>
      <c r="AN100" s="1041"/>
      <c r="AO100" s="1041"/>
      <c r="AP100" s="1041"/>
      <c r="AQ100" s="1041"/>
      <c r="AR100" s="1041"/>
      <c r="AS100" s="1041"/>
      <c r="AT100" s="1041"/>
      <c r="AU100" s="1041"/>
      <c r="AV100" s="1041"/>
      <c r="AW100" s="1041"/>
      <c r="AX100" s="1041"/>
      <c r="AY100" s="1024">
        <f>AI100</f>
        <v>1</v>
      </c>
      <c r="AZ100" s="1024"/>
      <c r="BA100" s="1024"/>
      <c r="BB100" s="1024"/>
      <c r="BC100" s="1041">
        <f>AI100+AZ100/2</f>
        <v>1</v>
      </c>
      <c r="BD100" s="1041"/>
      <c r="BE100" s="1041"/>
      <c r="BF100" s="1041"/>
      <c r="BG100" s="1041"/>
      <c r="BH100" s="1041"/>
      <c r="BI100" s="1041"/>
      <c r="BJ100" s="1041"/>
      <c r="BK100" s="1041"/>
      <c r="BL100" s="1041"/>
      <c r="BM100" s="1041"/>
      <c r="BN100" s="1041"/>
      <c r="BO100" s="1041"/>
      <c r="BP100" s="1041"/>
      <c r="BQ100" s="1041"/>
      <c r="BR100" s="1041"/>
      <c r="BS100" s="1024">
        <f t="shared" si="21"/>
        <v>1</v>
      </c>
    </row>
    <row r="101" spans="1:288" s="1114" customFormat="1" ht="14.45" customHeight="1" x14ac:dyDescent="0.25">
      <c r="A101" s="942" t="s">
        <v>145</v>
      </c>
      <c r="B101" s="1093" t="s">
        <v>1255</v>
      </c>
      <c r="C101" s="1023"/>
      <c r="D101" s="1023"/>
      <c r="E101" s="1023"/>
      <c r="F101" s="1094"/>
      <c r="G101" s="1094"/>
      <c r="H101" s="1094"/>
      <c r="I101" s="1094"/>
      <c r="J101" s="1094"/>
      <c r="K101" s="1094"/>
      <c r="L101" s="1094"/>
      <c r="M101" s="1041"/>
      <c r="N101" s="1041"/>
      <c r="O101" s="1041"/>
      <c r="P101" s="1024">
        <f>P97+P98+P100+P99</f>
        <v>24</v>
      </c>
      <c r="Q101" s="1024"/>
      <c r="R101" s="1024"/>
      <c r="S101" s="1024"/>
      <c r="T101" s="1024"/>
      <c r="U101" s="1024"/>
      <c r="V101" s="1024"/>
      <c r="W101" s="1024"/>
      <c r="X101" s="1024"/>
      <c r="Y101" s="1024"/>
      <c r="Z101" s="1024"/>
      <c r="AA101" s="1024">
        <f>SUM(AA97:AA100)</f>
        <v>-3</v>
      </c>
      <c r="AB101" s="1024"/>
      <c r="AC101" s="1024"/>
      <c r="AD101" s="1024"/>
      <c r="AE101" s="1024">
        <f t="shared" ref="AE101:BS101" si="22">AE97+AE98+AE100+AE99</f>
        <v>21</v>
      </c>
      <c r="AF101" s="1024">
        <f t="shared" si="22"/>
        <v>0</v>
      </c>
      <c r="AG101" s="1024"/>
      <c r="AH101" s="1024">
        <f t="shared" si="22"/>
        <v>0</v>
      </c>
      <c r="AI101" s="1024">
        <f t="shared" si="22"/>
        <v>24</v>
      </c>
      <c r="AJ101" s="1024">
        <f t="shared" si="22"/>
        <v>0</v>
      </c>
      <c r="AK101" s="1024">
        <f t="shared" si="22"/>
        <v>0</v>
      </c>
      <c r="AL101" s="1024">
        <f t="shared" si="22"/>
        <v>0</v>
      </c>
      <c r="AM101" s="1024">
        <f t="shared" si="22"/>
        <v>0</v>
      </c>
      <c r="AN101" s="1024"/>
      <c r="AO101" s="1024"/>
      <c r="AP101" s="1024"/>
      <c r="AQ101" s="1024">
        <f t="shared" si="22"/>
        <v>0</v>
      </c>
      <c r="AR101" s="1024">
        <f t="shared" si="22"/>
        <v>0</v>
      </c>
      <c r="AS101" s="1024">
        <f t="shared" si="22"/>
        <v>0</v>
      </c>
      <c r="AT101" s="1024"/>
      <c r="AU101" s="1024">
        <f t="shared" si="22"/>
        <v>-3</v>
      </c>
      <c r="AV101" s="1024"/>
      <c r="AW101" s="1024"/>
      <c r="AX101" s="1024"/>
      <c r="AY101" s="1024">
        <f t="shared" si="22"/>
        <v>21</v>
      </c>
      <c r="AZ101" s="1024">
        <f t="shared" si="22"/>
        <v>0</v>
      </c>
      <c r="BA101" s="1024"/>
      <c r="BB101" s="1024">
        <f t="shared" si="22"/>
        <v>0</v>
      </c>
      <c r="BC101" s="1061">
        <f t="shared" si="22"/>
        <v>24</v>
      </c>
      <c r="BD101" s="1061"/>
      <c r="BE101" s="1061"/>
      <c r="BF101" s="1061"/>
      <c r="BG101" s="1061"/>
      <c r="BH101" s="1061"/>
      <c r="BI101" s="1061"/>
      <c r="BJ101" s="1061"/>
      <c r="BK101" s="1061"/>
      <c r="BL101" s="1061"/>
      <c r="BM101" s="1061"/>
      <c r="BN101" s="1061"/>
      <c r="BO101" s="1061">
        <f>SUM(BO97:BO100)</f>
        <v>-3</v>
      </c>
      <c r="BP101" s="1061"/>
      <c r="BQ101" s="1061"/>
      <c r="BR101" s="1061"/>
      <c r="BS101" s="1061">
        <f t="shared" si="22"/>
        <v>21</v>
      </c>
    </row>
    <row r="102" spans="1:288" ht="15.75" customHeight="1" x14ac:dyDescent="0.25">
      <c r="A102" s="942"/>
      <c r="B102" s="1095"/>
      <c r="C102" s="1096"/>
      <c r="D102" s="1096"/>
      <c r="E102" s="1096"/>
      <c r="F102" s="1097"/>
      <c r="G102" s="1097"/>
      <c r="H102" s="1097"/>
      <c r="I102" s="1097"/>
      <c r="J102" s="1097"/>
      <c r="K102" s="1097"/>
      <c r="L102" s="1097"/>
      <c r="M102" s="1098"/>
      <c r="N102" s="1098"/>
      <c r="O102" s="1098"/>
      <c r="P102" s="1099"/>
      <c r="Q102" s="1099"/>
      <c r="R102" s="1099"/>
      <c r="S102" s="1099"/>
      <c r="T102" s="1099"/>
      <c r="U102" s="1099"/>
      <c r="V102" s="1099"/>
      <c r="W102" s="1099"/>
      <c r="X102" s="1099"/>
      <c r="Y102" s="1099"/>
      <c r="Z102" s="1099"/>
      <c r="AA102" s="1099"/>
      <c r="AB102" s="1099"/>
      <c r="AC102" s="1099"/>
      <c r="AD102" s="1099"/>
      <c r="AE102" s="1099"/>
      <c r="AF102" s="1099"/>
      <c r="AG102" s="1099"/>
      <c r="AH102" s="1099"/>
      <c r="AI102" s="1099"/>
      <c r="AJ102" s="1099"/>
      <c r="AK102" s="1099"/>
      <c r="AL102" s="1099"/>
      <c r="AM102" s="1099"/>
      <c r="AN102" s="1099"/>
      <c r="AO102" s="1099"/>
      <c r="AP102" s="1099"/>
      <c r="AQ102" s="1099"/>
      <c r="AR102" s="1099"/>
      <c r="AS102" s="1099"/>
      <c r="AT102" s="1099"/>
      <c r="AU102" s="1099"/>
      <c r="AV102" s="1099"/>
      <c r="AW102" s="1099"/>
      <c r="AX102" s="1099"/>
      <c r="AY102" s="1099"/>
      <c r="AZ102" s="1099"/>
      <c r="BA102" s="1099"/>
      <c r="BB102" s="1099"/>
      <c r="BC102" s="1099"/>
      <c r="BD102" s="1099"/>
      <c r="BE102" s="1099"/>
      <c r="BF102" s="1099"/>
      <c r="BG102" s="1099"/>
      <c r="BH102" s="1099"/>
      <c r="BI102" s="1099"/>
      <c r="BJ102" s="1099"/>
      <c r="BK102" s="1099"/>
      <c r="BL102" s="1099"/>
      <c r="BM102" s="1099"/>
      <c r="BN102" s="1099"/>
      <c r="BO102" s="1099"/>
      <c r="BP102" s="1099"/>
      <c r="BQ102" s="1099"/>
      <c r="BR102" s="1099"/>
      <c r="BS102" s="866"/>
      <c r="BT102" s="1114"/>
      <c r="BU102" s="1114"/>
      <c r="BV102" s="1114"/>
      <c r="BW102" s="1114"/>
      <c r="BX102" s="1114"/>
      <c r="BY102" s="1114"/>
      <c r="BZ102" s="1114"/>
      <c r="CA102" s="1114"/>
      <c r="CB102" s="1114"/>
      <c r="CC102" s="1114"/>
      <c r="CD102" s="1114"/>
      <c r="CE102" s="1114"/>
      <c r="CF102" s="1114"/>
      <c r="CG102" s="1114"/>
      <c r="CH102" s="1114"/>
      <c r="CI102" s="1114"/>
      <c r="CJ102" s="1114"/>
      <c r="CK102" s="1114"/>
      <c r="CL102" s="1114"/>
      <c r="CM102" s="1114"/>
      <c r="CN102" s="1114"/>
      <c r="CO102" s="1114"/>
      <c r="CP102" s="1114"/>
      <c r="CQ102" s="1114"/>
      <c r="CR102" s="1114"/>
      <c r="CS102" s="1114"/>
      <c r="CT102" s="1114"/>
      <c r="CU102" s="1114"/>
      <c r="CV102" s="1114"/>
      <c r="CW102" s="1114"/>
      <c r="CX102" s="1114"/>
      <c r="CY102" s="1114"/>
      <c r="CZ102" s="1114"/>
      <c r="DA102" s="1114"/>
      <c r="DB102" s="1114"/>
      <c r="DC102" s="1114"/>
      <c r="DD102" s="1114"/>
      <c r="DE102" s="1114"/>
      <c r="DF102" s="1114"/>
      <c r="DG102" s="1114"/>
      <c r="DH102" s="1114"/>
      <c r="DI102" s="1114"/>
      <c r="DJ102" s="1114"/>
      <c r="DK102" s="1114"/>
      <c r="DL102" s="1114"/>
      <c r="DM102" s="1114"/>
      <c r="DN102" s="1114"/>
      <c r="DO102" s="1114"/>
      <c r="DP102" s="1114"/>
      <c r="DQ102" s="1114"/>
      <c r="DR102" s="1114"/>
      <c r="DS102" s="1114"/>
      <c r="DT102" s="1114"/>
      <c r="DU102" s="1114"/>
      <c r="DV102" s="1114"/>
      <c r="DW102" s="1114"/>
      <c r="DX102" s="1114"/>
      <c r="DY102" s="1114"/>
      <c r="DZ102" s="1114"/>
      <c r="EA102" s="1114"/>
      <c r="EB102" s="1114"/>
      <c r="EC102" s="1114"/>
      <c r="ED102" s="1114"/>
      <c r="EE102" s="1114"/>
      <c r="EF102" s="1114"/>
      <c r="EG102" s="1114"/>
      <c r="EH102" s="1114"/>
      <c r="EI102" s="1114"/>
      <c r="EJ102" s="1114"/>
      <c r="EK102" s="1114"/>
      <c r="EL102" s="1114"/>
      <c r="EM102" s="1114"/>
      <c r="EN102" s="1114"/>
      <c r="EO102" s="1114"/>
      <c r="EP102" s="1114"/>
      <c r="EQ102" s="1114"/>
      <c r="ER102" s="1114"/>
      <c r="ES102" s="1114"/>
      <c r="ET102" s="1114"/>
      <c r="EU102" s="1114"/>
      <c r="EV102" s="1114"/>
      <c r="EW102" s="1114"/>
      <c r="EX102" s="1114"/>
      <c r="EY102" s="1114"/>
      <c r="EZ102" s="1114"/>
      <c r="FA102" s="1114"/>
      <c r="FB102" s="1114"/>
      <c r="FC102" s="1114"/>
      <c r="FD102" s="1114"/>
      <c r="FE102" s="1114"/>
      <c r="FF102" s="1114"/>
      <c r="FG102" s="1114"/>
      <c r="FH102" s="1114"/>
      <c r="FI102" s="1114"/>
      <c r="FJ102" s="1114"/>
      <c r="FK102" s="1114"/>
      <c r="FL102" s="1114"/>
      <c r="FM102" s="1114"/>
      <c r="FN102" s="1114"/>
      <c r="FO102" s="1114"/>
      <c r="FP102" s="1114"/>
      <c r="FQ102" s="1114"/>
      <c r="FR102" s="1114"/>
      <c r="FS102" s="1114"/>
      <c r="FT102" s="1114"/>
      <c r="FU102" s="1114"/>
      <c r="FV102" s="1114"/>
      <c r="FW102" s="1114"/>
      <c r="FX102" s="1114"/>
      <c r="FY102" s="1114"/>
      <c r="FZ102" s="1114"/>
      <c r="GA102" s="1114"/>
      <c r="GB102" s="1114"/>
      <c r="GC102" s="1114"/>
      <c r="GD102" s="1114"/>
      <c r="GE102" s="1114"/>
      <c r="GF102" s="1114"/>
      <c r="GG102" s="1114"/>
      <c r="GH102" s="1114"/>
      <c r="GI102" s="1114"/>
      <c r="GJ102" s="1114"/>
      <c r="GK102" s="1114"/>
      <c r="GL102" s="1114"/>
      <c r="GM102" s="1114"/>
      <c r="GN102" s="1114"/>
      <c r="GO102" s="1114"/>
      <c r="GP102" s="1114"/>
      <c r="GQ102" s="1114"/>
      <c r="GR102" s="1114"/>
      <c r="GS102" s="1114"/>
      <c r="GT102" s="1114"/>
      <c r="GU102" s="1114"/>
      <c r="GV102" s="1114"/>
      <c r="GW102" s="1114"/>
      <c r="GX102" s="1114"/>
      <c r="GY102" s="1114"/>
      <c r="GZ102" s="1114"/>
      <c r="HA102" s="1114"/>
      <c r="HB102" s="1114"/>
      <c r="HC102" s="1114"/>
      <c r="HD102" s="1114"/>
      <c r="HE102" s="1114"/>
      <c r="HF102" s="1114"/>
      <c r="HG102" s="1114"/>
      <c r="HH102" s="1114"/>
      <c r="HI102" s="1114"/>
      <c r="HJ102" s="1114"/>
      <c r="HK102" s="1114"/>
      <c r="HL102" s="1114"/>
      <c r="HM102" s="1114"/>
      <c r="HN102" s="1114"/>
      <c r="HO102" s="1114"/>
      <c r="HP102" s="1114"/>
      <c r="HQ102" s="1114"/>
      <c r="HR102" s="1114"/>
      <c r="HS102" s="1114"/>
      <c r="HT102" s="1114"/>
      <c r="HU102" s="1114"/>
      <c r="HV102" s="1114"/>
      <c r="HW102" s="1114"/>
      <c r="HX102" s="1114"/>
      <c r="HY102" s="1114"/>
      <c r="HZ102" s="1114"/>
      <c r="IA102" s="1114"/>
      <c r="IB102" s="1114"/>
      <c r="IC102" s="1114"/>
      <c r="ID102" s="1114"/>
      <c r="IE102" s="1114"/>
      <c r="IF102" s="1114"/>
      <c r="IG102" s="1114"/>
      <c r="IH102" s="1114"/>
      <c r="II102" s="1114"/>
      <c r="IJ102" s="1114"/>
      <c r="IK102" s="1114"/>
      <c r="IL102" s="1114"/>
      <c r="IM102" s="1114"/>
      <c r="IN102" s="1114"/>
      <c r="IO102" s="1114"/>
      <c r="IP102" s="1114"/>
      <c r="IQ102" s="1114"/>
      <c r="IR102" s="1114"/>
      <c r="IS102" s="1114"/>
      <c r="IT102" s="1114"/>
      <c r="IU102" s="1114"/>
      <c r="IV102" s="1114"/>
      <c r="IW102" s="1114"/>
      <c r="IX102" s="1114"/>
      <c r="IY102" s="1114"/>
      <c r="IZ102" s="1114"/>
      <c r="JA102" s="1114"/>
      <c r="JB102" s="1114"/>
      <c r="JC102" s="1114"/>
      <c r="JD102" s="1114"/>
      <c r="JE102" s="1114"/>
      <c r="JF102" s="1114"/>
      <c r="JG102" s="1114"/>
      <c r="JH102" s="1114"/>
      <c r="JI102" s="1114"/>
      <c r="JJ102" s="1114"/>
      <c r="JK102" s="1114"/>
      <c r="JL102" s="1114"/>
      <c r="JM102" s="1114"/>
      <c r="JN102" s="1114"/>
      <c r="JO102" s="1114"/>
      <c r="JP102" s="1114"/>
      <c r="JQ102" s="1114"/>
      <c r="JR102" s="1114"/>
      <c r="JS102" s="1114"/>
      <c r="JT102" s="1114"/>
      <c r="JU102" s="1114"/>
      <c r="JV102" s="1114"/>
      <c r="JW102" s="1114"/>
      <c r="JX102" s="1114"/>
      <c r="JY102" s="1114"/>
      <c r="JZ102" s="1114"/>
      <c r="KA102" s="1114"/>
      <c r="KB102" s="1114"/>
    </row>
    <row r="103" spans="1:288" s="1114" customFormat="1" ht="14.45" customHeight="1" x14ac:dyDescent="0.25">
      <c r="A103" s="942"/>
      <c r="B103" s="952"/>
      <c r="C103" s="953"/>
      <c r="D103" s="953"/>
      <c r="E103" s="953"/>
      <c r="F103" s="954"/>
      <c r="G103" s="954"/>
      <c r="H103" s="954"/>
      <c r="I103" s="954"/>
      <c r="J103" s="954"/>
      <c r="K103" s="954"/>
      <c r="L103" s="954"/>
      <c r="M103" s="978"/>
      <c r="N103" s="978"/>
      <c r="O103" s="978"/>
      <c r="P103" s="978"/>
      <c r="Q103" s="978"/>
      <c r="R103" s="978"/>
      <c r="S103" s="978"/>
      <c r="T103" s="978"/>
      <c r="U103" s="978"/>
      <c r="V103" s="978"/>
      <c r="W103" s="978"/>
      <c r="X103" s="978"/>
      <c r="Y103" s="978"/>
      <c r="Z103" s="978"/>
      <c r="AA103" s="978"/>
      <c r="AB103" s="978"/>
      <c r="AC103" s="978"/>
      <c r="AD103" s="978"/>
      <c r="AE103" s="978"/>
      <c r="AF103" s="978"/>
      <c r="AG103" s="978"/>
      <c r="AH103" s="978"/>
      <c r="AI103" s="978"/>
      <c r="AJ103" s="978"/>
      <c r="AK103" s="978"/>
      <c r="AL103" s="978"/>
      <c r="AM103" s="978"/>
      <c r="AN103" s="978"/>
      <c r="AO103" s="978"/>
      <c r="AP103" s="978"/>
      <c r="AQ103" s="978"/>
      <c r="AR103" s="978"/>
      <c r="AS103" s="978"/>
      <c r="AT103" s="978"/>
      <c r="AU103" s="978"/>
      <c r="AV103" s="978"/>
      <c r="AW103" s="978"/>
      <c r="AX103" s="978"/>
      <c r="AY103" s="1100"/>
      <c r="AZ103" s="1100"/>
      <c r="BA103" s="1100"/>
      <c r="BB103" s="1100"/>
      <c r="BC103" s="1100"/>
      <c r="BD103" s="1100"/>
      <c r="BE103" s="1100"/>
      <c r="BF103" s="1100"/>
      <c r="BG103" s="1100"/>
      <c r="BH103" s="1100"/>
      <c r="BI103" s="1100"/>
      <c r="BJ103" s="1100"/>
      <c r="BK103" s="1100"/>
      <c r="BL103" s="1100"/>
      <c r="BM103" s="1100"/>
      <c r="BN103" s="1100"/>
      <c r="BO103" s="1100"/>
      <c r="BP103" s="1100"/>
      <c r="BQ103" s="1100"/>
      <c r="BR103" s="1100"/>
      <c r="BS103" s="1101"/>
      <c r="BT103" s="950"/>
      <c r="BU103" s="950"/>
      <c r="BV103" s="950"/>
      <c r="BW103" s="950"/>
      <c r="BX103" s="950"/>
      <c r="BY103" s="950"/>
      <c r="BZ103" s="950"/>
      <c r="CA103" s="950"/>
      <c r="CB103" s="950"/>
      <c r="CC103" s="950"/>
      <c r="CD103" s="950"/>
      <c r="CE103" s="950"/>
      <c r="CF103" s="950"/>
      <c r="CG103" s="950"/>
      <c r="CH103" s="950"/>
      <c r="CI103" s="950"/>
      <c r="CJ103" s="950"/>
      <c r="CK103" s="950"/>
      <c r="CL103" s="950"/>
      <c r="CM103" s="950"/>
      <c r="CN103" s="950"/>
      <c r="CO103" s="950"/>
      <c r="CP103" s="950"/>
      <c r="CQ103" s="950"/>
      <c r="CR103" s="950"/>
      <c r="CS103" s="950"/>
      <c r="CT103" s="950"/>
      <c r="CU103" s="950"/>
      <c r="CV103" s="950"/>
      <c r="CW103" s="950"/>
      <c r="CX103" s="950"/>
      <c r="CY103" s="950"/>
      <c r="CZ103" s="950"/>
      <c r="DA103" s="950"/>
      <c r="DB103" s="950"/>
      <c r="DC103" s="950"/>
      <c r="DD103" s="950"/>
      <c r="DE103" s="950"/>
      <c r="DF103" s="950"/>
      <c r="DG103" s="950"/>
      <c r="DH103" s="950"/>
      <c r="DI103" s="950"/>
      <c r="DJ103" s="950"/>
      <c r="DK103" s="950"/>
      <c r="DL103" s="950"/>
      <c r="DM103" s="950"/>
      <c r="DN103" s="950"/>
      <c r="DO103" s="950"/>
      <c r="DP103" s="950"/>
      <c r="DQ103" s="950"/>
      <c r="DR103" s="950"/>
      <c r="DS103" s="950"/>
      <c r="DT103" s="950"/>
      <c r="DU103" s="950"/>
      <c r="DV103" s="950"/>
      <c r="DW103" s="950"/>
      <c r="DX103" s="950"/>
      <c r="DY103" s="950"/>
      <c r="DZ103" s="950"/>
      <c r="EA103" s="950"/>
      <c r="EB103" s="950"/>
      <c r="EC103" s="950"/>
      <c r="ED103" s="950"/>
      <c r="EE103" s="950"/>
      <c r="EF103" s="950"/>
      <c r="EG103" s="950"/>
      <c r="EH103" s="950"/>
      <c r="EI103" s="950"/>
      <c r="EJ103" s="950"/>
      <c r="EK103" s="950"/>
      <c r="EL103" s="950"/>
      <c r="EM103" s="950"/>
      <c r="EN103" s="950"/>
      <c r="EO103" s="950"/>
      <c r="EP103" s="950"/>
      <c r="EQ103" s="950"/>
      <c r="ER103" s="950"/>
      <c r="ES103" s="950"/>
      <c r="ET103" s="950"/>
      <c r="EU103" s="950"/>
      <c r="EV103" s="950"/>
      <c r="EW103" s="950"/>
      <c r="EX103" s="950"/>
      <c r="EY103" s="950"/>
      <c r="EZ103" s="950"/>
      <c r="FA103" s="950"/>
      <c r="FB103" s="950"/>
      <c r="FC103" s="950"/>
      <c r="FD103" s="950"/>
      <c r="FE103" s="950"/>
      <c r="FF103" s="950"/>
      <c r="FG103" s="950"/>
      <c r="FH103" s="950"/>
      <c r="FI103" s="950"/>
      <c r="FJ103" s="950"/>
      <c r="FK103" s="950"/>
      <c r="FL103" s="950"/>
      <c r="FM103" s="950"/>
      <c r="FN103" s="950"/>
      <c r="FO103" s="950"/>
      <c r="FP103" s="950"/>
      <c r="FQ103" s="950"/>
      <c r="FR103" s="950"/>
      <c r="FS103" s="950"/>
      <c r="FT103" s="950"/>
      <c r="FU103" s="950"/>
      <c r="FV103" s="950"/>
      <c r="FW103" s="950"/>
      <c r="FX103" s="950"/>
      <c r="FY103" s="950"/>
      <c r="FZ103" s="950"/>
      <c r="GA103" s="950"/>
      <c r="GB103" s="950"/>
      <c r="GC103" s="950"/>
      <c r="GD103" s="950"/>
      <c r="GE103" s="950"/>
      <c r="GF103" s="950"/>
      <c r="GG103" s="950"/>
      <c r="GH103" s="950"/>
      <c r="GI103" s="950"/>
      <c r="GJ103" s="950"/>
      <c r="GK103" s="950"/>
      <c r="GL103" s="950"/>
      <c r="GM103" s="950"/>
      <c r="GN103" s="950"/>
      <c r="GO103" s="950"/>
      <c r="GP103" s="950"/>
      <c r="GQ103" s="950"/>
      <c r="GR103" s="950"/>
      <c r="GS103" s="950"/>
      <c r="GT103" s="950"/>
      <c r="GU103" s="950"/>
      <c r="GV103" s="950"/>
      <c r="GW103" s="950"/>
      <c r="GX103" s="950"/>
      <c r="GY103" s="950"/>
      <c r="GZ103" s="950"/>
      <c r="HA103" s="950"/>
      <c r="HB103" s="950"/>
      <c r="HC103" s="950"/>
      <c r="HD103" s="950"/>
      <c r="HE103" s="950"/>
      <c r="HF103" s="950"/>
      <c r="HG103" s="950"/>
      <c r="HH103" s="950"/>
      <c r="HI103" s="950"/>
      <c r="HJ103" s="950"/>
      <c r="HK103" s="950"/>
      <c r="HL103" s="950"/>
      <c r="HM103" s="950"/>
      <c r="HN103" s="950"/>
      <c r="HO103" s="950"/>
      <c r="HP103" s="950"/>
      <c r="HQ103" s="950"/>
      <c r="HR103" s="950"/>
      <c r="HS103" s="950"/>
      <c r="HT103" s="950"/>
      <c r="HU103" s="950"/>
      <c r="HV103" s="950"/>
      <c r="HW103" s="950"/>
      <c r="HX103" s="950"/>
      <c r="HY103" s="950"/>
      <c r="HZ103" s="950"/>
      <c r="IA103" s="950"/>
      <c r="IB103" s="950"/>
      <c r="IC103" s="950"/>
      <c r="ID103" s="950"/>
      <c r="IE103" s="950"/>
      <c r="IF103" s="950"/>
      <c r="IG103" s="950"/>
      <c r="IH103" s="950"/>
      <c r="II103" s="950"/>
      <c r="IJ103" s="950"/>
      <c r="IK103" s="950"/>
      <c r="IL103" s="950"/>
      <c r="IM103" s="950"/>
      <c r="IN103" s="950"/>
      <c r="IO103" s="950"/>
      <c r="IP103" s="950"/>
      <c r="IQ103" s="950"/>
      <c r="IR103" s="950"/>
      <c r="IS103" s="950"/>
      <c r="IT103" s="950"/>
      <c r="IU103" s="950"/>
      <c r="IV103" s="950"/>
      <c r="IW103" s="950"/>
      <c r="IX103" s="950"/>
      <c r="IY103" s="950"/>
      <c r="IZ103" s="950"/>
      <c r="JA103" s="950"/>
      <c r="JB103" s="950"/>
      <c r="JC103" s="950"/>
      <c r="JD103" s="950"/>
      <c r="JE103" s="950"/>
      <c r="JF103" s="950"/>
      <c r="JG103" s="950"/>
      <c r="JH103" s="950"/>
      <c r="JI103" s="950"/>
      <c r="JJ103" s="950"/>
      <c r="JK103" s="950"/>
      <c r="JL103" s="950"/>
      <c r="JM103" s="950"/>
      <c r="JN103" s="950"/>
      <c r="JO103" s="950"/>
      <c r="JP103" s="950"/>
      <c r="JQ103" s="950"/>
      <c r="JR103" s="950"/>
      <c r="JS103" s="950"/>
      <c r="JT103" s="950"/>
      <c r="JU103" s="950"/>
      <c r="JV103" s="950"/>
      <c r="JW103" s="950"/>
      <c r="JX103" s="950"/>
      <c r="JY103" s="950"/>
      <c r="JZ103" s="950"/>
      <c r="KA103" s="950"/>
      <c r="KB103" s="950"/>
    </row>
    <row r="104" spans="1:288" s="1114" customFormat="1" ht="15.75" customHeight="1" x14ac:dyDescent="0.25">
      <c r="A104" s="942" t="s">
        <v>148</v>
      </c>
      <c r="B104" s="943" t="s">
        <v>657</v>
      </c>
      <c r="C104" s="944">
        <f>C21+C36+C92+C101</f>
        <v>0</v>
      </c>
      <c r="D104" s="944">
        <f t="shared" ref="D104:O104" si="23">D21+D36+D92+D101</f>
        <v>0</v>
      </c>
      <c r="E104" s="944">
        <f t="shared" si="23"/>
        <v>8</v>
      </c>
      <c r="F104" s="944">
        <f t="shared" si="23"/>
        <v>8</v>
      </c>
      <c r="G104" s="944">
        <f t="shared" si="23"/>
        <v>0</v>
      </c>
      <c r="H104" s="944">
        <f t="shared" si="23"/>
        <v>0</v>
      </c>
      <c r="I104" s="944">
        <f t="shared" si="23"/>
        <v>0</v>
      </c>
      <c r="J104" s="944">
        <f t="shared" si="23"/>
        <v>0</v>
      </c>
      <c r="K104" s="944">
        <f t="shared" si="23"/>
        <v>0</v>
      </c>
      <c r="L104" s="944">
        <f t="shared" si="23"/>
        <v>0</v>
      </c>
      <c r="M104" s="944">
        <f t="shared" si="23"/>
        <v>0</v>
      </c>
      <c r="N104" s="944">
        <f t="shared" si="23"/>
        <v>0</v>
      </c>
      <c r="O104" s="944">
        <f t="shared" si="23"/>
        <v>0</v>
      </c>
      <c r="P104" s="944">
        <f>P21+P36+P101+P92</f>
        <v>188.5</v>
      </c>
      <c r="Q104" s="944">
        <f t="shared" ref="Q104:AY104" si="24">Q21+Q36+Q101+Q92</f>
        <v>0</v>
      </c>
      <c r="R104" s="944">
        <f t="shared" si="24"/>
        <v>-0.5</v>
      </c>
      <c r="S104" s="944">
        <f t="shared" si="24"/>
        <v>0</v>
      </c>
      <c r="T104" s="944">
        <f t="shared" si="24"/>
        <v>-1</v>
      </c>
      <c r="U104" s="944">
        <f t="shared" si="24"/>
        <v>-1</v>
      </c>
      <c r="V104" s="944">
        <f t="shared" si="24"/>
        <v>-1</v>
      </c>
      <c r="W104" s="944">
        <f t="shared" si="24"/>
        <v>-10</v>
      </c>
      <c r="X104" s="944">
        <f t="shared" si="24"/>
        <v>0</v>
      </c>
      <c r="Y104" s="944">
        <f t="shared" si="24"/>
        <v>-3</v>
      </c>
      <c r="Z104" s="944">
        <f t="shared" si="24"/>
        <v>-10</v>
      </c>
      <c r="AA104" s="944">
        <f t="shared" si="24"/>
        <v>-3</v>
      </c>
      <c r="AB104" s="944">
        <f t="shared" si="24"/>
        <v>-6</v>
      </c>
      <c r="AC104" s="944">
        <f t="shared" si="24"/>
        <v>-1</v>
      </c>
      <c r="AD104" s="944">
        <f t="shared" si="24"/>
        <v>-1</v>
      </c>
      <c r="AE104" s="944">
        <f t="shared" si="24"/>
        <v>151</v>
      </c>
      <c r="AF104" s="944">
        <f t="shared" si="24"/>
        <v>2</v>
      </c>
      <c r="AG104" s="944">
        <f t="shared" si="24"/>
        <v>-1</v>
      </c>
      <c r="AH104" s="944">
        <f t="shared" si="24"/>
        <v>1</v>
      </c>
      <c r="AI104" s="944">
        <f t="shared" si="24"/>
        <v>188.5</v>
      </c>
      <c r="AJ104" s="944">
        <f t="shared" si="24"/>
        <v>0</v>
      </c>
      <c r="AK104" s="944">
        <f t="shared" si="24"/>
        <v>0</v>
      </c>
      <c r="AL104" s="944">
        <f t="shared" si="24"/>
        <v>-0.5</v>
      </c>
      <c r="AM104" s="944">
        <f t="shared" si="24"/>
        <v>0</v>
      </c>
      <c r="AN104" s="944">
        <f t="shared" si="24"/>
        <v>-1</v>
      </c>
      <c r="AO104" s="944">
        <f t="shared" si="24"/>
        <v>-1</v>
      </c>
      <c r="AP104" s="944">
        <f t="shared" si="24"/>
        <v>-1</v>
      </c>
      <c r="AQ104" s="944">
        <f t="shared" si="24"/>
        <v>-10</v>
      </c>
      <c r="AR104" s="944">
        <f t="shared" si="24"/>
        <v>0</v>
      </c>
      <c r="AS104" s="944">
        <f>AS21+AS36+AS101+AS92</f>
        <v>-3</v>
      </c>
      <c r="AT104" s="944">
        <f t="shared" si="24"/>
        <v>-2</v>
      </c>
      <c r="AU104" s="944">
        <f t="shared" si="24"/>
        <v>-3</v>
      </c>
      <c r="AV104" s="944">
        <f t="shared" si="24"/>
        <v>-6</v>
      </c>
      <c r="AW104" s="944">
        <f t="shared" si="24"/>
        <v>-1</v>
      </c>
      <c r="AX104" s="944">
        <f t="shared" si="24"/>
        <v>-1</v>
      </c>
      <c r="AY104" s="944">
        <f t="shared" si="24"/>
        <v>159</v>
      </c>
      <c r="AZ104" s="944">
        <f>AZ21+AZ36+AZ101+AZ92</f>
        <v>2</v>
      </c>
      <c r="BA104" s="944">
        <f t="shared" ref="BA104:BB104" si="25">BA21+BA36+BA101+BA92</f>
        <v>-1</v>
      </c>
      <c r="BB104" s="944">
        <f t="shared" si="25"/>
        <v>1</v>
      </c>
      <c r="BC104" s="1102">
        <f>BC101+BC92+BC36+BC21</f>
        <v>189.25</v>
      </c>
      <c r="BD104" s="1102">
        <f t="shared" ref="BD104:BS104" si="26">BD101+BD92+BD36+BD21</f>
        <v>0</v>
      </c>
      <c r="BE104" s="1102">
        <f t="shared" si="26"/>
        <v>0</v>
      </c>
      <c r="BF104" s="1102">
        <f t="shared" si="26"/>
        <v>-0.5</v>
      </c>
      <c r="BG104" s="1102">
        <f t="shared" si="26"/>
        <v>0</v>
      </c>
      <c r="BH104" s="1102">
        <f t="shared" si="26"/>
        <v>-1</v>
      </c>
      <c r="BI104" s="1102">
        <f t="shared" si="26"/>
        <v>-1</v>
      </c>
      <c r="BJ104" s="1102">
        <f t="shared" si="26"/>
        <v>-1</v>
      </c>
      <c r="BK104" s="1102">
        <f t="shared" si="26"/>
        <v>-10</v>
      </c>
      <c r="BL104" s="1102">
        <f t="shared" si="26"/>
        <v>0</v>
      </c>
      <c r="BM104" s="1102">
        <f t="shared" si="26"/>
        <v>-3</v>
      </c>
      <c r="BN104" s="1102">
        <f t="shared" si="26"/>
        <v>-2</v>
      </c>
      <c r="BO104" s="1102">
        <f t="shared" si="26"/>
        <v>-3</v>
      </c>
      <c r="BP104" s="1102">
        <f t="shared" si="26"/>
        <v>-6.5</v>
      </c>
      <c r="BQ104" s="1102">
        <f t="shared" si="26"/>
        <v>-1</v>
      </c>
      <c r="BR104" s="1102">
        <f t="shared" si="26"/>
        <v>-1</v>
      </c>
      <c r="BS104" s="1102">
        <f t="shared" si="26"/>
        <v>159.25</v>
      </c>
    </row>
    <row r="105" spans="1:288" s="1114" customFormat="1" ht="14.45" customHeight="1" x14ac:dyDescent="0.25">
      <c r="A105" s="942"/>
      <c r="B105" s="994"/>
      <c r="C105" s="959"/>
      <c r="D105" s="959"/>
      <c r="E105" s="959"/>
      <c r="F105" s="960"/>
      <c r="G105" s="960"/>
      <c r="H105" s="960"/>
      <c r="I105" s="960"/>
      <c r="J105" s="960"/>
      <c r="K105" s="960"/>
      <c r="L105" s="960"/>
      <c r="M105" s="961"/>
      <c r="N105" s="961"/>
      <c r="O105" s="961"/>
      <c r="P105" s="1103"/>
      <c r="Q105" s="1103"/>
      <c r="R105" s="1103"/>
      <c r="S105" s="1103"/>
      <c r="T105" s="1103"/>
      <c r="U105" s="1103"/>
      <c r="V105" s="1103"/>
      <c r="W105" s="1103"/>
      <c r="X105" s="1103"/>
      <c r="Y105" s="1103"/>
      <c r="Z105" s="1103"/>
      <c r="AA105" s="1103"/>
      <c r="AB105" s="1103"/>
      <c r="AC105" s="1103"/>
      <c r="AD105" s="1103"/>
      <c r="AE105" s="1100"/>
      <c r="AF105" s="1100"/>
      <c r="AG105" s="1100"/>
      <c r="AH105" s="1100"/>
      <c r="AI105" s="1100"/>
      <c r="AJ105" s="955"/>
      <c r="AK105" s="955"/>
      <c r="AL105" s="955"/>
      <c r="AM105" s="955"/>
      <c r="AN105" s="955"/>
      <c r="AO105" s="955"/>
      <c r="AP105" s="955"/>
      <c r="AQ105" s="955"/>
      <c r="AR105" s="955"/>
      <c r="AS105" s="955"/>
      <c r="AT105" s="955"/>
      <c r="AU105" s="955"/>
      <c r="AV105" s="955"/>
      <c r="AW105" s="955"/>
      <c r="AX105" s="955"/>
      <c r="AY105" s="992"/>
      <c r="AZ105" s="1104"/>
      <c r="BA105" s="1104"/>
      <c r="BB105" s="1104"/>
      <c r="BC105" s="1105"/>
      <c r="BD105" s="1105"/>
      <c r="BE105" s="1105"/>
      <c r="BF105" s="1105"/>
      <c r="BG105" s="1105"/>
      <c r="BH105" s="1105"/>
      <c r="BI105" s="1105"/>
      <c r="BJ105" s="1105"/>
      <c r="BK105" s="1105"/>
      <c r="BL105" s="1105"/>
      <c r="BM105" s="1105"/>
      <c r="BN105" s="1105"/>
      <c r="BO105" s="1105"/>
      <c r="BP105" s="1105"/>
      <c r="BQ105" s="1105"/>
      <c r="BR105" s="1105"/>
      <c r="BS105" s="1106"/>
    </row>
    <row r="106" spans="1:288" ht="14.45" customHeight="1" x14ac:dyDescent="0.25">
      <c r="A106" s="942" t="s">
        <v>150</v>
      </c>
      <c r="B106" s="943" t="s">
        <v>581</v>
      </c>
      <c r="C106" s="1107">
        <f>C10+C12+C104</f>
        <v>7</v>
      </c>
      <c r="D106" s="1107">
        <f>D10+D12+D104</f>
        <v>-1</v>
      </c>
      <c r="E106" s="1107">
        <f>E10+E12+E104</f>
        <v>8</v>
      </c>
      <c r="F106" s="1108">
        <f>F10+F12+F104</f>
        <v>14</v>
      </c>
      <c r="G106" s="1109">
        <f>G10++G12+G104</f>
        <v>0</v>
      </c>
      <c r="H106" s="1109">
        <f>H104+H12+H10</f>
        <v>0</v>
      </c>
      <c r="I106" s="1107">
        <f>I10+I12+I104</f>
        <v>39</v>
      </c>
      <c r="J106" s="1107">
        <f>J10+J12+J104</f>
        <v>1</v>
      </c>
      <c r="K106" s="1107">
        <f t="shared" ref="K106:L106" si="27">K10+K12+K104</f>
        <v>-4</v>
      </c>
      <c r="L106" s="1107">
        <f t="shared" si="27"/>
        <v>0</v>
      </c>
      <c r="M106" s="1107">
        <f>M10+M12+M104</f>
        <v>36</v>
      </c>
      <c r="N106" s="1107">
        <f t="shared" ref="N106:BS106" si="28">N10+N12+N104</f>
        <v>0</v>
      </c>
      <c r="O106" s="1107">
        <f t="shared" si="28"/>
        <v>0</v>
      </c>
      <c r="P106" s="1107">
        <f t="shared" si="28"/>
        <v>188.5</v>
      </c>
      <c r="Q106" s="1107">
        <f t="shared" si="28"/>
        <v>0</v>
      </c>
      <c r="R106" s="1107">
        <f t="shared" si="28"/>
        <v>-0.5</v>
      </c>
      <c r="S106" s="1107">
        <f t="shared" si="28"/>
        <v>0</v>
      </c>
      <c r="T106" s="1107">
        <f t="shared" si="28"/>
        <v>-1</v>
      </c>
      <c r="U106" s="1107">
        <f t="shared" si="28"/>
        <v>-1</v>
      </c>
      <c r="V106" s="1107">
        <f t="shared" si="28"/>
        <v>-1</v>
      </c>
      <c r="W106" s="1107">
        <f t="shared" si="28"/>
        <v>-10</v>
      </c>
      <c r="X106" s="1107">
        <f t="shared" si="28"/>
        <v>0</v>
      </c>
      <c r="Y106" s="1107">
        <f t="shared" si="28"/>
        <v>-3</v>
      </c>
      <c r="Z106" s="1107">
        <f t="shared" si="28"/>
        <v>-10</v>
      </c>
      <c r="AA106" s="1107">
        <f t="shared" si="28"/>
        <v>-3</v>
      </c>
      <c r="AB106" s="1107">
        <f t="shared" si="28"/>
        <v>-6</v>
      </c>
      <c r="AC106" s="1107">
        <f t="shared" si="28"/>
        <v>-1</v>
      </c>
      <c r="AD106" s="1107">
        <f t="shared" si="28"/>
        <v>-1</v>
      </c>
      <c r="AE106" s="1107">
        <f t="shared" si="28"/>
        <v>151</v>
      </c>
      <c r="AF106" s="1107">
        <f t="shared" si="28"/>
        <v>2</v>
      </c>
      <c r="AG106" s="1107">
        <f t="shared" si="28"/>
        <v>-1</v>
      </c>
      <c r="AH106" s="1107">
        <f t="shared" si="28"/>
        <v>1</v>
      </c>
      <c r="AI106" s="1107">
        <f t="shared" si="28"/>
        <v>234.5</v>
      </c>
      <c r="AJ106" s="1107">
        <f t="shared" si="28"/>
        <v>0</v>
      </c>
      <c r="AK106" s="1107">
        <f t="shared" si="28"/>
        <v>1</v>
      </c>
      <c r="AL106" s="1107">
        <f t="shared" si="28"/>
        <v>-0.5</v>
      </c>
      <c r="AM106" s="1107">
        <f t="shared" si="28"/>
        <v>0</v>
      </c>
      <c r="AN106" s="1107">
        <f t="shared" si="28"/>
        <v>-1</v>
      </c>
      <c r="AO106" s="1107">
        <f t="shared" si="28"/>
        <v>-1</v>
      </c>
      <c r="AP106" s="1107">
        <f t="shared" si="28"/>
        <v>-1</v>
      </c>
      <c r="AQ106" s="1107">
        <f t="shared" si="28"/>
        <v>-14</v>
      </c>
      <c r="AR106" s="1107">
        <f t="shared" si="28"/>
        <v>0</v>
      </c>
      <c r="AS106" s="1107">
        <f t="shared" si="28"/>
        <v>-4</v>
      </c>
      <c r="AT106" s="1107">
        <f t="shared" si="28"/>
        <v>-2</v>
      </c>
      <c r="AU106" s="1107">
        <f t="shared" si="28"/>
        <v>-3</v>
      </c>
      <c r="AV106" s="1107">
        <f t="shared" si="28"/>
        <v>-6</v>
      </c>
      <c r="AW106" s="1107">
        <f t="shared" si="28"/>
        <v>-1</v>
      </c>
      <c r="AX106" s="1107">
        <f t="shared" si="28"/>
        <v>-1</v>
      </c>
      <c r="AY106" s="1107">
        <f t="shared" si="28"/>
        <v>201</v>
      </c>
      <c r="AZ106" s="1107">
        <f t="shared" si="28"/>
        <v>2</v>
      </c>
      <c r="BA106" s="1107">
        <f t="shared" si="28"/>
        <v>-1</v>
      </c>
      <c r="BB106" s="1107">
        <f t="shared" si="28"/>
        <v>1</v>
      </c>
      <c r="BC106" s="1110">
        <f t="shared" si="28"/>
        <v>235.25</v>
      </c>
      <c r="BD106" s="1110">
        <f t="shared" si="28"/>
        <v>0</v>
      </c>
      <c r="BE106" s="1110">
        <f t="shared" si="28"/>
        <v>1</v>
      </c>
      <c r="BF106" s="1110">
        <f t="shared" si="28"/>
        <v>-0.5</v>
      </c>
      <c r="BG106" s="1110">
        <f t="shared" si="28"/>
        <v>0</v>
      </c>
      <c r="BH106" s="1110">
        <f t="shared" si="28"/>
        <v>-1</v>
      </c>
      <c r="BI106" s="1110">
        <f t="shared" si="28"/>
        <v>-1</v>
      </c>
      <c r="BJ106" s="1110">
        <f t="shared" si="28"/>
        <v>-1</v>
      </c>
      <c r="BK106" s="1110">
        <f t="shared" si="28"/>
        <v>-14</v>
      </c>
      <c r="BL106" s="1110">
        <f t="shared" si="28"/>
        <v>0</v>
      </c>
      <c r="BM106" s="1110">
        <f t="shared" si="28"/>
        <v>-4</v>
      </c>
      <c r="BN106" s="1110">
        <f t="shared" si="28"/>
        <v>-2</v>
      </c>
      <c r="BO106" s="1110">
        <f t="shared" si="28"/>
        <v>-3</v>
      </c>
      <c r="BP106" s="1110">
        <f t="shared" si="28"/>
        <v>-6.5</v>
      </c>
      <c r="BQ106" s="1110">
        <f t="shared" si="28"/>
        <v>-1</v>
      </c>
      <c r="BR106" s="1110">
        <f t="shared" si="28"/>
        <v>-1</v>
      </c>
      <c r="BS106" s="1107">
        <f t="shared" si="28"/>
        <v>201.25</v>
      </c>
      <c r="BT106" s="1114"/>
      <c r="BU106" s="1114"/>
      <c r="BV106" s="1114"/>
      <c r="BW106" s="1114"/>
      <c r="BX106" s="1114"/>
      <c r="BY106" s="1114"/>
      <c r="BZ106" s="1114"/>
      <c r="CA106" s="1114"/>
      <c r="CB106" s="1114"/>
      <c r="CC106" s="1114"/>
      <c r="CD106" s="1114"/>
      <c r="CE106" s="1114"/>
      <c r="CF106" s="1114"/>
      <c r="CG106" s="1114"/>
      <c r="CH106" s="1114"/>
      <c r="CI106" s="1114"/>
      <c r="CJ106" s="1114"/>
      <c r="CK106" s="1114"/>
      <c r="CL106" s="1114"/>
      <c r="CM106" s="1114"/>
      <c r="CN106" s="1114"/>
      <c r="CO106" s="1114"/>
      <c r="CP106" s="1114"/>
      <c r="CQ106" s="1114"/>
      <c r="CR106" s="1114"/>
      <c r="CS106" s="1114"/>
      <c r="CT106" s="1114"/>
      <c r="CU106" s="1114"/>
      <c r="CV106" s="1114"/>
      <c r="CW106" s="1114"/>
      <c r="CX106" s="1114"/>
      <c r="CY106" s="1114"/>
      <c r="CZ106" s="1114"/>
      <c r="DA106" s="1114"/>
      <c r="DB106" s="1114"/>
      <c r="DC106" s="1114"/>
      <c r="DD106" s="1114"/>
      <c r="DE106" s="1114"/>
      <c r="DF106" s="1114"/>
      <c r="DG106" s="1114"/>
      <c r="DH106" s="1114"/>
      <c r="DI106" s="1114"/>
      <c r="DJ106" s="1114"/>
      <c r="DK106" s="1114"/>
      <c r="DL106" s="1114"/>
      <c r="DM106" s="1114"/>
      <c r="DN106" s="1114"/>
      <c r="DO106" s="1114"/>
      <c r="DP106" s="1114"/>
      <c r="DQ106" s="1114"/>
      <c r="DR106" s="1114"/>
      <c r="DS106" s="1114"/>
      <c r="DT106" s="1114"/>
      <c r="DU106" s="1114"/>
      <c r="DV106" s="1114"/>
      <c r="DW106" s="1114"/>
      <c r="DX106" s="1114"/>
      <c r="DY106" s="1114"/>
      <c r="DZ106" s="1114"/>
      <c r="EA106" s="1114"/>
      <c r="EB106" s="1114"/>
      <c r="EC106" s="1114"/>
      <c r="ED106" s="1114"/>
      <c r="EE106" s="1114"/>
      <c r="EF106" s="1114"/>
      <c r="EG106" s="1114"/>
      <c r="EH106" s="1114"/>
      <c r="EI106" s="1114"/>
      <c r="EJ106" s="1114"/>
      <c r="EK106" s="1114"/>
      <c r="EL106" s="1114"/>
      <c r="EM106" s="1114"/>
      <c r="EN106" s="1114"/>
      <c r="EO106" s="1114"/>
      <c r="EP106" s="1114"/>
      <c r="EQ106" s="1114"/>
      <c r="ER106" s="1114"/>
      <c r="ES106" s="1114"/>
      <c r="ET106" s="1114"/>
      <c r="EU106" s="1114"/>
      <c r="EV106" s="1114"/>
      <c r="EW106" s="1114"/>
      <c r="EX106" s="1114"/>
      <c r="EY106" s="1114"/>
      <c r="EZ106" s="1114"/>
      <c r="FA106" s="1114"/>
      <c r="FB106" s="1114"/>
      <c r="FC106" s="1114"/>
      <c r="FD106" s="1114"/>
      <c r="FE106" s="1114"/>
      <c r="FF106" s="1114"/>
      <c r="FG106" s="1114"/>
      <c r="FH106" s="1114"/>
      <c r="FI106" s="1114"/>
      <c r="FJ106" s="1114"/>
      <c r="FK106" s="1114"/>
      <c r="FL106" s="1114"/>
      <c r="FM106" s="1114"/>
      <c r="FN106" s="1114"/>
      <c r="FO106" s="1114"/>
      <c r="FP106" s="1114"/>
      <c r="FQ106" s="1114"/>
      <c r="FR106" s="1114"/>
      <c r="FS106" s="1114"/>
      <c r="FT106" s="1114"/>
      <c r="FU106" s="1114"/>
      <c r="FV106" s="1114"/>
      <c r="FW106" s="1114"/>
      <c r="FX106" s="1114"/>
      <c r="FY106" s="1114"/>
      <c r="FZ106" s="1114"/>
      <c r="GA106" s="1114"/>
      <c r="GB106" s="1114"/>
      <c r="GC106" s="1114"/>
      <c r="GD106" s="1114"/>
      <c r="GE106" s="1114"/>
      <c r="GF106" s="1114"/>
      <c r="GG106" s="1114"/>
      <c r="GH106" s="1114"/>
      <c r="GI106" s="1114"/>
      <c r="GJ106" s="1114"/>
      <c r="GK106" s="1114"/>
      <c r="GL106" s="1114"/>
      <c r="GM106" s="1114"/>
      <c r="GN106" s="1114"/>
      <c r="GO106" s="1114"/>
      <c r="GP106" s="1114"/>
      <c r="GQ106" s="1114"/>
      <c r="GR106" s="1114"/>
      <c r="GS106" s="1114"/>
      <c r="GT106" s="1114"/>
      <c r="GU106" s="1114"/>
      <c r="GV106" s="1114"/>
      <c r="GW106" s="1114"/>
      <c r="GX106" s="1114"/>
      <c r="GY106" s="1114"/>
      <c r="GZ106" s="1114"/>
      <c r="HA106" s="1114"/>
      <c r="HB106" s="1114"/>
      <c r="HC106" s="1114"/>
      <c r="HD106" s="1114"/>
      <c r="HE106" s="1114"/>
      <c r="HF106" s="1114"/>
      <c r="HG106" s="1114"/>
      <c r="HH106" s="1114"/>
      <c r="HI106" s="1114"/>
      <c r="HJ106" s="1114"/>
      <c r="HK106" s="1114"/>
      <c r="HL106" s="1114"/>
      <c r="HM106" s="1114"/>
      <c r="HN106" s="1114"/>
      <c r="HO106" s="1114"/>
      <c r="HP106" s="1114"/>
      <c r="HQ106" s="1114"/>
      <c r="HR106" s="1114"/>
      <c r="HS106" s="1114"/>
      <c r="HT106" s="1114"/>
      <c r="HU106" s="1114"/>
      <c r="HV106" s="1114"/>
      <c r="HW106" s="1114"/>
      <c r="HX106" s="1114"/>
      <c r="HY106" s="1114"/>
      <c r="HZ106" s="1114"/>
      <c r="IA106" s="1114"/>
      <c r="IB106" s="1114"/>
      <c r="IC106" s="1114"/>
      <c r="ID106" s="1114"/>
      <c r="IE106" s="1114"/>
      <c r="IF106" s="1114"/>
      <c r="IG106" s="1114"/>
      <c r="IH106" s="1114"/>
      <c r="II106" s="1114"/>
      <c r="IJ106" s="1114"/>
      <c r="IK106" s="1114"/>
      <c r="IL106" s="1114"/>
      <c r="IM106" s="1114"/>
      <c r="IN106" s="1114"/>
      <c r="IO106" s="1114"/>
      <c r="IP106" s="1114"/>
      <c r="IQ106" s="1114"/>
      <c r="IR106" s="1114"/>
      <c r="IS106" s="1114"/>
      <c r="IT106" s="1114"/>
      <c r="IU106" s="1114"/>
      <c r="IV106" s="1114"/>
      <c r="IW106" s="1114"/>
      <c r="IX106" s="1114"/>
      <c r="IY106" s="1114"/>
      <c r="IZ106" s="1114"/>
      <c r="JA106" s="1114"/>
      <c r="JB106" s="1114"/>
      <c r="JC106" s="1114"/>
      <c r="JD106" s="1114"/>
      <c r="JE106" s="1114"/>
      <c r="JF106" s="1114"/>
      <c r="JG106" s="1114"/>
      <c r="JH106" s="1114"/>
      <c r="JI106" s="1114"/>
      <c r="JJ106" s="1114"/>
      <c r="JK106" s="1114"/>
      <c r="JL106" s="1114"/>
      <c r="JM106" s="1114"/>
      <c r="JN106" s="1114"/>
      <c r="JO106" s="1114"/>
      <c r="JP106" s="1114"/>
      <c r="JQ106" s="1114"/>
      <c r="JR106" s="1114"/>
      <c r="JS106" s="1114"/>
      <c r="JT106" s="1114"/>
      <c r="JU106" s="1114"/>
      <c r="JV106" s="1114"/>
      <c r="JW106" s="1114"/>
      <c r="JX106" s="1114"/>
      <c r="JY106" s="1114"/>
      <c r="JZ106" s="1114"/>
      <c r="KA106" s="1114"/>
      <c r="KB106" s="1114"/>
    </row>
    <row r="107" spans="1:288" ht="15.75" customHeight="1" x14ac:dyDescent="0.25">
      <c r="A107" s="950"/>
      <c r="B107" s="1015"/>
      <c r="C107" s="995"/>
      <c r="D107" s="995"/>
      <c r="E107" s="995"/>
      <c r="F107" s="955"/>
      <c r="G107" s="955"/>
      <c r="H107" s="955"/>
      <c r="I107" s="955"/>
      <c r="J107" s="955"/>
      <c r="K107" s="955"/>
      <c r="L107" s="955"/>
      <c r="M107" s="955"/>
      <c r="N107" s="955"/>
      <c r="O107" s="955"/>
      <c r="P107" s="955"/>
      <c r="Q107" s="955"/>
      <c r="R107" s="955"/>
      <c r="S107" s="955"/>
      <c r="T107" s="955"/>
      <c r="U107" s="955"/>
      <c r="V107" s="955"/>
      <c r="W107" s="955"/>
      <c r="X107" s="955"/>
      <c r="Y107" s="955"/>
      <c r="Z107" s="955"/>
      <c r="AA107" s="955"/>
      <c r="AB107" s="955"/>
      <c r="AC107" s="955"/>
      <c r="AD107" s="955"/>
      <c r="AE107" s="955"/>
      <c r="AF107" s="955"/>
      <c r="AG107" s="955"/>
      <c r="AH107" s="955"/>
      <c r="AI107" s="1111"/>
      <c r="AJ107" s="1111"/>
      <c r="AK107" s="1111"/>
      <c r="AL107" s="1111"/>
      <c r="AM107" s="1111"/>
      <c r="AN107" s="1111"/>
      <c r="AO107" s="1111"/>
      <c r="AP107" s="1111"/>
      <c r="AQ107" s="1111"/>
      <c r="AR107" s="1111"/>
      <c r="AS107" s="1111"/>
      <c r="AT107" s="1111"/>
      <c r="AU107" s="1111"/>
      <c r="AV107" s="1111"/>
      <c r="AW107" s="1111"/>
      <c r="AX107" s="1111"/>
      <c r="AY107" s="1111"/>
      <c r="AZ107" s="1112"/>
      <c r="BA107" s="1112"/>
      <c r="BB107" s="1112"/>
      <c r="BC107" s="1112"/>
      <c r="BD107" s="1112"/>
      <c r="BE107" s="1112"/>
      <c r="BF107" s="1112"/>
      <c r="BG107" s="1112"/>
      <c r="BH107" s="1112"/>
      <c r="BI107" s="1112"/>
      <c r="BJ107" s="1112"/>
      <c r="BK107" s="1112"/>
      <c r="BL107" s="1112"/>
      <c r="BM107" s="1112"/>
      <c r="BN107" s="1112"/>
      <c r="BO107" s="1112"/>
      <c r="BP107" s="1112"/>
      <c r="BQ107" s="1112"/>
      <c r="BR107" s="1112"/>
      <c r="BS107" s="1112"/>
    </row>
    <row r="108" spans="1:288" ht="17.25" customHeight="1" x14ac:dyDescent="0.25">
      <c r="A108" s="950"/>
      <c r="B108" s="2531" t="s">
        <v>1256</v>
      </c>
      <c r="C108" s="2531"/>
      <c r="D108" s="2531"/>
      <c r="E108" s="2531"/>
      <c r="F108" s="2531"/>
      <c r="G108" s="2531"/>
      <c r="H108" s="2531"/>
      <c r="I108" s="2531"/>
      <c r="J108" s="2531"/>
      <c r="K108" s="2531"/>
      <c r="L108" s="2531"/>
      <c r="M108" s="2531"/>
      <c r="N108" s="2531"/>
      <c r="O108" s="2531"/>
      <c r="P108" s="2531"/>
      <c r="Q108" s="2531"/>
      <c r="R108" s="2531"/>
      <c r="S108" s="2531"/>
      <c r="T108" s="2531"/>
      <c r="U108" s="2531"/>
      <c r="V108" s="2531"/>
      <c r="W108" s="2531"/>
      <c r="X108" s="2531"/>
      <c r="Y108" s="2531"/>
      <c r="Z108" s="2531"/>
      <c r="AA108" s="2531"/>
      <c r="AB108" s="2531"/>
      <c r="AC108" s="2531"/>
      <c r="AD108" s="2531"/>
      <c r="AE108" s="2531"/>
      <c r="AF108" s="2531"/>
      <c r="AG108" s="2531"/>
      <c r="AH108" s="2531"/>
      <c r="AI108" s="2531"/>
      <c r="AJ108" s="2531"/>
      <c r="AK108" s="2531"/>
      <c r="AL108" s="2531"/>
      <c r="AM108" s="2531"/>
      <c r="AN108" s="2531"/>
      <c r="AO108" s="2531"/>
      <c r="AP108" s="2531"/>
      <c r="AQ108" s="2531"/>
      <c r="AR108" s="2531"/>
      <c r="AS108" s="2531"/>
      <c r="AT108" s="2531"/>
      <c r="AU108" s="2531"/>
      <c r="AV108" s="2531"/>
      <c r="AW108" s="2531"/>
      <c r="AX108" s="2531"/>
      <c r="AY108" s="2531"/>
      <c r="AZ108" s="2531"/>
      <c r="BA108" s="2531"/>
      <c r="BB108" s="2531"/>
      <c r="BC108" s="2531"/>
      <c r="BD108" s="2531"/>
      <c r="BE108" s="2531"/>
      <c r="BF108" s="2531"/>
      <c r="BG108" s="2531"/>
      <c r="BH108" s="2531"/>
      <c r="BI108" s="2531"/>
      <c r="BJ108" s="2531"/>
      <c r="BK108" s="2531"/>
      <c r="BL108" s="2531"/>
      <c r="BM108" s="2531"/>
      <c r="BN108" s="2531"/>
      <c r="BO108" s="2531"/>
      <c r="BP108" s="2531"/>
      <c r="BQ108" s="2531"/>
      <c r="BR108" s="2531"/>
      <c r="BS108" s="2531"/>
    </row>
    <row r="109" spans="1:288" ht="15.75" customHeight="1" x14ac:dyDescent="0.25">
      <c r="A109" s="950"/>
      <c r="B109" s="2532" t="s">
        <v>1257</v>
      </c>
      <c r="C109" s="2532"/>
      <c r="D109" s="2532"/>
      <c r="E109" s="2532"/>
      <c r="F109" s="2532"/>
      <c r="G109" s="2532"/>
      <c r="H109" s="2532"/>
      <c r="I109" s="2532"/>
      <c r="J109" s="2532"/>
      <c r="K109" s="2532"/>
      <c r="L109" s="2532"/>
      <c r="M109" s="2532"/>
      <c r="N109" s="2532"/>
      <c r="O109" s="2532"/>
      <c r="P109" s="2532"/>
      <c r="Q109" s="2532"/>
      <c r="R109" s="2532"/>
      <c r="S109" s="2532"/>
      <c r="T109" s="2532"/>
      <c r="U109" s="2532"/>
      <c r="V109" s="2532"/>
      <c r="W109" s="2532"/>
      <c r="X109" s="2532"/>
      <c r="Y109" s="2532"/>
      <c r="Z109" s="2532"/>
      <c r="AA109" s="2532"/>
      <c r="AB109" s="2532"/>
      <c r="AC109" s="2532"/>
      <c r="AD109" s="2532"/>
      <c r="AE109" s="2532"/>
      <c r="AF109" s="2532"/>
      <c r="AG109" s="2532"/>
      <c r="AH109" s="2532"/>
      <c r="AI109" s="2532"/>
      <c r="AJ109" s="2532"/>
      <c r="AK109" s="2532"/>
      <c r="AL109" s="2532"/>
      <c r="AM109" s="2532"/>
      <c r="AN109" s="2532"/>
      <c r="AO109" s="2532"/>
      <c r="AP109" s="2532"/>
      <c r="AQ109" s="2532"/>
      <c r="AR109" s="2532"/>
      <c r="AS109" s="2532"/>
      <c r="AT109" s="2532"/>
      <c r="AU109" s="2532"/>
      <c r="AV109" s="2532"/>
      <c r="AW109" s="2532"/>
      <c r="AX109" s="2532"/>
      <c r="AY109" s="2532"/>
      <c r="AZ109" s="2532"/>
      <c r="BA109" s="2532"/>
      <c r="BB109" s="2532"/>
      <c r="BC109" s="2532"/>
      <c r="BD109" s="2532"/>
      <c r="BE109" s="2532"/>
      <c r="BF109" s="2532"/>
      <c r="BG109" s="2532"/>
      <c r="BH109" s="2532"/>
      <c r="BI109" s="2532"/>
      <c r="BJ109" s="2532"/>
      <c r="BK109" s="2532"/>
      <c r="BL109" s="2532"/>
      <c r="BM109" s="2532"/>
      <c r="BN109" s="2532"/>
      <c r="BO109" s="2532"/>
      <c r="BP109" s="2532"/>
      <c r="BQ109" s="2532"/>
      <c r="BR109" s="2532"/>
      <c r="BS109" s="2532"/>
    </row>
    <row r="110" spans="1:288" ht="13.9" customHeight="1" x14ac:dyDescent="0.25">
      <c r="A110" s="950"/>
      <c r="B110" s="2533" t="s">
        <v>1258</v>
      </c>
      <c r="C110" s="2534"/>
      <c r="D110" s="2534"/>
      <c r="E110" s="2534"/>
      <c r="F110" s="2534"/>
      <c r="G110" s="2534"/>
      <c r="H110" s="2534"/>
      <c r="I110" s="2534"/>
      <c r="J110" s="2534"/>
      <c r="K110" s="2534"/>
      <c r="L110" s="2534"/>
      <c r="M110" s="2534"/>
      <c r="N110" s="2534"/>
      <c r="O110" s="2534"/>
      <c r="P110" s="2534"/>
      <c r="Q110" s="2534"/>
      <c r="R110" s="2534"/>
      <c r="S110" s="2534"/>
      <c r="T110" s="2534"/>
      <c r="U110" s="2534"/>
      <c r="V110" s="2534"/>
      <c r="W110" s="2534"/>
      <c r="X110" s="2534"/>
      <c r="Y110" s="2534"/>
      <c r="Z110" s="2534"/>
      <c r="AA110" s="2534"/>
      <c r="AB110" s="2534"/>
      <c r="AC110" s="2534"/>
      <c r="AD110" s="2534"/>
      <c r="AE110" s="2534"/>
      <c r="AF110" s="2534"/>
      <c r="AG110" s="2534"/>
      <c r="AH110" s="2534"/>
      <c r="AI110" s="2534"/>
      <c r="AJ110" s="2534"/>
      <c r="AK110" s="2534"/>
      <c r="AL110" s="2534"/>
      <c r="AM110" s="2534"/>
      <c r="AN110" s="2534"/>
      <c r="AO110" s="2534"/>
      <c r="AP110" s="2534"/>
      <c r="AQ110" s="2534"/>
      <c r="AR110" s="2534"/>
      <c r="AS110" s="2534"/>
      <c r="AT110" s="2534"/>
      <c r="AU110" s="2534"/>
      <c r="AV110" s="2534"/>
      <c r="AW110" s="2534"/>
      <c r="AX110" s="2534"/>
      <c r="AY110" s="2534"/>
      <c r="AZ110" s="2534"/>
      <c r="BA110" s="2534"/>
      <c r="BB110" s="2534"/>
      <c r="BC110" s="2534"/>
      <c r="BD110" s="2534"/>
      <c r="BE110" s="2534"/>
      <c r="BF110" s="2534"/>
      <c r="BG110" s="2534"/>
      <c r="BH110" s="2534"/>
      <c r="BI110" s="2534"/>
      <c r="BJ110" s="2534"/>
      <c r="BK110" s="2534"/>
      <c r="BL110" s="2534"/>
      <c r="BM110" s="2534"/>
      <c r="BN110" s="2534"/>
      <c r="BO110" s="2534"/>
      <c r="BP110" s="2534"/>
      <c r="BQ110" s="2534"/>
      <c r="BR110" s="2534"/>
      <c r="BS110" s="2534"/>
    </row>
    <row r="111" spans="1:288" ht="13.9" customHeight="1" x14ac:dyDescent="0.25">
      <c r="A111" s="950"/>
      <c r="B111" s="1117"/>
      <c r="C111" s="950"/>
      <c r="D111" s="950"/>
      <c r="E111" s="950"/>
      <c r="F111" s="950"/>
      <c r="G111" s="950"/>
      <c r="H111" s="950"/>
      <c r="I111" s="950"/>
      <c r="J111" s="950"/>
      <c r="K111" s="950"/>
      <c r="L111" s="950"/>
      <c r="M111" s="950"/>
      <c r="N111" s="950"/>
      <c r="O111" s="950"/>
      <c r="P111" s="950"/>
      <c r="Q111" s="950"/>
      <c r="R111" s="950"/>
      <c r="S111" s="950"/>
      <c r="T111" s="950"/>
      <c r="U111" s="950"/>
      <c r="V111" s="950"/>
      <c r="W111" s="950"/>
      <c r="X111" s="950"/>
      <c r="Y111" s="950"/>
      <c r="Z111" s="950"/>
      <c r="AA111" s="950"/>
      <c r="AB111" s="950"/>
      <c r="AC111" s="950"/>
      <c r="AD111" s="950"/>
      <c r="AE111" s="950"/>
      <c r="AF111" s="950"/>
      <c r="AG111" s="950"/>
      <c r="AH111" s="950"/>
      <c r="AI111" s="950"/>
      <c r="AJ111" s="950"/>
      <c r="AK111" s="950"/>
      <c r="AL111" s="950"/>
      <c r="AM111" s="950"/>
      <c r="AN111" s="950"/>
      <c r="AO111" s="950"/>
      <c r="AP111" s="950"/>
      <c r="AQ111" s="950"/>
      <c r="AR111" s="950"/>
      <c r="AS111" s="950"/>
      <c r="AT111" s="950"/>
      <c r="AU111" s="950"/>
      <c r="AV111" s="950"/>
      <c r="AW111" s="950"/>
      <c r="AX111" s="950"/>
      <c r="AY111" s="950"/>
      <c r="AZ111" s="950"/>
      <c r="BA111" s="950"/>
      <c r="BB111" s="950"/>
      <c r="BC111" s="950"/>
      <c r="BD111" s="950"/>
      <c r="BE111" s="950"/>
      <c r="BF111" s="950"/>
      <c r="BG111" s="950"/>
      <c r="BH111" s="950"/>
      <c r="BI111" s="950"/>
      <c r="BJ111" s="950"/>
      <c r="BK111" s="950"/>
      <c r="BL111" s="950"/>
      <c r="BM111" s="950"/>
      <c r="BN111" s="950"/>
      <c r="BO111" s="950"/>
      <c r="BP111" s="950"/>
      <c r="BQ111" s="950"/>
      <c r="BR111" s="950"/>
      <c r="BS111" s="950"/>
    </row>
  </sheetData>
  <mergeCells count="30">
    <mergeCell ref="A1:BS1"/>
    <mergeCell ref="A2:BS2"/>
    <mergeCell ref="A3:BS3"/>
    <mergeCell ref="A5:A8"/>
    <mergeCell ref="C5:F5"/>
    <mergeCell ref="G5:H5"/>
    <mergeCell ref="I5:M5"/>
    <mergeCell ref="N5:O5"/>
    <mergeCell ref="P5:AE5"/>
    <mergeCell ref="AF5:AH5"/>
    <mergeCell ref="AI5:AY5"/>
    <mergeCell ref="AZ5:BB5"/>
    <mergeCell ref="BC5:BS5"/>
    <mergeCell ref="B6:B8"/>
    <mergeCell ref="C6:H6"/>
    <mergeCell ref="I6:O6"/>
    <mergeCell ref="P6:AH6"/>
    <mergeCell ref="AI6:BB6"/>
    <mergeCell ref="BC6:BS7"/>
    <mergeCell ref="C7:F7"/>
    <mergeCell ref="AZ7:BB7"/>
    <mergeCell ref="B108:BS108"/>
    <mergeCell ref="B109:BS109"/>
    <mergeCell ref="B110:BS110"/>
    <mergeCell ref="G7:H7"/>
    <mergeCell ref="I7:M7"/>
    <mergeCell ref="N7:O7"/>
    <mergeCell ref="P7:AE7"/>
    <mergeCell ref="AF7:AH7"/>
    <mergeCell ref="AI7:AY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Z50"/>
  <sheetViews>
    <sheetView zoomScale="120" workbookViewId="0">
      <selection sqref="A1:Q1"/>
    </sheetView>
  </sheetViews>
  <sheetFormatPr defaultColWidth="9.140625" defaultRowHeight="11.25" x14ac:dyDescent="0.2"/>
  <cols>
    <col min="1" max="1" width="4.85546875" style="103" customWidth="1"/>
    <col min="2" max="2" width="42.85546875" style="103" customWidth="1"/>
    <col min="3" max="8" width="7.7109375" style="104" customWidth="1"/>
    <col min="9" max="9" width="5.28515625" style="104" customWidth="1"/>
    <col min="10" max="10" width="41.7109375" style="104" customWidth="1"/>
    <col min="11" max="13" width="7.7109375" style="104" customWidth="1"/>
    <col min="14" max="16" width="7.7109375" style="103" customWidth="1"/>
    <col min="17" max="17" width="5.28515625" style="103" customWidth="1"/>
    <col min="18" max="26" width="9.140625" style="103"/>
    <col min="27" max="16384" width="9.140625" style="8"/>
  </cols>
  <sheetData>
    <row r="1" spans="1:26" ht="12.75" customHeight="1" x14ac:dyDescent="0.2">
      <c r="A1" s="2211" t="s">
        <v>3068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  <c r="M1" s="2211"/>
      <c r="N1" s="2211"/>
      <c r="O1" s="2211"/>
      <c r="P1" s="2211"/>
      <c r="Q1" s="2211"/>
    </row>
    <row r="2" spans="1:26" x14ac:dyDescent="0.2">
      <c r="B2" s="402"/>
      <c r="M2" s="105"/>
    </row>
    <row r="3" spans="1:26" s="82" customFormat="1" ht="12.75" customHeight="1" x14ac:dyDescent="0.2">
      <c r="A3" s="2212" t="s">
        <v>54</v>
      </c>
      <c r="B3" s="2212"/>
      <c r="C3" s="2212"/>
      <c r="D3" s="2212"/>
      <c r="E3" s="2212"/>
      <c r="F3" s="2212"/>
      <c r="G3" s="2212"/>
      <c r="H3" s="2212"/>
      <c r="I3" s="2212"/>
      <c r="J3" s="2212"/>
      <c r="K3" s="2212"/>
      <c r="L3" s="2212"/>
      <c r="M3" s="2212"/>
      <c r="N3" s="2212"/>
      <c r="O3" s="2212"/>
      <c r="P3" s="2212"/>
      <c r="Q3" s="2212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82" customFormat="1" ht="12.75" customHeight="1" x14ac:dyDescent="0.2">
      <c r="A4" s="2212" t="s">
        <v>1159</v>
      </c>
      <c r="B4" s="2212"/>
      <c r="C4" s="2212"/>
      <c r="D4" s="2212"/>
      <c r="E4" s="2212"/>
      <c r="F4" s="2212"/>
      <c r="G4" s="2212"/>
      <c r="H4" s="2212"/>
      <c r="I4" s="2212"/>
      <c r="J4" s="2212"/>
      <c r="K4" s="2212"/>
      <c r="L4" s="2212"/>
      <c r="M4" s="2212"/>
      <c r="N4" s="2212"/>
      <c r="O4" s="2212"/>
      <c r="P4" s="2212"/>
      <c r="Q4" s="2212"/>
      <c r="R4" s="106"/>
      <c r="S4" s="106"/>
      <c r="T4" s="106"/>
      <c r="U4" s="106"/>
      <c r="V4" s="106"/>
      <c r="W4" s="106"/>
      <c r="X4" s="106"/>
      <c r="Y4" s="106"/>
      <c r="Z4" s="106"/>
    </row>
    <row r="5" spans="1:26" s="82" customFormat="1" ht="12.75" customHeight="1" thickBot="1" x14ac:dyDescent="0.25">
      <c r="A5" s="2251" t="s">
        <v>295</v>
      </c>
      <c r="B5" s="2251"/>
      <c r="C5" s="2251"/>
      <c r="D5" s="2251"/>
      <c r="E5" s="2251"/>
      <c r="F5" s="2251"/>
      <c r="G5" s="2251"/>
      <c r="H5" s="2251"/>
      <c r="I5" s="2251"/>
      <c r="J5" s="2251"/>
      <c r="K5" s="2251"/>
      <c r="L5" s="2251"/>
      <c r="M5" s="2251"/>
      <c r="N5" s="2251"/>
      <c r="O5" s="2251"/>
      <c r="P5" s="2251"/>
      <c r="Q5" s="2251"/>
      <c r="R5" s="106"/>
      <c r="S5" s="106"/>
      <c r="T5" s="106"/>
      <c r="U5" s="106"/>
      <c r="V5" s="106"/>
      <c r="W5" s="106"/>
      <c r="X5" s="106"/>
      <c r="Y5" s="106"/>
      <c r="Z5" s="106"/>
    </row>
    <row r="6" spans="1:26" s="82" customFormat="1" ht="12.75" customHeight="1" x14ac:dyDescent="0.2">
      <c r="A6" s="2255" t="s">
        <v>56</v>
      </c>
      <c r="B6" s="2224" t="s">
        <v>57</v>
      </c>
      <c r="C6" s="2252" t="s">
        <v>58</v>
      </c>
      <c r="D6" s="2252"/>
      <c r="E6" s="2253"/>
      <c r="F6" s="2258" t="s">
        <v>59</v>
      </c>
      <c r="G6" s="2258"/>
      <c r="H6" s="2258"/>
      <c r="I6" s="2258"/>
      <c r="J6" s="1637" t="s">
        <v>60</v>
      </c>
      <c r="K6" s="2254" t="s">
        <v>458</v>
      </c>
      <c r="L6" s="2254"/>
      <c r="M6" s="2254"/>
      <c r="N6" s="2246" t="s">
        <v>459</v>
      </c>
      <c r="O6" s="2224"/>
      <c r="P6" s="2224"/>
      <c r="Q6" s="2247"/>
      <c r="R6" s="106"/>
      <c r="S6" s="106"/>
      <c r="T6" s="106"/>
    </row>
    <row r="7" spans="1:26" s="82" customFormat="1" ht="12.75" customHeight="1" x14ac:dyDescent="0.2">
      <c r="A7" s="2256"/>
      <c r="B7" s="2225"/>
      <c r="C7" s="2215" t="s">
        <v>1010</v>
      </c>
      <c r="D7" s="2215"/>
      <c r="E7" s="2216"/>
      <c r="F7" s="2259" t="s">
        <v>1295</v>
      </c>
      <c r="G7" s="2260"/>
      <c r="H7" s="2261"/>
      <c r="I7" s="2262"/>
      <c r="J7" s="1"/>
      <c r="K7" s="2215" t="s">
        <v>1010</v>
      </c>
      <c r="L7" s="2215"/>
      <c r="M7" s="2216"/>
      <c r="N7" s="2248" t="s">
        <v>1295</v>
      </c>
      <c r="O7" s="2249"/>
      <c r="P7" s="2249"/>
      <c r="Q7" s="2250"/>
    </row>
    <row r="8" spans="1:26" s="83" customFormat="1" ht="36.6" customHeight="1" thickBot="1" x14ac:dyDescent="0.25">
      <c r="A8" s="2257"/>
      <c r="B8" s="1634" t="s">
        <v>61</v>
      </c>
      <c r="C8" s="1201" t="s">
        <v>62</v>
      </c>
      <c r="D8" s="1201" t="s">
        <v>63</v>
      </c>
      <c r="E8" s="1639" t="s">
        <v>64</v>
      </c>
      <c r="F8" s="1201" t="s">
        <v>62</v>
      </c>
      <c r="G8" s="1639" t="s">
        <v>63</v>
      </c>
      <c r="H8" s="1635" t="s">
        <v>1299</v>
      </c>
      <c r="I8" s="1686" t="s">
        <v>1325</v>
      </c>
      <c r="J8" s="1640" t="s">
        <v>65</v>
      </c>
      <c r="K8" s="1201" t="s">
        <v>62</v>
      </c>
      <c r="L8" s="1201" t="s">
        <v>63</v>
      </c>
      <c r="M8" s="1639" t="s">
        <v>64</v>
      </c>
      <c r="N8" s="1246" t="s">
        <v>62</v>
      </c>
      <c r="O8" s="1201" t="s">
        <v>63</v>
      </c>
      <c r="P8" s="1639" t="s">
        <v>1299</v>
      </c>
      <c r="Q8" s="1636" t="s">
        <v>1325</v>
      </c>
    </row>
    <row r="9" spans="1:26" ht="11.45" customHeight="1" x14ac:dyDescent="0.2">
      <c r="A9" s="1370">
        <v>1</v>
      </c>
      <c r="B9" s="1687" t="s">
        <v>24</v>
      </c>
      <c r="C9" s="1688"/>
      <c r="D9" s="1689"/>
      <c r="E9" s="1690"/>
      <c r="F9" s="1691"/>
      <c r="G9" s="1692"/>
      <c r="H9" s="1693"/>
      <c r="I9" s="1694"/>
      <c r="J9" s="1700" t="s">
        <v>25</v>
      </c>
      <c r="K9" s="1689"/>
      <c r="L9" s="1689"/>
      <c r="M9" s="1692"/>
      <c r="N9" s="1701"/>
      <c r="O9" s="1702"/>
      <c r="P9" s="1702"/>
      <c r="Q9" s="1703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">
      <c r="A10" s="1371">
        <f t="shared" ref="A10:A45" si="0">A9+1</f>
        <v>2</v>
      </c>
      <c r="B10" s="1668"/>
      <c r="C10" s="90"/>
      <c r="D10" s="79"/>
      <c r="E10" s="324"/>
      <c r="F10" s="90"/>
      <c r="G10" s="79"/>
      <c r="H10" s="324"/>
      <c r="I10" s="1236"/>
      <c r="J10" s="1182"/>
      <c r="K10" s="79"/>
      <c r="L10" s="79"/>
      <c r="M10" s="109"/>
      <c r="N10" s="378"/>
      <c r="O10" s="108"/>
      <c r="P10" s="108"/>
      <c r="Q10" s="1216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">
      <c r="A11" s="1371">
        <f t="shared" si="0"/>
        <v>3</v>
      </c>
      <c r="B11" s="1668" t="s">
        <v>38</v>
      </c>
      <c r="C11" s="90"/>
      <c r="D11" s="79"/>
      <c r="E11" s="324"/>
      <c r="F11" s="90"/>
      <c r="G11" s="79"/>
      <c r="H11" s="324"/>
      <c r="I11" s="1236"/>
      <c r="J11" s="1180" t="s">
        <v>34</v>
      </c>
      <c r="K11" s="86"/>
      <c r="L11" s="86"/>
      <c r="M11" s="79"/>
      <c r="N11" s="378"/>
      <c r="O11" s="108"/>
      <c r="P11" s="108"/>
      <c r="Q11" s="1216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">
      <c r="A12" s="1371">
        <f t="shared" si="0"/>
        <v>4</v>
      </c>
      <c r="B12" s="1668" t="s">
        <v>914</v>
      </c>
      <c r="C12" s="90">
        <f>Össz.önkor.mérleg.!C15</f>
        <v>0</v>
      </c>
      <c r="D12" s="79">
        <f>Össz.önkor.mérleg.!D15</f>
        <v>0</v>
      </c>
      <c r="E12" s="324">
        <f>Össz.önkor.mérleg.!E15</f>
        <v>0</v>
      </c>
      <c r="F12" s="90">
        <f>'pü.mérleg Önkorm.'!F15</f>
        <v>0</v>
      </c>
      <c r="G12" s="79">
        <f>'pü.mérleg Önkorm.'!G15</f>
        <v>0</v>
      </c>
      <c r="H12" s="324">
        <f>F12+G12</f>
        <v>0</v>
      </c>
      <c r="I12" s="1236"/>
      <c r="J12" s="1180"/>
      <c r="K12" s="86"/>
      <c r="L12" s="86"/>
      <c r="M12" s="79"/>
      <c r="N12" s="378"/>
      <c r="O12" s="108"/>
      <c r="P12" s="108"/>
      <c r="Q12" s="1216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371">
        <f t="shared" si="0"/>
        <v>5</v>
      </c>
      <c r="B13" s="1669" t="s">
        <v>915</v>
      </c>
      <c r="C13" s="90">
        <f>Össz.önkor.mérleg.!C16</f>
        <v>1876885</v>
      </c>
      <c r="D13" s="79">
        <f>Össz.önkor.mérleg.!D16</f>
        <v>0</v>
      </c>
      <c r="E13" s="324">
        <f>Össz.önkor.mérleg.!E16</f>
        <v>1876885</v>
      </c>
      <c r="F13" s="90">
        <f>'pü.mérleg Önkorm.'!F16</f>
        <v>1241463</v>
      </c>
      <c r="G13" s="79">
        <f>'pü.mérleg Önkorm.'!G16</f>
        <v>0</v>
      </c>
      <c r="H13" s="324">
        <f>F13+G13</f>
        <v>1241463</v>
      </c>
      <c r="I13" s="1236">
        <f>H13/E13</f>
        <v>0.66144862365035684</v>
      </c>
      <c r="J13" s="1180"/>
      <c r="K13" s="86"/>
      <c r="L13" s="86"/>
      <c r="M13" s="79"/>
      <c r="N13" s="378"/>
      <c r="O13" s="108"/>
      <c r="P13" s="108"/>
      <c r="Q13" s="1216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371">
        <f t="shared" si="0"/>
        <v>6</v>
      </c>
      <c r="B14" s="1668" t="s">
        <v>617</v>
      </c>
      <c r="C14" s="90"/>
      <c r="D14" s="109"/>
      <c r="E14" s="318"/>
      <c r="F14" s="1126"/>
      <c r="G14" s="109"/>
      <c r="H14" s="318"/>
      <c r="I14" s="1695"/>
      <c r="J14" s="1182" t="s">
        <v>612</v>
      </c>
      <c r="K14" s="79">
        <f>Össz.önkor.mérleg.!K27</f>
        <v>2746563</v>
      </c>
      <c r="L14" s="79">
        <f>Össz.önkor.mérleg.!L27</f>
        <v>248650</v>
      </c>
      <c r="M14" s="79">
        <f>Össz.önkor.mérleg.!M27</f>
        <v>2995213</v>
      </c>
      <c r="N14" s="90">
        <f>'pü.mérleg Önkorm.'!N27+'pü.mérleg Hivatal'!N27+'püm. GAMESZ. '!N27+püm.Brunszvik!N27+'püm Festetics'!N27+'püm-TASZII.'!N27</f>
        <v>244507</v>
      </c>
      <c r="O14" s="79">
        <f>'pü.mérleg Önkorm.'!O27+'pü.mérleg Hivatal'!O27+'püm. GAMESZ. '!O27+püm.Brunszvik!O27+'püm Festetics'!O27+'püm-TASZII.'!O27</f>
        <v>238554</v>
      </c>
      <c r="P14" s="79">
        <f>N14+O14</f>
        <v>483061</v>
      </c>
      <c r="Q14" s="1216">
        <f>P14/M14</f>
        <v>0.16127767874939111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 ht="12" customHeight="1" x14ac:dyDescent="0.2">
      <c r="A15" s="1371">
        <f t="shared" si="0"/>
        <v>7</v>
      </c>
      <c r="B15" s="1668" t="s">
        <v>43</v>
      </c>
      <c r="C15" s="90"/>
      <c r="D15" s="109"/>
      <c r="E15" s="318"/>
      <c r="F15" s="1126"/>
      <c r="G15" s="109"/>
      <c r="H15" s="318"/>
      <c r="I15" s="1695"/>
      <c r="J15" s="1182" t="s">
        <v>31</v>
      </c>
      <c r="K15" s="79">
        <f>Össz.önkor.mérleg.!K28</f>
        <v>18326</v>
      </c>
      <c r="L15" s="79">
        <f>Össz.önkor.mérleg.!L28</f>
        <v>19050</v>
      </c>
      <c r="M15" s="79">
        <f>SUM(K15:L15)</f>
        <v>37376</v>
      </c>
      <c r="N15" s="90">
        <f>'pü.mérleg Önkorm.'!N28+'pü.mérleg Hivatal'!N28+'püm. GAMESZ. '!N28+püm.Brunszvik!N28+'püm Festetics'!N28+'püm-TASZII.'!N28</f>
        <v>12599</v>
      </c>
      <c r="O15" s="79">
        <f>'pü.mérleg Önkorm.'!O28+'pü.mérleg Hivatal'!O28+'püm. GAMESZ. '!O28+püm.Brunszvik!O28+'püm Festetics'!O28+'püm-TASZII.'!O28</f>
        <v>12827</v>
      </c>
      <c r="P15" s="79">
        <f>N15+O15</f>
        <v>25426</v>
      </c>
      <c r="Q15" s="1216">
        <f>P15/O15</f>
        <v>1.9822249941529586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371">
        <f t="shared" si="0"/>
        <v>8</v>
      </c>
      <c r="B16" s="1668" t="s">
        <v>44</v>
      </c>
      <c r="C16" s="117">
        <f>Össz.önkor.mérleg.!C24</f>
        <v>2028</v>
      </c>
      <c r="D16" s="88">
        <f>Össz.önkor.mérleg.!D24</f>
        <v>2402</v>
      </c>
      <c r="E16" s="324">
        <f>Össz.önkor.mérleg.!E24</f>
        <v>4430</v>
      </c>
      <c r="F16" s="90">
        <f>'pü.mérleg Önkorm.'!F24</f>
        <v>2028</v>
      </c>
      <c r="G16" s="79">
        <f>'pü.mérleg Önkorm.'!G24</f>
        <v>2402</v>
      </c>
      <c r="H16" s="324">
        <f>F16+G16</f>
        <v>4430</v>
      </c>
      <c r="I16" s="1236">
        <f>H16/E16</f>
        <v>1</v>
      </c>
      <c r="J16" s="1182" t="s">
        <v>32</v>
      </c>
      <c r="K16" s="79"/>
      <c r="L16" s="79"/>
      <c r="M16" s="79"/>
      <c r="N16" s="378"/>
      <c r="O16" s="108"/>
      <c r="P16" s="108"/>
      <c r="Q16" s="1216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371">
        <f t="shared" si="0"/>
        <v>9</v>
      </c>
      <c r="B17" s="1668" t="s">
        <v>45</v>
      </c>
      <c r="C17" s="90">
        <f>Össz.önkor.mérleg.!C25</f>
        <v>3515</v>
      </c>
      <c r="D17" s="79">
        <f>Össz.önkor.mérleg.!D25</f>
        <v>115</v>
      </c>
      <c r="E17" s="324">
        <f>Össz.önkor.mérleg.!E25</f>
        <v>3630</v>
      </c>
      <c r="F17" s="90">
        <f>'pü.mérleg Önkorm.'!F25+'pü.mérleg Hivatal'!F25</f>
        <v>3514</v>
      </c>
      <c r="G17" s="79">
        <f>'pü.mérleg Önkorm.'!G25+'pü.mérleg Hivatal'!G25</f>
        <v>115</v>
      </c>
      <c r="H17" s="324">
        <f>F17+G17</f>
        <v>3629</v>
      </c>
      <c r="I17" s="1236">
        <f>H17/E17</f>
        <v>0.9997245179063361</v>
      </c>
      <c r="J17" s="1182" t="s">
        <v>435</v>
      </c>
      <c r="K17" s="79">
        <f>Össz.önkor.mérleg.!K30</f>
        <v>0</v>
      </c>
      <c r="L17" s="79">
        <f>Össz.önkor.mérleg.!L30</f>
        <v>0</v>
      </c>
      <c r="M17" s="79">
        <f>SUM(K17:L17)</f>
        <v>0</v>
      </c>
      <c r="N17" s="378"/>
      <c r="O17" s="108"/>
      <c r="P17" s="108"/>
      <c r="Q17" s="1216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371">
        <f t="shared" si="0"/>
        <v>10</v>
      </c>
      <c r="B18" s="1668"/>
      <c r="C18" s="90"/>
      <c r="D18" s="79"/>
      <c r="E18" s="324"/>
      <c r="F18" s="90"/>
      <c r="G18" s="79"/>
      <c r="H18" s="324"/>
      <c r="I18" s="1236"/>
      <c r="J18" s="1182" t="s">
        <v>923</v>
      </c>
      <c r="K18" s="79">
        <f>Össz.önkor.mérleg.!K31</f>
        <v>0</v>
      </c>
      <c r="L18" s="79">
        <f>Össz.önkor.mérleg.!L31</f>
        <v>5000</v>
      </c>
      <c r="M18" s="79">
        <f>Össz.önkor.mérleg.!M31</f>
        <v>5000</v>
      </c>
      <c r="N18" s="90">
        <f>'pü.mérleg Önkorm.'!N31</f>
        <v>0</v>
      </c>
      <c r="O18" s="79">
        <f>'pü.mérleg Önkorm.'!O31</f>
        <v>0</v>
      </c>
      <c r="P18" s="79">
        <f>N18+O18</f>
        <v>0</v>
      </c>
      <c r="Q18" s="1216">
        <f>P18/M18</f>
        <v>0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371">
        <f t="shared" si="0"/>
        <v>11</v>
      </c>
      <c r="B19" s="1668" t="s">
        <v>46</v>
      </c>
      <c r="C19" s="90">
        <f>Össz.önkor.mérleg.!C21</f>
        <v>0</v>
      </c>
      <c r="D19" s="79">
        <f>Össz.önkor.mérleg.!D26</f>
        <v>796350</v>
      </c>
      <c r="E19" s="324">
        <f>Össz.önkor.mérleg.!E26</f>
        <v>796350</v>
      </c>
      <c r="F19" s="90">
        <f>'pü.mérleg Önkorm.'!F26</f>
        <v>0</v>
      </c>
      <c r="G19" s="79">
        <f>'pü.mérleg Önkorm.'!G26</f>
        <v>796350</v>
      </c>
      <c r="H19" s="324">
        <f>F19+G19</f>
        <v>796350</v>
      </c>
      <c r="I19" s="1236">
        <f>H19/E19</f>
        <v>1</v>
      </c>
      <c r="J19" s="1182" t="s">
        <v>924</v>
      </c>
      <c r="K19" s="79">
        <f>Össz.önkor.mérleg.!K32</f>
        <v>28681</v>
      </c>
      <c r="L19" s="79">
        <f>Össz.önkor.mérleg.!L32</f>
        <v>14322</v>
      </c>
      <c r="M19" s="79">
        <f>Össz.önkor.mérleg.!M32</f>
        <v>43003</v>
      </c>
      <c r="N19" s="90">
        <f>'pü.mérleg Önkorm.'!N32</f>
        <v>25680</v>
      </c>
      <c r="O19" s="79">
        <f>'pü.mérleg Önkorm.'!O32</f>
        <v>14322</v>
      </c>
      <c r="P19" s="79">
        <f>N19+O19</f>
        <v>40002</v>
      </c>
      <c r="Q19" s="1216">
        <f>P19/M19</f>
        <v>0.93021417110434157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371">
        <f t="shared" si="0"/>
        <v>12</v>
      </c>
      <c r="B20" s="1668" t="s">
        <v>47</v>
      </c>
      <c r="C20" s="90">
        <f>Össz.önkor.mérleg.!C22</f>
        <v>0</v>
      </c>
      <c r="D20" s="79">
        <f>Össz.önkor.mérleg.!D22</f>
        <v>0</v>
      </c>
      <c r="E20" s="324">
        <f>Össz.önkor.mérleg.!E22</f>
        <v>0</v>
      </c>
      <c r="F20" s="90"/>
      <c r="G20" s="79"/>
      <c r="H20" s="324"/>
      <c r="I20" s="1236"/>
      <c r="J20" s="1182" t="s">
        <v>925</v>
      </c>
      <c r="K20" s="79">
        <f>Össz.önkor.mérleg.!K33</f>
        <v>135763</v>
      </c>
      <c r="L20" s="79">
        <f>Össz.önkor.mérleg.!L33</f>
        <v>89363</v>
      </c>
      <c r="M20" s="79">
        <f>Össz.önkor.mérleg.!M33</f>
        <v>225126</v>
      </c>
      <c r="N20" s="378"/>
      <c r="O20" s="108"/>
      <c r="P20" s="108"/>
      <c r="Q20" s="1216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371">
        <f t="shared" si="0"/>
        <v>13</v>
      </c>
      <c r="B21" s="1668"/>
      <c r="C21" s="90"/>
      <c r="D21" s="79"/>
      <c r="E21" s="324"/>
      <c r="F21" s="90"/>
      <c r="G21" s="79"/>
      <c r="H21" s="324"/>
      <c r="I21" s="1236"/>
      <c r="J21" s="1704" t="s">
        <v>68</v>
      </c>
      <c r="K21" s="88">
        <f t="shared" ref="K21:P21" si="1">SUM(K14:K20)</f>
        <v>2929333</v>
      </c>
      <c r="L21" s="88">
        <f t="shared" si="1"/>
        <v>376385</v>
      </c>
      <c r="M21" s="88">
        <f t="shared" si="1"/>
        <v>3305718</v>
      </c>
      <c r="N21" s="1665">
        <f t="shared" si="1"/>
        <v>282786</v>
      </c>
      <c r="O21" s="1664">
        <f t="shared" si="1"/>
        <v>265703</v>
      </c>
      <c r="P21" s="1664">
        <f t="shared" si="1"/>
        <v>548489</v>
      </c>
      <c r="Q21" s="1705">
        <f>P21/M21</f>
        <v>0.16592129153182456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371">
        <f t="shared" si="0"/>
        <v>14</v>
      </c>
      <c r="B22" s="1668" t="s">
        <v>618</v>
      </c>
      <c r="C22" s="90">
        <f>Össz.önkor.mérleg.!C30</f>
        <v>9931</v>
      </c>
      <c r="D22" s="79">
        <f>Össz.önkor.mérleg.!D30</f>
        <v>3006</v>
      </c>
      <c r="E22" s="324">
        <f>Össz.önkor.mérleg.!E30</f>
        <v>12937</v>
      </c>
      <c r="F22" s="90">
        <f>'pü.mérleg Önkorm.'!F30</f>
        <v>9931</v>
      </c>
      <c r="G22" s="79">
        <f>'pü.mérleg Önkorm.'!G30</f>
        <v>3344</v>
      </c>
      <c r="H22" s="324">
        <f>F22+G22</f>
        <v>13275</v>
      </c>
      <c r="I22" s="1236">
        <f>H22/E22</f>
        <v>1.0261266135889309</v>
      </c>
      <c r="J22" s="1182"/>
      <c r="K22" s="79"/>
      <c r="L22" s="79"/>
      <c r="M22" s="109"/>
      <c r="N22" s="378"/>
      <c r="O22" s="108"/>
      <c r="P22" s="108"/>
      <c r="Q22" s="1216"/>
      <c r="R22" s="8"/>
      <c r="S22" s="8"/>
      <c r="T22" s="8"/>
      <c r="U22" s="8"/>
      <c r="V22" s="8"/>
      <c r="W22" s="8"/>
      <c r="X22" s="8"/>
      <c r="Y22" s="8"/>
      <c r="Z22" s="8"/>
    </row>
    <row r="23" spans="1:26" s="84" customFormat="1" x14ac:dyDescent="0.2">
      <c r="A23" s="1371">
        <f t="shared" si="0"/>
        <v>15</v>
      </c>
      <c r="B23" s="1355"/>
      <c r="C23" s="90"/>
      <c r="D23" s="79"/>
      <c r="E23" s="324"/>
      <c r="F23" s="90"/>
      <c r="G23" s="79"/>
      <c r="H23" s="324"/>
      <c r="I23" s="1236"/>
      <c r="J23" s="1182"/>
      <c r="K23" s="79"/>
      <c r="L23" s="79"/>
      <c r="M23" s="79"/>
      <c r="N23" s="1311"/>
      <c r="O23" s="116"/>
      <c r="P23" s="116"/>
      <c r="Q23" s="1623"/>
    </row>
    <row r="24" spans="1:26" s="84" customFormat="1" x14ac:dyDescent="0.2">
      <c r="A24" s="1371">
        <f t="shared" si="0"/>
        <v>16</v>
      </c>
      <c r="B24" s="1670"/>
      <c r="C24" s="1126"/>
      <c r="D24" s="109"/>
      <c r="E24" s="318"/>
      <c r="F24" s="1126"/>
      <c r="G24" s="109"/>
      <c r="H24" s="318"/>
      <c r="I24" s="1695"/>
      <c r="J24" s="1182"/>
      <c r="K24" s="79"/>
      <c r="L24" s="79"/>
      <c r="M24" s="79"/>
      <c r="N24" s="1311"/>
      <c r="O24" s="116"/>
      <c r="P24" s="116"/>
      <c r="Q24" s="1623"/>
    </row>
    <row r="25" spans="1:26" x14ac:dyDescent="0.2">
      <c r="A25" s="1371">
        <f t="shared" si="0"/>
        <v>17</v>
      </c>
      <c r="B25" s="1671" t="s">
        <v>67</v>
      </c>
      <c r="C25" s="1665">
        <f>C12+C13+C16+C17+C19+C20+C22</f>
        <v>1892359</v>
      </c>
      <c r="D25" s="1664">
        <f t="shared" ref="D25:E25" si="2">D12+D13+D16+D17+D19+D20+D22</f>
        <v>801873</v>
      </c>
      <c r="E25" s="1666">
        <f t="shared" si="2"/>
        <v>2694232</v>
      </c>
      <c r="F25" s="1665">
        <f>SUM(F12:F24)</f>
        <v>1256936</v>
      </c>
      <c r="G25" s="1664">
        <f>SUM(G12:G24)</f>
        <v>802211</v>
      </c>
      <c r="H25" s="1666">
        <f>SUM(H12:H24)</f>
        <v>2059147</v>
      </c>
      <c r="I25" s="1696">
        <f>H25/E25</f>
        <v>0.76427976506848705</v>
      </c>
      <c r="J25" s="1706"/>
      <c r="K25" s="1664"/>
      <c r="L25" s="1664"/>
      <c r="M25" s="1664"/>
      <c r="N25" s="378"/>
      <c r="O25" s="108"/>
      <c r="P25" s="108"/>
      <c r="Q25" s="1216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1371">
        <f t="shared" si="0"/>
        <v>18</v>
      </c>
      <c r="B26" s="1363" t="s">
        <v>51</v>
      </c>
      <c r="C26" s="91">
        <f>SUM(C24:C25)</f>
        <v>1892359</v>
      </c>
      <c r="D26" s="86">
        <f>SUM(D24:D25)</f>
        <v>801873</v>
      </c>
      <c r="E26" s="365">
        <f>SUM(E24:E25)</f>
        <v>2694232</v>
      </c>
      <c r="F26" s="91">
        <f>F25</f>
        <v>1256936</v>
      </c>
      <c r="G26" s="86">
        <f>G25</f>
        <v>802211</v>
      </c>
      <c r="H26" s="365">
        <f>F26+G26</f>
        <v>2059147</v>
      </c>
      <c r="I26" s="1237">
        <f>H26/E26</f>
        <v>0.76427976506848705</v>
      </c>
      <c r="J26" s="1180" t="s">
        <v>69</v>
      </c>
      <c r="K26" s="86">
        <f>K25+K21</f>
        <v>2929333</v>
      </c>
      <c r="L26" s="86">
        <f>L25+L21</f>
        <v>376385</v>
      </c>
      <c r="M26" s="86">
        <f>M25+M21</f>
        <v>3305718</v>
      </c>
      <c r="N26" s="91">
        <f>SUM(N21:N25)</f>
        <v>282786</v>
      </c>
      <c r="O26" s="86">
        <f>SUM(O21:O25)</f>
        <v>265703</v>
      </c>
      <c r="P26" s="86">
        <f>SUM(P21:P25)</f>
        <v>548489</v>
      </c>
      <c r="Q26" s="1217">
        <f>P26/M26</f>
        <v>0.16592129153182456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 ht="12" thickBot="1" x14ac:dyDescent="0.25">
      <c r="A27" s="1732">
        <f t="shared" si="0"/>
        <v>19</v>
      </c>
      <c r="B27" s="1733"/>
      <c r="C27" s="1734"/>
      <c r="D27" s="1735"/>
      <c r="E27" s="1736"/>
      <c r="F27" s="1734"/>
      <c r="G27" s="1735"/>
      <c r="H27" s="1736"/>
      <c r="I27" s="1737"/>
      <c r="J27" s="1182"/>
      <c r="K27" s="79"/>
      <c r="L27" s="79"/>
      <c r="M27" s="79"/>
      <c r="N27" s="378"/>
      <c r="O27" s="108"/>
      <c r="P27" s="108"/>
      <c r="Q27" s="1216"/>
      <c r="R27" s="8"/>
      <c r="S27" s="8"/>
      <c r="T27" s="8"/>
      <c r="U27" s="8"/>
      <c r="V27" s="8"/>
      <c r="W27" s="8"/>
      <c r="X27" s="8"/>
      <c r="Y27" s="8"/>
      <c r="Z27" s="8"/>
    </row>
    <row r="28" spans="1:26" ht="12" thickBot="1" x14ac:dyDescent="0.25">
      <c r="A28" s="624">
        <f t="shared" si="0"/>
        <v>20</v>
      </c>
      <c r="B28" s="623" t="s">
        <v>619</v>
      </c>
      <c r="C28" s="1681">
        <f t="shared" ref="C28:H28" si="3">C26-K26</f>
        <v>-1036974</v>
      </c>
      <c r="D28" s="1682">
        <f t="shared" si="3"/>
        <v>425488</v>
      </c>
      <c r="E28" s="1738">
        <f t="shared" si="3"/>
        <v>-611486</v>
      </c>
      <c r="F28" s="1683">
        <f t="shared" si="3"/>
        <v>974150</v>
      </c>
      <c r="G28" s="1739">
        <f t="shared" si="3"/>
        <v>536508</v>
      </c>
      <c r="H28" s="1738">
        <f t="shared" si="3"/>
        <v>1510658</v>
      </c>
      <c r="I28" s="1740"/>
      <c r="J28" s="1182"/>
      <c r="K28" s="79"/>
      <c r="L28" s="79"/>
      <c r="M28" s="79"/>
      <c r="N28" s="378"/>
      <c r="O28" s="108"/>
      <c r="P28" s="108"/>
      <c r="Q28" s="1216"/>
      <c r="R28" s="8"/>
      <c r="S28" s="8"/>
      <c r="T28" s="8"/>
      <c r="U28" s="8"/>
      <c r="V28" s="8"/>
      <c r="W28" s="8"/>
      <c r="X28" s="8"/>
      <c r="Y28" s="8"/>
      <c r="Z28" s="8"/>
    </row>
    <row r="29" spans="1:26" ht="16.5" customHeight="1" x14ac:dyDescent="0.2">
      <c r="A29" s="1371">
        <f t="shared" si="0"/>
        <v>21</v>
      </c>
      <c r="B29" s="1672" t="s">
        <v>1173</v>
      </c>
      <c r="C29" s="536">
        <f>-'működ. mérleg '!C27</f>
        <v>0</v>
      </c>
      <c r="D29" s="429">
        <f>-D28</f>
        <v>-425488</v>
      </c>
      <c r="E29" s="366">
        <f>-'működ. mérleg '!E27</f>
        <v>-425488</v>
      </c>
      <c r="F29" s="536">
        <f>-F28</f>
        <v>-974150</v>
      </c>
      <c r="G29" s="429">
        <f>-G28</f>
        <v>-536508</v>
      </c>
      <c r="H29" s="366">
        <f>F29+G29</f>
        <v>-1510658</v>
      </c>
      <c r="I29" s="1697"/>
      <c r="J29" s="1182"/>
      <c r="K29" s="79"/>
      <c r="L29" s="79"/>
      <c r="M29" s="79"/>
      <c r="N29" s="378"/>
      <c r="O29" s="108"/>
      <c r="P29" s="108"/>
      <c r="Q29" s="1216"/>
      <c r="R29" s="8"/>
      <c r="S29" s="8"/>
      <c r="T29" s="8"/>
      <c r="U29" s="8"/>
      <c r="V29" s="8"/>
      <c r="W29" s="8"/>
      <c r="X29" s="8"/>
      <c r="Y29" s="8"/>
      <c r="Z29" s="8"/>
    </row>
    <row r="30" spans="1:26" s="9" customFormat="1" x14ac:dyDescent="0.2">
      <c r="A30" s="1371">
        <f t="shared" si="0"/>
        <v>22</v>
      </c>
      <c r="B30" s="1673"/>
      <c r="C30" s="90"/>
      <c r="D30" s="79"/>
      <c r="E30" s="324">
        <f>C30+D30</f>
        <v>0</v>
      </c>
      <c r="F30" s="90"/>
      <c r="G30" s="79"/>
      <c r="H30" s="324"/>
      <c r="I30" s="1236"/>
      <c r="J30" s="1182"/>
      <c r="K30" s="79"/>
      <c r="L30" s="79"/>
      <c r="M30" s="79"/>
      <c r="N30" s="1667"/>
      <c r="O30" s="1638"/>
      <c r="P30" s="1638"/>
      <c r="Q30" s="1217"/>
    </row>
    <row r="31" spans="1:26" s="9" customFormat="1" x14ac:dyDescent="0.2">
      <c r="A31" s="1371">
        <f t="shared" si="0"/>
        <v>23</v>
      </c>
      <c r="B31" s="1674" t="s">
        <v>53</v>
      </c>
      <c r="C31" s="91"/>
      <c r="D31" s="86"/>
      <c r="E31" s="365"/>
      <c r="F31" s="90"/>
      <c r="G31" s="79"/>
      <c r="H31" s="324"/>
      <c r="I31" s="1237"/>
      <c r="J31" s="1180" t="s">
        <v>33</v>
      </c>
      <c r="K31" s="86"/>
      <c r="L31" s="86"/>
      <c r="M31" s="86"/>
      <c r="N31" s="1667"/>
      <c r="O31" s="1638"/>
      <c r="P31" s="1638"/>
      <c r="Q31" s="1217"/>
    </row>
    <row r="32" spans="1:26" s="9" customFormat="1" x14ac:dyDescent="0.2">
      <c r="A32" s="1371">
        <f t="shared" si="0"/>
        <v>24</v>
      </c>
      <c r="B32" s="1675" t="s">
        <v>661</v>
      </c>
      <c r="C32" s="91"/>
      <c r="D32" s="86"/>
      <c r="E32" s="365"/>
      <c r="F32" s="90"/>
      <c r="G32" s="79"/>
      <c r="H32" s="324"/>
      <c r="I32" s="1237"/>
      <c r="J32" s="1181" t="s">
        <v>4</v>
      </c>
      <c r="K32" s="86"/>
      <c r="L32" s="1638"/>
      <c r="M32" s="1638"/>
      <c r="N32" s="1667"/>
      <c r="O32" s="1638"/>
      <c r="P32" s="1638"/>
      <c r="Q32" s="1217"/>
    </row>
    <row r="33" spans="1:26" s="9" customFormat="1" x14ac:dyDescent="0.2">
      <c r="A33" s="1371">
        <f t="shared" si="0"/>
        <v>25</v>
      </c>
      <c r="B33" s="1355" t="s">
        <v>855</v>
      </c>
      <c r="C33" s="90">
        <f>Össz.önkor.mérleg.!C41</f>
        <v>0</v>
      </c>
      <c r="D33" s="79">
        <f>Össz.önkor.mérleg.!D41</f>
        <v>0</v>
      </c>
      <c r="E33" s="324">
        <f>Össz.önkor.mérleg.!E41</f>
        <v>0</v>
      </c>
      <c r="F33" s="90"/>
      <c r="G33" s="79"/>
      <c r="H33" s="324"/>
      <c r="I33" s="1236"/>
      <c r="J33" s="1170" t="s">
        <v>3</v>
      </c>
      <c r="K33" s="86"/>
      <c r="L33" s="86"/>
      <c r="M33" s="86"/>
      <c r="N33" s="1667"/>
      <c r="O33" s="1638"/>
      <c r="P33" s="1638"/>
      <c r="Q33" s="1217"/>
    </row>
    <row r="34" spans="1:26" x14ac:dyDescent="0.2">
      <c r="A34" s="1371">
        <f t="shared" si="0"/>
        <v>26</v>
      </c>
      <c r="B34" s="1676" t="s">
        <v>663</v>
      </c>
      <c r="C34" s="1130"/>
      <c r="D34" s="89"/>
      <c r="E34" s="1677">
        <f>SUM(C34:D34)</f>
        <v>0</v>
      </c>
      <c r="F34" s="122"/>
      <c r="G34" s="89"/>
      <c r="H34" s="1677"/>
      <c r="I34" s="1698"/>
      <c r="J34" s="1182" t="s">
        <v>5</v>
      </c>
      <c r="K34" s="86"/>
      <c r="L34" s="86"/>
      <c r="M34" s="86"/>
      <c r="N34" s="378"/>
      <c r="O34" s="108"/>
      <c r="P34" s="108"/>
      <c r="Q34" s="1216"/>
      <c r="R34" s="8"/>
      <c r="S34" s="8"/>
      <c r="T34" s="8"/>
      <c r="U34" s="8"/>
      <c r="V34" s="8"/>
      <c r="W34" s="8"/>
      <c r="X34" s="8"/>
      <c r="Y34" s="8"/>
      <c r="Z34" s="8"/>
    </row>
    <row r="35" spans="1:26" x14ac:dyDescent="0.2">
      <c r="A35" s="1371">
        <f t="shared" si="0"/>
        <v>27</v>
      </c>
      <c r="B35" s="1676" t="s">
        <v>662</v>
      </c>
      <c r="C35" s="90"/>
      <c r="D35" s="79"/>
      <c r="E35" s="324"/>
      <c r="F35" s="90"/>
      <c r="G35" s="79"/>
      <c r="H35" s="324"/>
      <c r="I35" s="1236"/>
      <c r="J35" s="1182" t="s">
        <v>6</v>
      </c>
      <c r="K35" s="86"/>
      <c r="L35" s="86"/>
      <c r="M35" s="86"/>
      <c r="N35" s="378"/>
      <c r="O35" s="108"/>
      <c r="P35" s="108"/>
      <c r="Q35" s="1216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371">
        <f t="shared" si="0"/>
        <v>28</v>
      </c>
      <c r="B36" s="1676" t="s">
        <v>864</v>
      </c>
      <c r="C36" s="349">
        <f>-(C28+C33)-C30-C29</f>
        <v>1036974</v>
      </c>
      <c r="D36" s="189">
        <f t="shared" ref="D36:E36" si="4">-(D28+D33)-D30-D29</f>
        <v>0</v>
      </c>
      <c r="E36" s="328">
        <f t="shared" si="4"/>
        <v>1036974</v>
      </c>
      <c r="F36" s="349">
        <v>0</v>
      </c>
      <c r="G36" s="189">
        <v>0</v>
      </c>
      <c r="H36" s="328">
        <v>0</v>
      </c>
      <c r="I36" s="1226"/>
      <c r="J36" s="1182" t="s">
        <v>7</v>
      </c>
      <c r="K36" s="86"/>
      <c r="L36" s="86"/>
      <c r="M36" s="86"/>
      <c r="N36" s="378"/>
      <c r="O36" s="108"/>
      <c r="P36" s="108"/>
      <c r="Q36" s="1216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371">
        <f t="shared" si="0"/>
        <v>29</v>
      </c>
      <c r="B37" s="1676" t="s">
        <v>664</v>
      </c>
      <c r="C37" s="91"/>
      <c r="D37" s="86"/>
      <c r="E37" s="365"/>
      <c r="F37" s="90"/>
      <c r="G37" s="79"/>
      <c r="H37" s="324"/>
      <c r="I37" s="1237"/>
      <c r="J37" s="1182" t="s">
        <v>9</v>
      </c>
      <c r="K37" s="86"/>
      <c r="L37" s="86"/>
      <c r="M37" s="79"/>
      <c r="N37" s="378"/>
      <c r="O37" s="108"/>
      <c r="P37" s="108"/>
      <c r="Q37" s="1216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1371">
        <f t="shared" si="0"/>
        <v>30</v>
      </c>
      <c r="B38" s="1676" t="s">
        <v>665</v>
      </c>
      <c r="C38" s="90"/>
      <c r="D38" s="79"/>
      <c r="E38" s="324"/>
      <c r="F38" s="90"/>
      <c r="G38" s="79"/>
      <c r="H38" s="324"/>
      <c r="I38" s="1236"/>
      <c r="J38" s="1182" t="s">
        <v>10</v>
      </c>
      <c r="K38" s="79"/>
      <c r="L38" s="79"/>
      <c r="M38" s="79"/>
      <c r="N38" s="378"/>
      <c r="O38" s="108"/>
      <c r="P38" s="108"/>
      <c r="Q38" s="1216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1371">
        <f t="shared" si="0"/>
        <v>31</v>
      </c>
      <c r="B39" s="1676" t="s">
        <v>666</v>
      </c>
      <c r="C39" s="90"/>
      <c r="D39" s="79"/>
      <c r="E39" s="324"/>
      <c r="F39" s="90"/>
      <c r="G39" s="79"/>
      <c r="H39" s="324"/>
      <c r="I39" s="1236"/>
      <c r="J39" s="1182" t="s">
        <v>11</v>
      </c>
      <c r="K39" s="79"/>
      <c r="L39" s="79"/>
      <c r="M39" s="79"/>
      <c r="N39" s="378"/>
      <c r="O39" s="108"/>
      <c r="P39" s="108"/>
      <c r="Q39" s="1216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371">
        <f t="shared" si="0"/>
        <v>32</v>
      </c>
      <c r="B40" s="1676" t="s">
        <v>667</v>
      </c>
      <c r="C40" s="90"/>
      <c r="D40" s="79"/>
      <c r="E40" s="324"/>
      <c r="F40" s="90"/>
      <c r="G40" s="79"/>
      <c r="H40" s="324"/>
      <c r="I40" s="1236"/>
      <c r="J40" s="1182" t="s">
        <v>12</v>
      </c>
      <c r="K40" s="79"/>
      <c r="L40" s="79"/>
      <c r="M40" s="79"/>
      <c r="N40" s="378"/>
      <c r="O40" s="108"/>
      <c r="P40" s="108"/>
      <c r="Q40" s="1216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1371">
        <f t="shared" si="0"/>
        <v>33</v>
      </c>
      <c r="B41" s="1676" t="s">
        <v>0</v>
      </c>
      <c r="C41" s="90"/>
      <c r="D41" s="79"/>
      <c r="E41" s="324"/>
      <c r="F41" s="90"/>
      <c r="G41" s="79"/>
      <c r="H41" s="324"/>
      <c r="I41" s="1236"/>
      <c r="J41" s="1182" t="s">
        <v>13</v>
      </c>
      <c r="K41" s="79"/>
      <c r="L41" s="79"/>
      <c r="M41" s="79"/>
      <c r="N41" s="378"/>
      <c r="O41" s="108"/>
      <c r="P41" s="108"/>
      <c r="Q41" s="1216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1371">
        <f t="shared" si="0"/>
        <v>34</v>
      </c>
      <c r="B42" s="1676" t="s">
        <v>1</v>
      </c>
      <c r="C42" s="90"/>
      <c r="D42" s="79"/>
      <c r="E42" s="324"/>
      <c r="F42" s="90"/>
      <c r="G42" s="79"/>
      <c r="H42" s="324"/>
      <c r="I42" s="1236"/>
      <c r="J42" s="1182" t="s">
        <v>14</v>
      </c>
      <c r="K42" s="79"/>
      <c r="L42" s="79"/>
      <c r="M42" s="79"/>
      <c r="N42" s="378"/>
      <c r="O42" s="108"/>
      <c r="P42" s="108"/>
      <c r="Q42" s="1216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371">
        <f t="shared" si="0"/>
        <v>35</v>
      </c>
      <c r="B43" s="1676" t="s">
        <v>2</v>
      </c>
      <c r="C43" s="90"/>
      <c r="D43" s="79"/>
      <c r="E43" s="324"/>
      <c r="F43" s="90"/>
      <c r="G43" s="79"/>
      <c r="H43" s="324"/>
      <c r="I43" s="1236"/>
      <c r="J43" s="1182" t="s">
        <v>15</v>
      </c>
      <c r="K43" s="79"/>
      <c r="L43" s="79"/>
      <c r="M43" s="79"/>
      <c r="N43" s="378"/>
      <c r="O43" s="108"/>
      <c r="P43" s="108"/>
      <c r="Q43" s="1216"/>
      <c r="R43" s="8"/>
      <c r="S43" s="8"/>
      <c r="T43" s="8"/>
      <c r="U43" s="8"/>
      <c r="V43" s="8"/>
      <c r="W43" s="8"/>
      <c r="X43" s="8"/>
      <c r="Y43" s="8"/>
      <c r="Z43" s="8"/>
    </row>
    <row r="44" spans="1:26" ht="12" thickBot="1" x14ac:dyDescent="0.25">
      <c r="A44" s="1371">
        <f t="shared" si="0"/>
        <v>36</v>
      </c>
      <c r="B44" s="1363" t="s">
        <v>436</v>
      </c>
      <c r="C44" s="91">
        <f t="shared" ref="C44:D44" si="5">SUM(C31:C42)</f>
        <v>1036974</v>
      </c>
      <c r="D44" s="86">
        <f t="shared" si="5"/>
        <v>0</v>
      </c>
      <c r="E44" s="365">
        <f>SUM(E31:E42)</f>
        <v>1036974</v>
      </c>
      <c r="F44" s="91">
        <v>0</v>
      </c>
      <c r="G44" s="86">
        <v>0</v>
      </c>
      <c r="H44" s="365">
        <v>0</v>
      </c>
      <c r="I44" s="1237"/>
      <c r="J44" s="1180" t="s">
        <v>429</v>
      </c>
      <c r="K44" s="86">
        <f>SUM(K32:K43)</f>
        <v>0</v>
      </c>
      <c r="L44" s="86">
        <f>SUM(L32:L43)</f>
        <v>0</v>
      </c>
      <c r="M44" s="86">
        <f>SUM(M32:M43)</f>
        <v>0</v>
      </c>
      <c r="N44" s="378">
        <v>0</v>
      </c>
      <c r="O44" s="108">
        <v>0</v>
      </c>
      <c r="P44" s="108">
        <v>0</v>
      </c>
      <c r="Q44" s="1216"/>
      <c r="R44" s="8"/>
      <c r="S44" s="8"/>
      <c r="T44" s="8"/>
      <c r="U44" s="8"/>
      <c r="V44" s="8"/>
      <c r="W44" s="8"/>
      <c r="X44" s="8"/>
      <c r="Y44" s="8"/>
      <c r="Z44" s="8"/>
    </row>
    <row r="45" spans="1:26" ht="12" thickBot="1" x14ac:dyDescent="0.25">
      <c r="A45" s="624">
        <f t="shared" si="0"/>
        <v>37</v>
      </c>
      <c r="B45" s="623" t="s">
        <v>431</v>
      </c>
      <c r="C45" s="1678">
        <f t="shared" ref="C45:D45" si="6">C26+C29+C44</f>
        <v>2929333</v>
      </c>
      <c r="D45" s="1679">
        <f t="shared" si="6"/>
        <v>376385</v>
      </c>
      <c r="E45" s="1680">
        <f>E26+E29+E44</f>
        <v>3305718</v>
      </c>
      <c r="F45" s="1681">
        <f>F26+F44</f>
        <v>1256936</v>
      </c>
      <c r="G45" s="1682">
        <f>G26+G44</f>
        <v>802211</v>
      </c>
      <c r="H45" s="1680">
        <f>H26+H44</f>
        <v>2059147</v>
      </c>
      <c r="I45" s="1699"/>
      <c r="J45" s="1707" t="s">
        <v>430</v>
      </c>
      <c r="K45" s="1682">
        <f t="shared" ref="K45:P45" si="7">K26+K44</f>
        <v>2929333</v>
      </c>
      <c r="L45" s="1681">
        <f t="shared" si="7"/>
        <v>376385</v>
      </c>
      <c r="M45" s="1683">
        <f t="shared" si="7"/>
        <v>3305718</v>
      </c>
      <c r="N45" s="1681">
        <f t="shared" si="7"/>
        <v>282786</v>
      </c>
      <c r="O45" s="1682">
        <f t="shared" si="7"/>
        <v>265703</v>
      </c>
      <c r="P45" s="1682">
        <f t="shared" si="7"/>
        <v>548489</v>
      </c>
      <c r="Q45" s="1685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B46" s="124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X47" s="8"/>
      <c r="Y47" s="8"/>
      <c r="Z47" s="8"/>
    </row>
    <row r="50" spans="4:4" x14ac:dyDescent="0.2">
      <c r="D50" s="110"/>
    </row>
  </sheetData>
  <sheetProtection selectLockedCells="1" selectUnlockedCells="1"/>
  <mergeCells count="14">
    <mergeCell ref="N6:Q6"/>
    <mergeCell ref="N7:Q7"/>
    <mergeCell ref="A1:Q1"/>
    <mergeCell ref="A3:Q3"/>
    <mergeCell ref="A4:Q4"/>
    <mergeCell ref="A5:Q5"/>
    <mergeCell ref="C6:E6"/>
    <mergeCell ref="K6:M6"/>
    <mergeCell ref="C7:E7"/>
    <mergeCell ref="K7:M7"/>
    <mergeCell ref="A6:A8"/>
    <mergeCell ref="B6:B7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14" customWidth="1"/>
    <col min="2" max="2" width="42.5703125" style="14" customWidth="1"/>
    <col min="3" max="4" width="9.7109375" style="263" customWidth="1"/>
    <col min="5" max="5" width="10.42578125" style="263" bestFit="1" customWidth="1"/>
    <col min="6" max="9" width="9.7109375" style="263" customWidth="1"/>
    <col min="10" max="10" width="10.140625" style="263" customWidth="1"/>
    <col min="11" max="14" width="9.7109375" style="263" customWidth="1"/>
    <col min="15" max="15" width="11.5703125" style="263" customWidth="1"/>
    <col min="16" max="16" width="10.140625" style="14" customWidth="1"/>
    <col min="17" max="16384" width="9.140625" style="14"/>
  </cols>
  <sheetData>
    <row r="1" spans="1:33" ht="12.75" customHeight="1" x14ac:dyDescent="0.25">
      <c r="B1" s="2555" t="s">
        <v>1175</v>
      </c>
      <c r="C1" s="2555"/>
      <c r="D1" s="2555"/>
      <c r="E1" s="2555"/>
      <c r="F1" s="2555"/>
      <c r="G1" s="2555"/>
      <c r="H1" s="2555"/>
      <c r="I1" s="2555"/>
      <c r="J1" s="2555"/>
      <c r="K1" s="2555"/>
      <c r="L1" s="2555"/>
      <c r="M1" s="2555"/>
      <c r="N1" s="2555"/>
      <c r="O1" s="2555"/>
      <c r="P1" s="579"/>
      <c r="Q1" s="579"/>
      <c r="R1" s="579"/>
      <c r="S1" s="579"/>
      <c r="T1" s="579"/>
      <c r="U1" s="579"/>
      <c r="V1" s="579"/>
      <c r="W1" s="579"/>
      <c r="X1" s="579"/>
      <c r="Y1" s="579"/>
      <c r="Z1" s="579"/>
      <c r="AA1" s="579"/>
      <c r="AB1" s="579"/>
      <c r="AC1" s="579"/>
      <c r="AD1" s="579"/>
      <c r="AE1" s="579"/>
      <c r="AF1" s="579"/>
      <c r="AG1" s="579"/>
    </row>
    <row r="2" spans="1:33" ht="14.1" customHeight="1" x14ac:dyDescent="0.25">
      <c r="A2" s="29"/>
      <c r="B2" s="2553" t="s">
        <v>86</v>
      </c>
      <c r="C2" s="2553"/>
      <c r="D2" s="2553"/>
      <c r="E2" s="2553"/>
      <c r="F2" s="2553"/>
      <c r="G2" s="2553"/>
      <c r="H2" s="2553"/>
      <c r="I2" s="2553"/>
      <c r="J2" s="2553"/>
      <c r="K2" s="2553"/>
      <c r="L2" s="2553"/>
      <c r="M2" s="2553"/>
      <c r="N2" s="2553"/>
      <c r="O2" s="2553"/>
    </row>
    <row r="3" spans="1:33" ht="14.1" customHeight="1" x14ac:dyDescent="0.25">
      <c r="A3" s="29"/>
      <c r="B3" s="2553" t="s">
        <v>1168</v>
      </c>
      <c r="C3" s="2553"/>
      <c r="D3" s="2553"/>
      <c r="E3" s="2553"/>
      <c r="F3" s="2553"/>
      <c r="G3" s="2553"/>
      <c r="H3" s="2553"/>
      <c r="I3" s="2553"/>
      <c r="J3" s="2553"/>
      <c r="K3" s="2553"/>
      <c r="L3" s="2553"/>
      <c r="M3" s="2553"/>
      <c r="N3" s="2553"/>
      <c r="O3" s="2553"/>
    </row>
    <row r="4" spans="1:33" ht="14.1" customHeight="1" x14ac:dyDescent="0.25">
      <c r="A4" s="29"/>
      <c r="B4" s="873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874"/>
      <c r="N4" s="874"/>
      <c r="O4" s="874"/>
    </row>
    <row r="5" spans="1:33" ht="15" customHeight="1" x14ac:dyDescent="0.25">
      <c r="A5" s="2554"/>
      <c r="B5" s="875" t="s">
        <v>57</v>
      </c>
      <c r="C5" s="876" t="s">
        <v>58</v>
      </c>
      <c r="D5" s="876" t="s">
        <v>59</v>
      </c>
      <c r="E5" s="876" t="s">
        <v>60</v>
      </c>
      <c r="F5" s="876" t="s">
        <v>458</v>
      </c>
      <c r="G5" s="876" t="s">
        <v>459</v>
      </c>
      <c r="H5" s="876" t="s">
        <v>460</v>
      </c>
      <c r="I5" s="876" t="s">
        <v>576</v>
      </c>
      <c r="J5" s="876" t="s">
        <v>584</v>
      </c>
      <c r="K5" s="876" t="s">
        <v>585</v>
      </c>
      <c r="L5" s="876" t="s">
        <v>586</v>
      </c>
      <c r="M5" s="876" t="s">
        <v>587</v>
      </c>
      <c r="N5" s="876" t="s">
        <v>588</v>
      </c>
      <c r="O5" s="876" t="s">
        <v>589</v>
      </c>
    </row>
    <row r="6" spans="1:33" ht="12.75" customHeight="1" x14ac:dyDescent="0.25">
      <c r="A6" s="2554"/>
      <c r="B6" s="872" t="s">
        <v>85</v>
      </c>
      <c r="C6" s="877" t="s">
        <v>590</v>
      </c>
      <c r="D6" s="877" t="s">
        <v>591</v>
      </c>
      <c r="E6" s="877" t="s">
        <v>592</v>
      </c>
      <c r="F6" s="877" t="s">
        <v>593</v>
      </c>
      <c r="G6" s="877" t="s">
        <v>594</v>
      </c>
      <c r="H6" s="877" t="s">
        <v>595</v>
      </c>
      <c r="I6" s="877" t="s">
        <v>596</v>
      </c>
      <c r="J6" s="877" t="s">
        <v>597</v>
      </c>
      <c r="K6" s="877" t="s">
        <v>598</v>
      </c>
      <c r="L6" s="877" t="s">
        <v>599</v>
      </c>
      <c r="M6" s="877" t="s">
        <v>600</v>
      </c>
      <c r="N6" s="877" t="s">
        <v>601</v>
      </c>
      <c r="O6" s="877" t="s">
        <v>515</v>
      </c>
    </row>
    <row r="7" spans="1:33" s="29" customFormat="1" ht="12.75" customHeight="1" x14ac:dyDescent="0.25">
      <c r="A7" s="19" t="s">
        <v>467</v>
      </c>
      <c r="B7" s="31" t="s">
        <v>630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</row>
    <row r="8" spans="1:33" s="29" customFormat="1" ht="15.75" customHeight="1" x14ac:dyDescent="0.25">
      <c r="A8" s="19" t="s">
        <v>475</v>
      </c>
      <c r="B8" s="29" t="s">
        <v>624</v>
      </c>
      <c r="C8" s="183">
        <f>O8/12</f>
        <v>65435.75</v>
      </c>
      <c r="D8" s="183">
        <f>C8</f>
        <v>65435.75</v>
      </c>
      <c r="E8" s="183">
        <f t="shared" ref="E8:N8" si="0">D8</f>
        <v>65435.75</v>
      </c>
      <c r="F8" s="183">
        <f t="shared" si="0"/>
        <v>65435.75</v>
      </c>
      <c r="G8" s="183">
        <f t="shared" si="0"/>
        <v>65435.75</v>
      </c>
      <c r="H8" s="183">
        <f t="shared" si="0"/>
        <v>65435.75</v>
      </c>
      <c r="I8" s="183">
        <f t="shared" si="0"/>
        <v>65435.75</v>
      </c>
      <c r="J8" s="183">
        <f t="shared" si="0"/>
        <v>65435.75</v>
      </c>
      <c r="K8" s="183">
        <f t="shared" si="0"/>
        <v>65435.75</v>
      </c>
      <c r="L8" s="183">
        <f t="shared" si="0"/>
        <v>65435.75</v>
      </c>
      <c r="M8" s="183">
        <f t="shared" si="0"/>
        <v>65435.75</v>
      </c>
      <c r="N8" s="183">
        <f t="shared" si="0"/>
        <v>65435.75</v>
      </c>
      <c r="O8" s="183">
        <f>Össz.önkor.mérleg.!E11</f>
        <v>785229</v>
      </c>
      <c r="P8" s="32"/>
    </row>
    <row r="9" spans="1:33" s="29" customFormat="1" ht="16.5" customHeight="1" x14ac:dyDescent="0.25">
      <c r="A9" s="19" t="s">
        <v>476</v>
      </c>
      <c r="B9" s="29" t="s">
        <v>625</v>
      </c>
      <c r="C9" s="183">
        <f>O9/12</f>
        <v>20087.083333333332</v>
      </c>
      <c r="D9" s="183">
        <f>C9</f>
        <v>20087.083333333332</v>
      </c>
      <c r="E9" s="183">
        <f t="shared" ref="E9:N9" si="1">D9</f>
        <v>20087.083333333332</v>
      </c>
      <c r="F9" s="183">
        <f t="shared" si="1"/>
        <v>20087.083333333332</v>
      </c>
      <c r="G9" s="183">
        <f t="shared" si="1"/>
        <v>20087.083333333332</v>
      </c>
      <c r="H9" s="183">
        <f t="shared" si="1"/>
        <v>20087.083333333332</v>
      </c>
      <c r="I9" s="183">
        <f t="shared" si="1"/>
        <v>20087.083333333332</v>
      </c>
      <c r="J9" s="183">
        <f t="shared" si="1"/>
        <v>20087.083333333332</v>
      </c>
      <c r="K9" s="183">
        <f t="shared" si="1"/>
        <v>20087.083333333332</v>
      </c>
      <c r="L9" s="183">
        <f t="shared" si="1"/>
        <v>20087.083333333332</v>
      </c>
      <c r="M9" s="183">
        <f t="shared" si="1"/>
        <v>20087.083333333332</v>
      </c>
      <c r="N9" s="183">
        <f t="shared" si="1"/>
        <v>20087.083333333332</v>
      </c>
      <c r="O9" s="183">
        <f>Össz.önkor.mérleg.!E13</f>
        <v>241045</v>
      </c>
      <c r="P9" s="32"/>
    </row>
    <row r="10" spans="1:33" s="29" customFormat="1" ht="15.75" customHeight="1" x14ac:dyDescent="0.25">
      <c r="A10" s="19" t="s">
        <v>477</v>
      </c>
      <c r="B10" s="29" t="s">
        <v>441</v>
      </c>
      <c r="C10" s="183">
        <f>O10/12</f>
        <v>69109.166666666672</v>
      </c>
      <c r="D10" s="183">
        <f>C10</f>
        <v>69109.166666666672</v>
      </c>
      <c r="E10" s="183">
        <f t="shared" ref="E10:N10" si="2">D10</f>
        <v>69109.166666666672</v>
      </c>
      <c r="F10" s="183">
        <f t="shared" si="2"/>
        <v>69109.166666666672</v>
      </c>
      <c r="G10" s="183">
        <f t="shared" si="2"/>
        <v>69109.166666666672</v>
      </c>
      <c r="H10" s="183">
        <f t="shared" si="2"/>
        <v>69109.166666666672</v>
      </c>
      <c r="I10" s="183">
        <f t="shared" si="2"/>
        <v>69109.166666666672</v>
      </c>
      <c r="J10" s="183">
        <f t="shared" si="2"/>
        <v>69109.166666666672</v>
      </c>
      <c r="K10" s="183">
        <f t="shared" si="2"/>
        <v>69109.166666666672</v>
      </c>
      <c r="L10" s="183">
        <f t="shared" si="2"/>
        <v>69109.166666666672</v>
      </c>
      <c r="M10" s="183">
        <f t="shared" si="2"/>
        <v>69109.166666666672</v>
      </c>
      <c r="N10" s="183">
        <f t="shared" si="2"/>
        <v>69109.166666666672</v>
      </c>
      <c r="O10" s="183">
        <f>Össz.önkor.mérleg.!E17</f>
        <v>829310</v>
      </c>
      <c r="P10" s="32"/>
    </row>
    <row r="11" spans="1:33" s="30" customFormat="1" ht="18" customHeight="1" x14ac:dyDescent="0.25">
      <c r="A11" s="19" t="s">
        <v>478</v>
      </c>
      <c r="B11" s="30" t="s">
        <v>626</v>
      </c>
      <c r="C11" s="183">
        <f>O11/12</f>
        <v>104610.58333333333</v>
      </c>
      <c r="D11" s="183">
        <f>C11</f>
        <v>104610.58333333333</v>
      </c>
      <c r="E11" s="183">
        <f t="shared" ref="E11:N11" si="3">D11</f>
        <v>104610.58333333333</v>
      </c>
      <c r="F11" s="183">
        <f t="shared" si="3"/>
        <v>104610.58333333333</v>
      </c>
      <c r="G11" s="183">
        <f t="shared" si="3"/>
        <v>104610.58333333333</v>
      </c>
      <c r="H11" s="183">
        <f t="shared" si="3"/>
        <v>104610.58333333333</v>
      </c>
      <c r="I11" s="183">
        <f t="shared" si="3"/>
        <v>104610.58333333333</v>
      </c>
      <c r="J11" s="183">
        <f t="shared" si="3"/>
        <v>104610.58333333333</v>
      </c>
      <c r="K11" s="183">
        <f t="shared" si="3"/>
        <v>104610.58333333333</v>
      </c>
      <c r="L11" s="183">
        <f t="shared" si="3"/>
        <v>104610.58333333333</v>
      </c>
      <c r="M11" s="183">
        <f t="shared" si="3"/>
        <v>104610.58333333333</v>
      </c>
      <c r="N11" s="183">
        <f t="shared" si="3"/>
        <v>104610.58333333333</v>
      </c>
      <c r="O11" s="183">
        <f>Össz.önkor.mérleg.!E20</f>
        <v>1255327</v>
      </c>
      <c r="P11" s="32"/>
    </row>
    <row r="12" spans="1:33" s="29" customFormat="1" ht="13.5" customHeight="1" x14ac:dyDescent="0.25">
      <c r="A12" s="19" t="s">
        <v>479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>
        <f t="shared" ref="O12:O18" si="4">SUM(C12:N12)</f>
        <v>0</v>
      </c>
      <c r="P12" s="32"/>
    </row>
    <row r="13" spans="1:33" s="29" customFormat="1" ht="15" customHeight="1" x14ac:dyDescent="0.25">
      <c r="A13" s="19" t="s">
        <v>480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>
        <f t="shared" si="4"/>
        <v>0</v>
      </c>
      <c r="P13" s="32"/>
    </row>
    <row r="14" spans="1:33" s="31" customFormat="1" ht="15.75" customHeight="1" x14ac:dyDescent="0.25">
      <c r="A14" s="19" t="s">
        <v>481</v>
      </c>
      <c r="B14" s="878" t="s">
        <v>602</v>
      </c>
      <c r="C14" s="879">
        <f>SUM(C8:C13)</f>
        <v>259242.58333333331</v>
      </c>
      <c r="D14" s="879">
        <f>SUM(D8:D12)</f>
        <v>259242.58333333331</v>
      </c>
      <c r="E14" s="879">
        <f>SUM(E8:E12)</f>
        <v>259242.58333333331</v>
      </c>
      <c r="F14" s="879">
        <f>SUM(F8:F13)</f>
        <v>259242.58333333331</v>
      </c>
      <c r="G14" s="879">
        <f>SUM(G8:G13)</f>
        <v>259242.58333333331</v>
      </c>
      <c r="H14" s="879">
        <f t="shared" ref="H14:N14" si="5">SUM(H8:H12)</f>
        <v>259242.58333333331</v>
      </c>
      <c r="I14" s="879">
        <f t="shared" si="5"/>
        <v>259242.58333333331</v>
      </c>
      <c r="J14" s="879">
        <f t="shared" si="5"/>
        <v>259242.58333333331</v>
      </c>
      <c r="K14" s="879">
        <f t="shared" si="5"/>
        <v>259242.58333333331</v>
      </c>
      <c r="L14" s="879">
        <f t="shared" si="5"/>
        <v>259242.58333333331</v>
      </c>
      <c r="M14" s="879">
        <f t="shared" si="5"/>
        <v>259242.58333333331</v>
      </c>
      <c r="N14" s="879">
        <f t="shared" si="5"/>
        <v>259242.58333333331</v>
      </c>
      <c r="O14" s="880">
        <f>SUM(O8:O13)</f>
        <v>3110911</v>
      </c>
      <c r="P14" s="33"/>
    </row>
    <row r="15" spans="1:33" s="29" customFormat="1" ht="15.75" customHeight="1" x14ac:dyDescent="0.25">
      <c r="A15" s="19" t="s">
        <v>482</v>
      </c>
      <c r="B15" s="29" t="s">
        <v>627</v>
      </c>
      <c r="C15" s="183"/>
      <c r="D15" s="183"/>
      <c r="E15" s="183"/>
      <c r="F15" s="183"/>
      <c r="G15" s="881"/>
      <c r="H15" s="881"/>
      <c r="I15" s="881"/>
      <c r="J15" s="881"/>
      <c r="K15" s="881"/>
      <c r="L15" s="881"/>
      <c r="M15" s="881"/>
      <c r="N15" s="881"/>
      <c r="O15" s="185">
        <f>Össz.önkor.mérleg.!E24</f>
        <v>4430</v>
      </c>
      <c r="P15" s="32"/>
    </row>
    <row r="16" spans="1:33" s="29" customFormat="1" ht="15" customHeight="1" x14ac:dyDescent="0.25">
      <c r="A16" s="19" t="s">
        <v>516</v>
      </c>
      <c r="B16" s="29" t="s">
        <v>628</v>
      </c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5">
        <v>0</v>
      </c>
      <c r="P16" s="32"/>
    </row>
    <row r="17" spans="1:256" s="29" customFormat="1" ht="16.5" customHeight="1" x14ac:dyDescent="0.25">
      <c r="A17" s="19" t="s">
        <v>517</v>
      </c>
      <c r="B17" s="29" t="s">
        <v>547</v>
      </c>
      <c r="C17" s="183">
        <f>O17/12</f>
        <v>1078.0833333333333</v>
      </c>
      <c r="D17" s="183">
        <f>C17</f>
        <v>1078.0833333333333</v>
      </c>
      <c r="E17" s="183">
        <f t="shared" ref="E17:N17" si="6">D17</f>
        <v>1078.0833333333333</v>
      </c>
      <c r="F17" s="183">
        <f t="shared" si="6"/>
        <v>1078.0833333333333</v>
      </c>
      <c r="G17" s="183">
        <f t="shared" si="6"/>
        <v>1078.0833333333333</v>
      </c>
      <c r="H17" s="183">
        <f t="shared" si="6"/>
        <v>1078.0833333333333</v>
      </c>
      <c r="I17" s="183">
        <f t="shared" si="6"/>
        <v>1078.0833333333333</v>
      </c>
      <c r="J17" s="183">
        <f t="shared" si="6"/>
        <v>1078.0833333333333</v>
      </c>
      <c r="K17" s="183">
        <f t="shared" si="6"/>
        <v>1078.0833333333333</v>
      </c>
      <c r="L17" s="183">
        <f t="shared" si="6"/>
        <v>1078.0833333333333</v>
      </c>
      <c r="M17" s="183">
        <f t="shared" si="6"/>
        <v>1078.0833333333333</v>
      </c>
      <c r="N17" s="183">
        <f t="shared" si="6"/>
        <v>1078.0833333333333</v>
      </c>
      <c r="O17" s="185">
        <f>Össz.önkor.mérleg.!E30</f>
        <v>12937</v>
      </c>
      <c r="P17" s="32"/>
    </row>
    <row r="18" spans="1:256" s="30" customFormat="1" ht="15" customHeight="1" x14ac:dyDescent="0.25">
      <c r="A18" s="19" t="s">
        <v>518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5">
        <f t="shared" si="4"/>
        <v>0</v>
      </c>
      <c r="P18" s="32"/>
    </row>
    <row r="19" spans="1:256" s="35" customFormat="1" ht="16.5" customHeight="1" x14ac:dyDescent="0.25">
      <c r="A19" s="19" t="s">
        <v>519</v>
      </c>
      <c r="B19" s="882" t="s">
        <v>603</v>
      </c>
      <c r="C19" s="883">
        <f>SUM(C15:C18)</f>
        <v>1078.0833333333333</v>
      </c>
      <c r="D19" s="883">
        <f>SUM(D15:D18)</f>
        <v>1078.0833333333333</v>
      </c>
      <c r="E19" s="883">
        <f>SUM(E15:E18)</f>
        <v>1078.0833333333333</v>
      </c>
      <c r="F19" s="883">
        <f t="shared" ref="F19:M19" si="7">SUM(F15:F18)</f>
        <v>1078.0833333333333</v>
      </c>
      <c r="G19" s="883">
        <f t="shared" si="7"/>
        <v>1078.0833333333333</v>
      </c>
      <c r="H19" s="883">
        <f t="shared" si="7"/>
        <v>1078.0833333333333</v>
      </c>
      <c r="I19" s="883">
        <f t="shared" si="7"/>
        <v>1078.0833333333333</v>
      </c>
      <c r="J19" s="883">
        <f t="shared" si="7"/>
        <v>1078.0833333333333</v>
      </c>
      <c r="K19" s="883">
        <f t="shared" si="7"/>
        <v>1078.0833333333333</v>
      </c>
      <c r="L19" s="883">
        <f t="shared" si="7"/>
        <v>1078.0833333333333</v>
      </c>
      <c r="M19" s="883">
        <f t="shared" si="7"/>
        <v>1078.0833333333333</v>
      </c>
      <c r="N19" s="883">
        <f>SUM(N15:N18)</f>
        <v>1078.0833333333333</v>
      </c>
      <c r="O19" s="884">
        <f>SUM(O15:O18)</f>
        <v>17367</v>
      </c>
      <c r="P19" s="34"/>
    </row>
    <row r="20" spans="1:256" s="31" customFormat="1" ht="16.5" customHeight="1" x14ac:dyDescent="0.25">
      <c r="A20" s="19" t="s">
        <v>520</v>
      </c>
      <c r="B20" s="35" t="s">
        <v>629</v>
      </c>
      <c r="C20" s="186"/>
      <c r="D20" s="186"/>
      <c r="E20" s="186"/>
      <c r="F20" s="186"/>
      <c r="G20" s="186"/>
      <c r="H20" s="184"/>
      <c r="I20" s="184"/>
      <c r="J20" s="184"/>
      <c r="K20" s="184"/>
      <c r="L20" s="184"/>
      <c r="M20" s="184"/>
      <c r="N20" s="184"/>
      <c r="O20" s="185">
        <f>SUM(C20:N20)</f>
        <v>0</v>
      </c>
      <c r="P20" s="33"/>
    </row>
    <row r="21" spans="1:256" s="29" customFormat="1" ht="15.75" customHeight="1" x14ac:dyDescent="0.25">
      <c r="A21" s="19" t="s">
        <v>521</v>
      </c>
      <c r="B21" s="30" t="s">
        <v>448</v>
      </c>
      <c r="C21" s="184">
        <f>O21/12</f>
        <v>115859.58333333333</v>
      </c>
      <c r="D21" s="184">
        <f>C21</f>
        <v>115859.58333333333</v>
      </c>
      <c r="E21" s="184">
        <f t="shared" ref="E21:N21" si="8">D21</f>
        <v>115859.58333333333</v>
      </c>
      <c r="F21" s="184">
        <f t="shared" si="8"/>
        <v>115859.58333333333</v>
      </c>
      <c r="G21" s="184">
        <f t="shared" si="8"/>
        <v>115859.58333333333</v>
      </c>
      <c r="H21" s="184">
        <f t="shared" si="8"/>
        <v>115859.58333333333</v>
      </c>
      <c r="I21" s="184">
        <f t="shared" si="8"/>
        <v>115859.58333333333</v>
      </c>
      <c r="J21" s="184">
        <f t="shared" si="8"/>
        <v>115859.58333333333</v>
      </c>
      <c r="K21" s="184">
        <f t="shared" si="8"/>
        <v>115859.58333333333</v>
      </c>
      <c r="L21" s="184">
        <f t="shared" si="8"/>
        <v>115859.58333333333</v>
      </c>
      <c r="M21" s="184">
        <f t="shared" si="8"/>
        <v>115859.58333333333</v>
      </c>
      <c r="N21" s="184">
        <f t="shared" si="8"/>
        <v>115859.58333333333</v>
      </c>
      <c r="O21" s="185">
        <f>Össz.önkor.mérleg.!E54</f>
        <v>1390315</v>
      </c>
      <c r="P21" s="32"/>
    </row>
    <row r="22" spans="1:256" s="31" customFormat="1" ht="16.5" customHeight="1" x14ac:dyDescent="0.25">
      <c r="A22" s="19" t="s">
        <v>522</v>
      </c>
      <c r="B22" s="885" t="s">
        <v>604</v>
      </c>
      <c r="C22" s="886">
        <f t="shared" ref="C22:N22" si="9">C19+C14+C20+C21</f>
        <v>376180.25</v>
      </c>
      <c r="D22" s="886">
        <f t="shared" si="9"/>
        <v>376180.25</v>
      </c>
      <c r="E22" s="886">
        <f t="shared" si="9"/>
        <v>376180.25</v>
      </c>
      <c r="F22" s="886">
        <f t="shared" si="9"/>
        <v>376180.25</v>
      </c>
      <c r="G22" s="886">
        <f t="shared" si="9"/>
        <v>376180.25</v>
      </c>
      <c r="H22" s="886">
        <f t="shared" si="9"/>
        <v>376180.25</v>
      </c>
      <c r="I22" s="886">
        <f t="shared" si="9"/>
        <v>376180.25</v>
      </c>
      <c r="J22" s="886">
        <f t="shared" si="9"/>
        <v>376180.25</v>
      </c>
      <c r="K22" s="886">
        <f t="shared" si="9"/>
        <v>376180.25</v>
      </c>
      <c r="L22" s="886">
        <f t="shared" si="9"/>
        <v>376180.25</v>
      </c>
      <c r="M22" s="886">
        <f t="shared" si="9"/>
        <v>376180.25</v>
      </c>
      <c r="N22" s="886">
        <f t="shared" si="9"/>
        <v>376180.25</v>
      </c>
      <c r="O22" s="887">
        <f>O14+O21+O19</f>
        <v>4518593</v>
      </c>
      <c r="P22" s="33"/>
    </row>
    <row r="23" spans="1:256" s="13" customFormat="1" ht="15" customHeight="1" x14ac:dyDescent="0.25">
      <c r="A23" s="19" t="s">
        <v>523</v>
      </c>
      <c r="B23" s="31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</row>
    <row r="24" spans="1:256" s="31" customFormat="1" ht="12.75" customHeight="1" x14ac:dyDescent="0.25">
      <c r="A24" s="19" t="s">
        <v>525</v>
      </c>
      <c r="B24" s="31" t="s">
        <v>65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</row>
    <row r="25" spans="1:256" s="29" customFormat="1" ht="15.75" customHeight="1" x14ac:dyDescent="0.25">
      <c r="A25" s="19" t="s">
        <v>526</v>
      </c>
      <c r="B25" s="29" t="s">
        <v>449</v>
      </c>
      <c r="C25" s="183">
        <f t="shared" ref="C25:C32" si="10">O25/12</f>
        <v>82427.583333333328</v>
      </c>
      <c r="D25" s="183">
        <f>C25</f>
        <v>82427.583333333328</v>
      </c>
      <c r="E25" s="183">
        <f t="shared" ref="E25:N25" si="11">D25</f>
        <v>82427.583333333328</v>
      </c>
      <c r="F25" s="183">
        <f t="shared" si="11"/>
        <v>82427.583333333328</v>
      </c>
      <c r="G25" s="183">
        <f t="shared" si="11"/>
        <v>82427.583333333328</v>
      </c>
      <c r="H25" s="183">
        <f t="shared" si="11"/>
        <v>82427.583333333328</v>
      </c>
      <c r="I25" s="183">
        <f t="shared" si="11"/>
        <v>82427.583333333328</v>
      </c>
      <c r="J25" s="183">
        <f t="shared" si="11"/>
        <v>82427.583333333328</v>
      </c>
      <c r="K25" s="183">
        <f t="shared" si="11"/>
        <v>82427.583333333328</v>
      </c>
      <c r="L25" s="183">
        <f t="shared" si="11"/>
        <v>82427.583333333328</v>
      </c>
      <c r="M25" s="183">
        <f t="shared" si="11"/>
        <v>82427.583333333328</v>
      </c>
      <c r="N25" s="183">
        <f t="shared" si="11"/>
        <v>82427.583333333328</v>
      </c>
      <c r="O25" s="185">
        <f>Össz.önkor.mérleg.!M10</f>
        <v>989131</v>
      </c>
      <c r="P25" s="32"/>
    </row>
    <row r="26" spans="1:256" s="29" customFormat="1" ht="17.25" customHeight="1" x14ac:dyDescent="0.25">
      <c r="A26" s="19" t="s">
        <v>527</v>
      </c>
      <c r="B26" s="29" t="s">
        <v>450</v>
      </c>
      <c r="C26" s="183">
        <f t="shared" si="10"/>
        <v>16062.583333333334</v>
      </c>
      <c r="D26" s="183">
        <f t="shared" ref="D26:N32" si="12">C26</f>
        <v>16062.583333333334</v>
      </c>
      <c r="E26" s="183">
        <f t="shared" si="12"/>
        <v>16062.583333333334</v>
      </c>
      <c r="F26" s="183">
        <f t="shared" si="12"/>
        <v>16062.583333333334</v>
      </c>
      <c r="G26" s="183">
        <f t="shared" si="12"/>
        <v>16062.583333333334</v>
      </c>
      <c r="H26" s="183">
        <f t="shared" si="12"/>
        <v>16062.583333333334</v>
      </c>
      <c r="I26" s="183">
        <f t="shared" si="12"/>
        <v>16062.583333333334</v>
      </c>
      <c r="J26" s="183">
        <f t="shared" si="12"/>
        <v>16062.583333333334</v>
      </c>
      <c r="K26" s="183">
        <f t="shared" si="12"/>
        <v>16062.583333333334</v>
      </c>
      <c r="L26" s="183">
        <f t="shared" si="12"/>
        <v>16062.583333333334</v>
      </c>
      <c r="M26" s="183">
        <f t="shared" si="12"/>
        <v>16062.583333333334</v>
      </c>
      <c r="N26" s="183">
        <f t="shared" si="12"/>
        <v>16062.583333333334</v>
      </c>
      <c r="O26" s="185">
        <f>Össz.önkor.mérleg.!M11</f>
        <v>192751</v>
      </c>
      <c r="P26" s="32"/>
    </row>
    <row r="27" spans="1:256" s="29" customFormat="1" ht="13.5" customHeight="1" x14ac:dyDescent="0.25">
      <c r="A27" s="19" t="s">
        <v>528</v>
      </c>
      <c r="B27" s="29" t="s">
        <v>451</v>
      </c>
      <c r="C27" s="183">
        <f t="shared" si="10"/>
        <v>107459.33333333333</v>
      </c>
      <c r="D27" s="183">
        <f t="shared" si="12"/>
        <v>107459.33333333333</v>
      </c>
      <c r="E27" s="183">
        <f t="shared" si="12"/>
        <v>107459.33333333333</v>
      </c>
      <c r="F27" s="183">
        <f t="shared" si="12"/>
        <v>107459.33333333333</v>
      </c>
      <c r="G27" s="183">
        <f t="shared" si="12"/>
        <v>107459.33333333333</v>
      </c>
      <c r="H27" s="183">
        <f t="shared" si="12"/>
        <v>107459.33333333333</v>
      </c>
      <c r="I27" s="183">
        <f t="shared" si="12"/>
        <v>107459.33333333333</v>
      </c>
      <c r="J27" s="183">
        <f t="shared" si="12"/>
        <v>107459.33333333333</v>
      </c>
      <c r="K27" s="183">
        <f t="shared" si="12"/>
        <v>107459.33333333333</v>
      </c>
      <c r="L27" s="183">
        <f t="shared" si="12"/>
        <v>107459.33333333333</v>
      </c>
      <c r="M27" s="183">
        <f t="shared" si="12"/>
        <v>107459.33333333333</v>
      </c>
      <c r="N27" s="183">
        <f t="shared" si="12"/>
        <v>107459.33333333333</v>
      </c>
      <c r="O27" s="185">
        <f>Össz.önkor.mérleg.!M12</f>
        <v>1289512</v>
      </c>
      <c r="P27" s="32"/>
    </row>
    <row r="28" spans="1:256" s="29" customFormat="1" ht="15" customHeight="1" x14ac:dyDescent="0.25">
      <c r="A28" s="19" t="s">
        <v>529</v>
      </c>
      <c r="B28" s="29" t="s">
        <v>605</v>
      </c>
      <c r="C28" s="183">
        <f t="shared" si="10"/>
        <v>1359.0833333333333</v>
      </c>
      <c r="D28" s="183">
        <f t="shared" si="12"/>
        <v>1359.0833333333333</v>
      </c>
      <c r="E28" s="183">
        <f t="shared" si="12"/>
        <v>1359.0833333333333</v>
      </c>
      <c r="F28" s="183">
        <f t="shared" si="12"/>
        <v>1359.0833333333333</v>
      </c>
      <c r="G28" s="183">
        <f t="shared" si="12"/>
        <v>1359.0833333333333</v>
      </c>
      <c r="H28" s="183">
        <f t="shared" si="12"/>
        <v>1359.0833333333333</v>
      </c>
      <c r="I28" s="183">
        <f t="shared" si="12"/>
        <v>1359.0833333333333</v>
      </c>
      <c r="J28" s="183">
        <f t="shared" si="12"/>
        <v>1359.0833333333333</v>
      </c>
      <c r="K28" s="183">
        <f t="shared" si="12"/>
        <v>1359.0833333333333</v>
      </c>
      <c r="L28" s="183">
        <f t="shared" si="12"/>
        <v>1359.0833333333333</v>
      </c>
      <c r="M28" s="183">
        <f t="shared" si="12"/>
        <v>1359.0833333333333</v>
      </c>
      <c r="N28" s="183">
        <f t="shared" si="12"/>
        <v>1359.0833333333333</v>
      </c>
      <c r="O28" s="185">
        <f>Össz.önkor.mérleg.!M14</f>
        <v>16309</v>
      </c>
      <c r="P28" s="32"/>
      <c r="IV28" s="32"/>
    </row>
    <row r="29" spans="1:256" s="29" customFormat="1" ht="15" customHeight="1" x14ac:dyDescent="0.25">
      <c r="A29" s="19" t="s">
        <v>530</v>
      </c>
      <c r="B29" s="29" t="s">
        <v>259</v>
      </c>
      <c r="C29" s="183">
        <v>38</v>
      </c>
      <c r="D29" s="183">
        <f t="shared" si="12"/>
        <v>38</v>
      </c>
      <c r="E29" s="183">
        <f t="shared" si="12"/>
        <v>38</v>
      </c>
      <c r="F29" s="183">
        <f t="shared" si="12"/>
        <v>38</v>
      </c>
      <c r="G29" s="183">
        <f t="shared" si="12"/>
        <v>38</v>
      </c>
      <c r="H29" s="183">
        <f t="shared" si="12"/>
        <v>38</v>
      </c>
      <c r="I29" s="183">
        <f t="shared" si="12"/>
        <v>38</v>
      </c>
      <c r="J29" s="183">
        <f t="shared" si="12"/>
        <v>38</v>
      </c>
      <c r="K29" s="183">
        <f t="shared" si="12"/>
        <v>38</v>
      </c>
      <c r="L29" s="183">
        <f t="shared" si="12"/>
        <v>38</v>
      </c>
      <c r="M29" s="183">
        <f t="shared" si="12"/>
        <v>38</v>
      </c>
      <c r="N29" s="183">
        <f t="shared" si="12"/>
        <v>38</v>
      </c>
      <c r="O29" s="185">
        <f>Össz.önkor.mérleg.!M20</f>
        <v>0</v>
      </c>
      <c r="P29" s="32"/>
    </row>
    <row r="30" spans="1:256" s="29" customFormat="1" ht="12.75" customHeight="1" x14ac:dyDescent="0.25">
      <c r="A30" s="19" t="s">
        <v>531</v>
      </c>
      <c r="B30" s="29" t="s">
        <v>452</v>
      </c>
      <c r="C30" s="183">
        <v>3993</v>
      </c>
      <c r="D30" s="183">
        <f t="shared" si="12"/>
        <v>3993</v>
      </c>
      <c r="E30" s="183">
        <f t="shared" si="12"/>
        <v>3993</v>
      </c>
      <c r="F30" s="183">
        <f t="shared" si="12"/>
        <v>3993</v>
      </c>
      <c r="G30" s="183">
        <f t="shared" si="12"/>
        <v>3993</v>
      </c>
      <c r="H30" s="183">
        <f t="shared" si="12"/>
        <v>3993</v>
      </c>
      <c r="I30" s="183">
        <f t="shared" si="12"/>
        <v>3993</v>
      </c>
      <c r="J30" s="183">
        <f t="shared" si="12"/>
        <v>3993</v>
      </c>
      <c r="K30" s="183">
        <f t="shared" si="12"/>
        <v>3993</v>
      </c>
      <c r="L30" s="183">
        <f t="shared" si="12"/>
        <v>3993</v>
      </c>
      <c r="M30" s="183">
        <f t="shared" si="12"/>
        <v>3993</v>
      </c>
      <c r="N30" s="183">
        <f t="shared" si="12"/>
        <v>3993</v>
      </c>
      <c r="O30" s="185">
        <f>Össz.önkor.mérleg.!M17</f>
        <v>149526</v>
      </c>
      <c r="P30" s="32"/>
    </row>
    <row r="31" spans="1:256" s="29" customFormat="1" ht="15.75" customHeight="1" x14ac:dyDescent="0.25">
      <c r="A31" s="19" t="s">
        <v>532</v>
      </c>
      <c r="B31" s="29" t="s">
        <v>453</v>
      </c>
      <c r="C31" s="183">
        <f t="shared" si="10"/>
        <v>35404.833333333336</v>
      </c>
      <c r="D31" s="183">
        <f t="shared" si="12"/>
        <v>35404.833333333336</v>
      </c>
      <c r="E31" s="183">
        <f t="shared" si="12"/>
        <v>35404.833333333336</v>
      </c>
      <c r="F31" s="183">
        <f t="shared" si="12"/>
        <v>35404.833333333336</v>
      </c>
      <c r="G31" s="183">
        <f t="shared" si="12"/>
        <v>35404.833333333336</v>
      </c>
      <c r="H31" s="183">
        <f t="shared" si="12"/>
        <v>35404.833333333336</v>
      </c>
      <c r="I31" s="183">
        <f t="shared" si="12"/>
        <v>35404.833333333336</v>
      </c>
      <c r="J31" s="183">
        <f t="shared" si="12"/>
        <v>35404.833333333336</v>
      </c>
      <c r="K31" s="183">
        <f t="shared" si="12"/>
        <v>35404.833333333336</v>
      </c>
      <c r="L31" s="183">
        <f t="shared" si="12"/>
        <v>35404.833333333336</v>
      </c>
      <c r="M31" s="183">
        <f t="shared" si="12"/>
        <v>35404.833333333336</v>
      </c>
      <c r="N31" s="183">
        <f t="shared" si="12"/>
        <v>35404.833333333336</v>
      </c>
      <c r="O31" s="185">
        <f>Össz.önkor.mérleg.!M18</f>
        <v>424858</v>
      </c>
      <c r="P31" s="32"/>
    </row>
    <row r="32" spans="1:256" s="29" customFormat="1" ht="15" customHeight="1" x14ac:dyDescent="0.25">
      <c r="A32" s="19" t="s">
        <v>548</v>
      </c>
      <c r="B32" s="29" t="s">
        <v>633</v>
      </c>
      <c r="C32" s="183">
        <f t="shared" si="10"/>
        <v>52200.916666666664</v>
      </c>
      <c r="D32" s="183">
        <f t="shared" si="12"/>
        <v>52200.916666666664</v>
      </c>
      <c r="E32" s="183">
        <f t="shared" si="12"/>
        <v>52200.916666666664</v>
      </c>
      <c r="F32" s="183">
        <f t="shared" si="12"/>
        <v>52200.916666666664</v>
      </c>
      <c r="G32" s="183">
        <f t="shared" si="12"/>
        <v>52200.916666666664</v>
      </c>
      <c r="H32" s="183">
        <f t="shared" si="12"/>
        <v>52200.916666666664</v>
      </c>
      <c r="I32" s="183">
        <f t="shared" si="12"/>
        <v>52200.916666666664</v>
      </c>
      <c r="J32" s="183">
        <f t="shared" si="12"/>
        <v>52200.916666666664</v>
      </c>
      <c r="K32" s="183">
        <f t="shared" si="12"/>
        <v>52200.916666666664</v>
      </c>
      <c r="L32" s="183">
        <f t="shared" si="12"/>
        <v>52200.916666666664</v>
      </c>
      <c r="M32" s="183">
        <f t="shared" si="12"/>
        <v>52200.916666666664</v>
      </c>
      <c r="N32" s="183">
        <f t="shared" si="12"/>
        <v>52200.916666666664</v>
      </c>
      <c r="O32" s="185">
        <f>Össz.önkor.mérleg.!M21+Össz.önkor.mérleg.!M22</f>
        <v>626411</v>
      </c>
      <c r="P32" s="32"/>
    </row>
    <row r="33" spans="1:16" s="30" customFormat="1" ht="15.75" customHeight="1" x14ac:dyDescent="0.25">
      <c r="A33" s="19" t="s">
        <v>549</v>
      </c>
      <c r="B33" s="888" t="s">
        <v>606</v>
      </c>
      <c r="C33" s="883">
        <f>SUM(C25:C32)</f>
        <v>298945.33333333337</v>
      </c>
      <c r="D33" s="883">
        <f>SUM(D25:D32)</f>
        <v>298945.33333333337</v>
      </c>
      <c r="E33" s="883">
        <f t="shared" ref="E33:N33" si="13">SUM(E25:E32)</f>
        <v>298945.33333333337</v>
      </c>
      <c r="F33" s="883">
        <f t="shared" si="13"/>
        <v>298945.33333333337</v>
      </c>
      <c r="G33" s="883">
        <f t="shared" si="13"/>
        <v>298945.33333333337</v>
      </c>
      <c r="H33" s="883">
        <f t="shared" si="13"/>
        <v>298945.33333333337</v>
      </c>
      <c r="I33" s="883">
        <f t="shared" si="13"/>
        <v>298945.33333333337</v>
      </c>
      <c r="J33" s="883">
        <f t="shared" si="13"/>
        <v>298945.33333333337</v>
      </c>
      <c r="K33" s="883">
        <f t="shared" si="13"/>
        <v>298945.33333333337</v>
      </c>
      <c r="L33" s="883">
        <f t="shared" si="13"/>
        <v>298945.33333333337</v>
      </c>
      <c r="M33" s="883">
        <f t="shared" si="13"/>
        <v>298945.33333333337</v>
      </c>
      <c r="N33" s="883">
        <f t="shared" si="13"/>
        <v>298945.33333333337</v>
      </c>
      <c r="O33" s="884">
        <f>SUM(O25:O32)</f>
        <v>3688498</v>
      </c>
      <c r="P33" s="425"/>
    </row>
    <row r="34" spans="1:16" s="30" customFormat="1" ht="15" customHeight="1" x14ac:dyDescent="0.25">
      <c r="A34" s="19" t="s">
        <v>550</v>
      </c>
      <c r="B34" s="30" t="s">
        <v>607</v>
      </c>
      <c r="C34" s="184">
        <f t="shared" ref="C34:C39" si="14">O34/12</f>
        <v>249601.08333333334</v>
      </c>
      <c r="D34" s="184">
        <f>C34</f>
        <v>249601.08333333334</v>
      </c>
      <c r="E34" s="184">
        <f t="shared" ref="E34:N34" si="15">D34</f>
        <v>249601.08333333334</v>
      </c>
      <c r="F34" s="184">
        <f t="shared" si="15"/>
        <v>249601.08333333334</v>
      </c>
      <c r="G34" s="184">
        <f t="shared" si="15"/>
        <v>249601.08333333334</v>
      </c>
      <c r="H34" s="184">
        <f t="shared" si="15"/>
        <v>249601.08333333334</v>
      </c>
      <c r="I34" s="184">
        <f t="shared" si="15"/>
        <v>249601.08333333334</v>
      </c>
      <c r="J34" s="184">
        <f t="shared" si="15"/>
        <v>249601.08333333334</v>
      </c>
      <c r="K34" s="184">
        <f t="shared" si="15"/>
        <v>249601.08333333334</v>
      </c>
      <c r="L34" s="184">
        <f t="shared" si="15"/>
        <v>249601.08333333334</v>
      </c>
      <c r="M34" s="184">
        <f t="shared" si="15"/>
        <v>249601.08333333334</v>
      </c>
      <c r="N34" s="184">
        <f t="shared" si="15"/>
        <v>249601.08333333334</v>
      </c>
      <c r="O34" s="186">
        <f>Össz.önkor.mérleg.!M27</f>
        <v>2995213</v>
      </c>
      <c r="P34" s="425"/>
    </row>
    <row r="35" spans="1:16" s="30" customFormat="1" ht="15" customHeight="1" x14ac:dyDescent="0.25">
      <c r="A35" s="19" t="s">
        <v>551</v>
      </c>
      <c r="B35" s="30" t="s">
        <v>471</v>
      </c>
      <c r="C35" s="184">
        <f t="shared" si="14"/>
        <v>3114.6666666666665</v>
      </c>
      <c r="D35" s="184">
        <f t="shared" ref="D35:N39" si="16">C35</f>
        <v>3114.6666666666665</v>
      </c>
      <c r="E35" s="184">
        <f t="shared" si="16"/>
        <v>3114.6666666666665</v>
      </c>
      <c r="F35" s="184">
        <f t="shared" si="16"/>
        <v>3114.6666666666665</v>
      </c>
      <c r="G35" s="184">
        <f t="shared" si="16"/>
        <v>3114.6666666666665</v>
      </c>
      <c r="H35" s="184">
        <f t="shared" si="16"/>
        <v>3114.6666666666665</v>
      </c>
      <c r="I35" s="184">
        <f t="shared" si="16"/>
        <v>3114.6666666666665</v>
      </c>
      <c r="J35" s="184">
        <f t="shared" si="16"/>
        <v>3114.6666666666665</v>
      </c>
      <c r="K35" s="184">
        <f t="shared" si="16"/>
        <v>3114.6666666666665</v>
      </c>
      <c r="L35" s="184">
        <f t="shared" si="16"/>
        <v>3114.6666666666665</v>
      </c>
      <c r="M35" s="184">
        <f t="shared" si="16"/>
        <v>3114.6666666666665</v>
      </c>
      <c r="N35" s="184">
        <f t="shared" si="16"/>
        <v>3114.6666666666665</v>
      </c>
      <c r="O35" s="186">
        <f>Össz.önkor.mérleg.!M28</f>
        <v>37376</v>
      </c>
      <c r="P35" s="425"/>
    </row>
    <row r="36" spans="1:16" s="30" customFormat="1" ht="15.75" customHeight="1" x14ac:dyDescent="0.25">
      <c r="A36" s="19" t="s">
        <v>552</v>
      </c>
      <c r="B36" s="30" t="s">
        <v>454</v>
      </c>
      <c r="C36" s="184">
        <f t="shared" si="14"/>
        <v>416.66666666666669</v>
      </c>
      <c r="D36" s="184">
        <f t="shared" si="16"/>
        <v>416.66666666666669</v>
      </c>
      <c r="E36" s="184">
        <f t="shared" si="16"/>
        <v>416.66666666666669</v>
      </c>
      <c r="F36" s="184">
        <f t="shared" si="16"/>
        <v>416.66666666666669</v>
      </c>
      <c r="G36" s="184">
        <f t="shared" si="16"/>
        <v>416.66666666666669</v>
      </c>
      <c r="H36" s="184">
        <f t="shared" si="16"/>
        <v>416.66666666666669</v>
      </c>
      <c r="I36" s="184">
        <f t="shared" si="16"/>
        <v>416.66666666666669</v>
      </c>
      <c r="J36" s="184">
        <f t="shared" si="16"/>
        <v>416.66666666666669</v>
      </c>
      <c r="K36" s="184">
        <f t="shared" si="16"/>
        <v>416.66666666666669</v>
      </c>
      <c r="L36" s="184">
        <f t="shared" si="16"/>
        <v>416.66666666666669</v>
      </c>
      <c r="M36" s="184">
        <f t="shared" si="16"/>
        <v>416.66666666666669</v>
      </c>
      <c r="N36" s="184">
        <f t="shared" si="16"/>
        <v>416.66666666666669</v>
      </c>
      <c r="O36" s="186">
        <v>5000</v>
      </c>
    </row>
    <row r="37" spans="1:16" s="30" customFormat="1" ht="15.75" customHeight="1" x14ac:dyDescent="0.25">
      <c r="A37" s="19" t="s">
        <v>553</v>
      </c>
      <c r="B37" s="29" t="s">
        <v>631</v>
      </c>
      <c r="C37" s="184">
        <f t="shared" si="14"/>
        <v>0</v>
      </c>
      <c r="D37" s="184">
        <f t="shared" si="16"/>
        <v>0</v>
      </c>
      <c r="E37" s="184">
        <f t="shared" si="16"/>
        <v>0</v>
      </c>
      <c r="F37" s="184">
        <f t="shared" si="16"/>
        <v>0</v>
      </c>
      <c r="G37" s="184">
        <f t="shared" si="16"/>
        <v>0</v>
      </c>
      <c r="H37" s="184">
        <f t="shared" si="16"/>
        <v>0</v>
      </c>
      <c r="I37" s="184">
        <f t="shared" si="16"/>
        <v>0</v>
      </c>
      <c r="J37" s="184">
        <f t="shared" si="16"/>
        <v>0</v>
      </c>
      <c r="K37" s="184">
        <f t="shared" si="16"/>
        <v>0</v>
      </c>
      <c r="L37" s="184">
        <f t="shared" si="16"/>
        <v>0</v>
      </c>
      <c r="M37" s="184">
        <f t="shared" si="16"/>
        <v>0</v>
      </c>
      <c r="N37" s="184">
        <f t="shared" si="16"/>
        <v>0</v>
      </c>
      <c r="O37" s="186">
        <f>Össz.önkor.mérleg.!M30</f>
        <v>0</v>
      </c>
    </row>
    <row r="38" spans="1:16" s="30" customFormat="1" ht="16.5" customHeight="1" x14ac:dyDescent="0.25">
      <c r="A38" s="19" t="s">
        <v>554</v>
      </c>
      <c r="B38" s="29" t="s">
        <v>632</v>
      </c>
      <c r="C38" s="184">
        <f t="shared" si="14"/>
        <v>3583.5833333333335</v>
      </c>
      <c r="D38" s="184">
        <f t="shared" si="16"/>
        <v>3583.5833333333335</v>
      </c>
      <c r="E38" s="184">
        <f t="shared" si="16"/>
        <v>3583.5833333333335</v>
      </c>
      <c r="F38" s="184">
        <f t="shared" si="16"/>
        <v>3583.5833333333335</v>
      </c>
      <c r="G38" s="184">
        <f t="shared" si="16"/>
        <v>3583.5833333333335</v>
      </c>
      <c r="H38" s="184">
        <f t="shared" si="16"/>
        <v>3583.5833333333335</v>
      </c>
      <c r="I38" s="184">
        <f t="shared" si="16"/>
        <v>3583.5833333333335</v>
      </c>
      <c r="J38" s="184">
        <f t="shared" si="16"/>
        <v>3583.5833333333335</v>
      </c>
      <c r="K38" s="184">
        <f t="shared" si="16"/>
        <v>3583.5833333333335</v>
      </c>
      <c r="L38" s="184">
        <f t="shared" si="16"/>
        <v>3583.5833333333335</v>
      </c>
      <c r="M38" s="184">
        <f t="shared" si="16"/>
        <v>3583.5833333333335</v>
      </c>
      <c r="N38" s="184">
        <f t="shared" si="16"/>
        <v>3583.5833333333335</v>
      </c>
      <c r="O38" s="186">
        <f>Össz.önkor.mérleg.!M32</f>
        <v>43003</v>
      </c>
      <c r="P38" s="425"/>
    </row>
    <row r="39" spans="1:16" s="30" customFormat="1" ht="15" customHeight="1" x14ac:dyDescent="0.25">
      <c r="A39" s="19" t="s">
        <v>555</v>
      </c>
      <c r="B39" s="29" t="s">
        <v>634</v>
      </c>
      <c r="C39" s="184">
        <f t="shared" si="14"/>
        <v>18760.5</v>
      </c>
      <c r="D39" s="184">
        <f t="shared" si="16"/>
        <v>18760.5</v>
      </c>
      <c r="E39" s="184">
        <f t="shared" si="16"/>
        <v>18760.5</v>
      </c>
      <c r="F39" s="184">
        <f t="shared" si="16"/>
        <v>18760.5</v>
      </c>
      <c r="G39" s="184">
        <f t="shared" si="16"/>
        <v>18760.5</v>
      </c>
      <c r="H39" s="184">
        <f t="shared" si="16"/>
        <v>18760.5</v>
      </c>
      <c r="I39" s="184">
        <f t="shared" si="16"/>
        <v>18760.5</v>
      </c>
      <c r="J39" s="184">
        <f t="shared" si="16"/>
        <v>18760.5</v>
      </c>
      <c r="K39" s="184">
        <f t="shared" si="16"/>
        <v>18760.5</v>
      </c>
      <c r="L39" s="184">
        <f t="shared" si="16"/>
        <v>18760.5</v>
      </c>
      <c r="M39" s="184">
        <f t="shared" si="16"/>
        <v>18760.5</v>
      </c>
      <c r="N39" s="184">
        <f t="shared" si="16"/>
        <v>18760.5</v>
      </c>
      <c r="O39" s="186">
        <f>Össz.önkor.mérleg.!M33</f>
        <v>225126</v>
      </c>
      <c r="P39" s="425"/>
    </row>
    <row r="40" spans="1:16" s="35" customFormat="1" ht="15" customHeight="1" x14ac:dyDescent="0.25">
      <c r="A40" s="19" t="s">
        <v>556</v>
      </c>
      <c r="B40" s="878" t="s">
        <v>635</v>
      </c>
      <c r="C40" s="879">
        <f t="shared" ref="C40:O40" si="17">SUM(C34:C39)</f>
        <v>275476.5</v>
      </c>
      <c r="D40" s="879">
        <f t="shared" si="17"/>
        <v>275476.5</v>
      </c>
      <c r="E40" s="879">
        <f t="shared" si="17"/>
        <v>275476.5</v>
      </c>
      <c r="F40" s="879">
        <f t="shared" si="17"/>
        <v>275476.5</v>
      </c>
      <c r="G40" s="879">
        <f t="shared" si="17"/>
        <v>275476.5</v>
      </c>
      <c r="H40" s="879">
        <f t="shared" si="17"/>
        <v>275476.5</v>
      </c>
      <c r="I40" s="879">
        <f t="shared" si="17"/>
        <v>275476.5</v>
      </c>
      <c r="J40" s="879">
        <f t="shared" si="17"/>
        <v>275476.5</v>
      </c>
      <c r="K40" s="879">
        <f t="shared" si="17"/>
        <v>275476.5</v>
      </c>
      <c r="L40" s="879">
        <f t="shared" si="17"/>
        <v>275476.5</v>
      </c>
      <c r="M40" s="879">
        <f t="shared" si="17"/>
        <v>275476.5</v>
      </c>
      <c r="N40" s="879">
        <f t="shared" si="17"/>
        <v>275476.5</v>
      </c>
      <c r="O40" s="879">
        <f t="shared" si="17"/>
        <v>3305718</v>
      </c>
      <c r="P40" s="34"/>
    </row>
    <row r="41" spans="1:16" s="35" customFormat="1" ht="15" customHeight="1" x14ac:dyDescent="0.25">
      <c r="A41" s="19" t="s">
        <v>608</v>
      </c>
      <c r="B41" s="889" t="s">
        <v>868</v>
      </c>
      <c r="C41" s="890">
        <f>O41/12</f>
        <v>4029.0833333333335</v>
      </c>
      <c r="D41" s="890">
        <f>C41</f>
        <v>4029.0833333333335</v>
      </c>
      <c r="E41" s="890">
        <f t="shared" ref="E41:N41" si="18">D41</f>
        <v>4029.0833333333335</v>
      </c>
      <c r="F41" s="890">
        <f t="shared" si="18"/>
        <v>4029.0833333333335</v>
      </c>
      <c r="G41" s="890">
        <f t="shared" si="18"/>
        <v>4029.0833333333335</v>
      </c>
      <c r="H41" s="890">
        <f t="shared" si="18"/>
        <v>4029.0833333333335</v>
      </c>
      <c r="I41" s="890">
        <f t="shared" si="18"/>
        <v>4029.0833333333335</v>
      </c>
      <c r="J41" s="890">
        <f t="shared" si="18"/>
        <v>4029.0833333333335</v>
      </c>
      <c r="K41" s="890">
        <f t="shared" si="18"/>
        <v>4029.0833333333335</v>
      </c>
      <c r="L41" s="890">
        <f t="shared" si="18"/>
        <v>4029.0833333333335</v>
      </c>
      <c r="M41" s="890">
        <f t="shared" si="18"/>
        <v>4029.0833333333335</v>
      </c>
      <c r="N41" s="890">
        <f t="shared" si="18"/>
        <v>4029.0833333333335</v>
      </c>
      <c r="O41" s="891">
        <f>Össz.önkor.mérleg.!M47</f>
        <v>48349</v>
      </c>
      <c r="P41" s="34"/>
    </row>
    <row r="42" spans="1:16" s="29" customFormat="1" ht="15.75" customHeight="1" x14ac:dyDescent="0.25">
      <c r="A42" s="19" t="s">
        <v>609</v>
      </c>
      <c r="B42" s="892" t="s">
        <v>867</v>
      </c>
      <c r="C42" s="183">
        <f>SUM(C41)</f>
        <v>4029.0833333333335</v>
      </c>
      <c r="D42" s="183">
        <f>SUM(D41)</f>
        <v>4029.0833333333335</v>
      </c>
      <c r="E42" s="183">
        <f t="shared" ref="E42:N42" si="19">SUM(E41)</f>
        <v>4029.0833333333335</v>
      </c>
      <c r="F42" s="183">
        <f t="shared" si="19"/>
        <v>4029.0833333333335</v>
      </c>
      <c r="G42" s="183">
        <f t="shared" si="19"/>
        <v>4029.0833333333335</v>
      </c>
      <c r="H42" s="183">
        <f t="shared" si="19"/>
        <v>4029.0833333333335</v>
      </c>
      <c r="I42" s="183">
        <f t="shared" si="19"/>
        <v>4029.0833333333335</v>
      </c>
      <c r="J42" s="183">
        <f t="shared" si="19"/>
        <v>4029.0833333333335</v>
      </c>
      <c r="K42" s="183">
        <f t="shared" si="19"/>
        <v>4029.0833333333335</v>
      </c>
      <c r="L42" s="183">
        <f t="shared" si="19"/>
        <v>4029.0833333333335</v>
      </c>
      <c r="M42" s="183">
        <f t="shared" si="19"/>
        <v>4029.0833333333335</v>
      </c>
      <c r="N42" s="183">
        <f t="shared" si="19"/>
        <v>4029.0833333333335</v>
      </c>
      <c r="O42" s="185">
        <f>SUM(C42:N42)</f>
        <v>48349.000000000007</v>
      </c>
    </row>
    <row r="43" spans="1:16" s="31" customFormat="1" ht="16.5" customHeight="1" x14ac:dyDescent="0.25">
      <c r="A43" s="19" t="s">
        <v>610</v>
      </c>
      <c r="B43" s="885" t="s">
        <v>638</v>
      </c>
      <c r="C43" s="886">
        <f t="shared" ref="C43:N43" si="20">C40+C33+C42</f>
        <v>578450.91666666674</v>
      </c>
      <c r="D43" s="886">
        <f t="shared" si="20"/>
        <v>578450.91666666674</v>
      </c>
      <c r="E43" s="886">
        <f t="shared" si="20"/>
        <v>578450.91666666674</v>
      </c>
      <c r="F43" s="886">
        <f t="shared" si="20"/>
        <v>578450.91666666674</v>
      </c>
      <c r="G43" s="886">
        <f t="shared" si="20"/>
        <v>578450.91666666674</v>
      </c>
      <c r="H43" s="886">
        <f t="shared" si="20"/>
        <v>578450.91666666674</v>
      </c>
      <c r="I43" s="886">
        <f t="shared" si="20"/>
        <v>578450.91666666674</v>
      </c>
      <c r="J43" s="886">
        <f t="shared" si="20"/>
        <v>578450.91666666674</v>
      </c>
      <c r="K43" s="886">
        <f t="shared" si="20"/>
        <v>578450.91666666674</v>
      </c>
      <c r="L43" s="886">
        <f t="shared" si="20"/>
        <v>578450.91666666674</v>
      </c>
      <c r="M43" s="886">
        <f t="shared" si="20"/>
        <v>578450.91666666674</v>
      </c>
      <c r="N43" s="886">
        <f t="shared" si="20"/>
        <v>578450.91666666674</v>
      </c>
      <c r="O43" s="887">
        <f>O33+O40+O41</f>
        <v>7042565</v>
      </c>
      <c r="P43" s="33"/>
    </row>
    <row r="44" spans="1:16" ht="12.75" customHeight="1" x14ac:dyDescent="0.25">
      <c r="B44" s="753"/>
      <c r="C44" s="819"/>
      <c r="D44" s="819"/>
      <c r="E44" s="819"/>
      <c r="F44" s="819"/>
      <c r="G44" s="819"/>
      <c r="H44" s="819"/>
      <c r="I44" s="819"/>
      <c r="J44" s="819"/>
      <c r="K44" s="819"/>
      <c r="L44" s="819"/>
      <c r="M44" s="819"/>
      <c r="N44" s="819"/>
      <c r="O44" s="819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22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2561" t="s">
        <v>982</v>
      </c>
      <c r="B1" s="2561"/>
      <c r="C1" s="2561"/>
      <c r="D1" s="2561"/>
      <c r="E1" s="2561"/>
      <c r="F1" s="2561"/>
      <c r="G1" s="2561"/>
      <c r="H1" s="2561"/>
      <c r="I1" s="2561"/>
      <c r="J1" s="2561"/>
      <c r="K1" s="2561"/>
      <c r="L1" s="2561"/>
      <c r="M1" s="2561"/>
      <c r="N1" s="2561"/>
      <c r="O1" s="2561"/>
      <c r="P1" s="2561"/>
      <c r="Q1" s="2561"/>
      <c r="R1" s="2561"/>
      <c r="S1" s="2561"/>
      <c r="T1" s="2561"/>
    </row>
    <row r="2" spans="1:21" ht="15.75" customHeight="1" x14ac:dyDescent="0.25">
      <c r="A2" s="2562" t="s">
        <v>54</v>
      </c>
      <c r="B2" s="2562"/>
      <c r="C2" s="2562"/>
      <c r="D2" s="2562"/>
      <c r="E2" s="2562"/>
      <c r="F2" s="2562"/>
      <c r="G2" s="2562"/>
      <c r="H2" s="2562"/>
      <c r="I2" s="2562"/>
      <c r="J2" s="2562"/>
      <c r="K2" s="2562"/>
      <c r="L2" s="2562"/>
      <c r="M2" s="2562"/>
      <c r="N2" s="2562"/>
      <c r="O2" s="2562"/>
      <c r="P2" s="2562"/>
      <c r="Q2" s="2562"/>
      <c r="R2" s="2562"/>
      <c r="S2" s="2562"/>
      <c r="T2" s="2562"/>
    </row>
    <row r="3" spans="1:21" ht="15.75" customHeight="1" x14ac:dyDescent="0.25">
      <c r="A3" s="2562" t="s">
        <v>928</v>
      </c>
      <c r="B3" s="2562"/>
      <c r="C3" s="2562"/>
      <c r="D3" s="2562"/>
      <c r="E3" s="2562"/>
      <c r="F3" s="2562"/>
      <c r="G3" s="2562"/>
      <c r="H3" s="2562"/>
      <c r="I3" s="2562"/>
      <c r="J3" s="2562"/>
      <c r="K3" s="2562"/>
      <c r="L3" s="2562"/>
      <c r="M3" s="2562"/>
      <c r="N3" s="2562"/>
      <c r="O3" s="2562"/>
      <c r="P3" s="2562"/>
      <c r="Q3" s="2562"/>
      <c r="R3" s="2562"/>
      <c r="S3" s="2562"/>
      <c r="T3" s="2562"/>
    </row>
    <row r="4" spans="1:21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 t="s">
        <v>639</v>
      </c>
    </row>
    <row r="5" spans="1:21" ht="27.75" customHeight="1" x14ac:dyDescent="0.25">
      <c r="A5" s="2566" t="s">
        <v>70</v>
      </c>
      <c r="B5" s="39" t="s">
        <v>57</v>
      </c>
      <c r="C5" s="2563" t="s">
        <v>58</v>
      </c>
      <c r="D5" s="2563"/>
      <c r="E5" s="2563" t="s">
        <v>59</v>
      </c>
      <c r="F5" s="2563"/>
      <c r="G5" s="2563" t="s">
        <v>60</v>
      </c>
      <c r="H5" s="2563"/>
      <c r="I5" s="2564" t="s">
        <v>458</v>
      </c>
      <c r="J5" s="2564"/>
      <c r="K5" s="2563" t="s">
        <v>459</v>
      </c>
      <c r="L5" s="2563"/>
      <c r="M5" s="2563" t="s">
        <v>460</v>
      </c>
      <c r="N5" s="2564"/>
      <c r="O5" s="2565" t="s">
        <v>576</v>
      </c>
      <c r="P5" s="2565"/>
      <c r="Q5" s="2563" t="s">
        <v>584</v>
      </c>
      <c r="R5" s="2563"/>
      <c r="S5" s="2563" t="s">
        <v>585</v>
      </c>
      <c r="T5" s="2563"/>
    </row>
    <row r="6" spans="1:21" s="3" customFormat="1" ht="30.75" customHeight="1" x14ac:dyDescent="0.2">
      <c r="A6" s="2566"/>
      <c r="B6" s="2467" t="s">
        <v>640</v>
      </c>
      <c r="C6" s="2569" t="s">
        <v>641</v>
      </c>
      <c r="D6" s="2569"/>
      <c r="E6" s="2569"/>
      <c r="F6" s="2569"/>
      <c r="G6" s="2569" t="s">
        <v>642</v>
      </c>
      <c r="H6" s="2569"/>
      <c r="I6" s="2569"/>
      <c r="J6" s="2569"/>
      <c r="K6" s="2568" t="s">
        <v>643</v>
      </c>
      <c r="L6" s="2568"/>
      <c r="M6" s="2568"/>
      <c r="N6" s="2568"/>
      <c r="O6" s="2568" t="s">
        <v>515</v>
      </c>
      <c r="P6" s="2568"/>
      <c r="Q6" s="2568"/>
      <c r="R6" s="2568"/>
      <c r="S6" s="2446" t="s">
        <v>644</v>
      </c>
      <c r="T6" s="2446"/>
    </row>
    <row r="7" spans="1:21" s="3" customFormat="1" ht="40.5" customHeight="1" x14ac:dyDescent="0.2">
      <c r="A7" s="2566"/>
      <c r="B7" s="2467"/>
      <c r="C7" s="2558" t="s">
        <v>645</v>
      </c>
      <c r="D7" s="2558"/>
      <c r="E7" s="2567" t="s">
        <v>646</v>
      </c>
      <c r="F7" s="2567"/>
      <c r="G7" s="2558" t="s">
        <v>647</v>
      </c>
      <c r="H7" s="2558"/>
      <c r="I7" s="2558" t="s">
        <v>646</v>
      </c>
      <c r="J7" s="2558"/>
      <c r="K7" s="2557" t="s">
        <v>647</v>
      </c>
      <c r="L7" s="2557"/>
      <c r="M7" s="2558" t="s">
        <v>646</v>
      </c>
      <c r="N7" s="2559"/>
      <c r="O7" s="2557" t="s">
        <v>647</v>
      </c>
      <c r="P7" s="2557"/>
      <c r="Q7" s="2557" t="s">
        <v>648</v>
      </c>
      <c r="R7" s="2557"/>
      <c r="S7" s="2446"/>
      <c r="T7" s="2446"/>
    </row>
    <row r="8" spans="1:21" s="3" customFormat="1" ht="27" customHeight="1" x14ac:dyDescent="0.2">
      <c r="A8" s="2566"/>
      <c r="B8" s="2467"/>
      <c r="C8" s="40">
        <v>42736</v>
      </c>
      <c r="D8" s="40">
        <v>43100</v>
      </c>
      <c r="E8" s="40">
        <v>42736</v>
      </c>
      <c r="F8" s="40">
        <v>43100</v>
      </c>
      <c r="G8" s="40">
        <v>42736</v>
      </c>
      <c r="H8" s="40">
        <v>43100</v>
      </c>
      <c r="I8" s="40">
        <v>42736</v>
      </c>
      <c r="J8" s="40">
        <v>43100</v>
      </c>
      <c r="K8" s="40">
        <v>42736</v>
      </c>
      <c r="L8" s="40">
        <v>43100</v>
      </c>
      <c r="M8" s="40">
        <v>42736</v>
      </c>
      <c r="N8" s="40">
        <v>43100</v>
      </c>
      <c r="O8" s="40">
        <v>42736</v>
      </c>
      <c r="P8" s="40">
        <v>43100</v>
      </c>
      <c r="Q8" s="40">
        <v>42736</v>
      </c>
      <c r="R8" s="40">
        <v>43100</v>
      </c>
      <c r="S8" s="40">
        <v>42736</v>
      </c>
      <c r="T8" s="40">
        <v>43100</v>
      </c>
    </row>
    <row r="9" spans="1:21" s="3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1" s="3" customFormat="1" ht="13.9" customHeight="1" x14ac:dyDescent="0.25">
      <c r="A10" s="740" t="s">
        <v>467</v>
      </c>
      <c r="B10" s="741" t="s">
        <v>950</v>
      </c>
      <c r="C10" s="742">
        <v>6</v>
      </c>
      <c r="D10" s="742">
        <f>C10</f>
        <v>6</v>
      </c>
      <c r="E10" s="742"/>
      <c r="F10" s="742">
        <f>+E10</f>
        <v>0</v>
      </c>
      <c r="G10" s="743">
        <v>2</v>
      </c>
      <c r="H10" s="743" t="s">
        <v>649</v>
      </c>
      <c r="I10" s="743"/>
      <c r="J10" s="743"/>
      <c r="K10" s="743" t="s">
        <v>546</v>
      </c>
      <c r="L10" s="743" t="s">
        <v>546</v>
      </c>
      <c r="M10" s="743" t="s">
        <v>546</v>
      </c>
      <c r="N10" s="743" t="s">
        <v>546</v>
      </c>
      <c r="O10" s="742">
        <f>C10+G10</f>
        <v>8</v>
      </c>
      <c r="P10" s="742">
        <f>D10+H10</f>
        <v>8</v>
      </c>
      <c r="Q10" s="742">
        <v>0</v>
      </c>
      <c r="R10" s="742">
        <f>Q10</f>
        <v>0</v>
      </c>
      <c r="S10" s="744">
        <f>C10+E10/2+I10/2+M10/2+G10+K10</f>
        <v>8</v>
      </c>
      <c r="T10" s="744">
        <f>S10</f>
        <v>8</v>
      </c>
    </row>
    <row r="11" spans="1:21" s="3" customFormat="1" ht="13.9" customHeight="1" x14ac:dyDescent="0.25">
      <c r="A11" s="740"/>
      <c r="B11" s="745"/>
      <c r="C11" s="746"/>
      <c r="D11" s="747"/>
      <c r="E11" s="747"/>
      <c r="F11" s="747"/>
      <c r="G11" s="747"/>
      <c r="H11" s="747"/>
      <c r="I11" s="747"/>
      <c r="J11" s="747"/>
      <c r="K11" s="747"/>
      <c r="L11" s="747"/>
      <c r="M11" s="747"/>
      <c r="N11" s="747"/>
      <c r="O11" s="747"/>
      <c r="P11" s="747"/>
      <c r="Q11" s="747"/>
      <c r="R11" s="747"/>
      <c r="S11" s="747"/>
      <c r="T11" s="744"/>
    </row>
    <row r="12" spans="1:21" s="15" customFormat="1" ht="14.45" customHeight="1" x14ac:dyDescent="0.25">
      <c r="A12" s="748" t="s">
        <v>475</v>
      </c>
      <c r="B12" s="820" t="s">
        <v>650</v>
      </c>
      <c r="C12" s="821">
        <v>3</v>
      </c>
      <c r="D12" s="822">
        <f>C12</f>
        <v>3</v>
      </c>
      <c r="E12" s="822"/>
      <c r="F12" s="822"/>
      <c r="G12" s="822">
        <v>37</v>
      </c>
      <c r="H12" s="822">
        <f>G12</f>
        <v>37</v>
      </c>
      <c r="I12" s="822"/>
      <c r="J12" s="822"/>
      <c r="K12" s="822">
        <v>0</v>
      </c>
      <c r="L12" s="822">
        <v>0</v>
      </c>
      <c r="M12" s="822">
        <v>0</v>
      </c>
      <c r="N12" s="822">
        <v>0</v>
      </c>
      <c r="O12" s="822">
        <f>C12+G12+K12</f>
        <v>40</v>
      </c>
      <c r="P12" s="822">
        <f>SUM(O12:O12)</f>
        <v>40</v>
      </c>
      <c r="Q12" s="822">
        <v>0</v>
      </c>
      <c r="R12" s="822">
        <v>0</v>
      </c>
      <c r="S12" s="823">
        <f>O12</f>
        <v>40</v>
      </c>
      <c r="T12" s="841">
        <f t="shared" ref="T12" si="0">S12</f>
        <v>40</v>
      </c>
    </row>
    <row r="13" spans="1:21" s="15" customFormat="1" ht="14.45" customHeight="1" x14ac:dyDescent="0.25">
      <c r="A13" s="748"/>
      <c r="B13" s="753"/>
      <c r="C13" s="753"/>
      <c r="D13" s="753"/>
      <c r="E13" s="753"/>
      <c r="F13" s="753"/>
      <c r="G13" s="753"/>
      <c r="H13" s="753"/>
      <c r="I13" s="753"/>
      <c r="J13" s="753"/>
      <c r="K13" s="753"/>
      <c r="L13" s="753"/>
      <c r="M13" s="753"/>
      <c r="N13" s="753"/>
      <c r="O13" s="753"/>
      <c r="P13" s="753"/>
      <c r="Q13" s="753"/>
      <c r="R13" s="753"/>
      <c r="S13" s="753"/>
      <c r="T13" s="753"/>
    </row>
    <row r="14" spans="1:21" ht="15.75" customHeight="1" x14ac:dyDescent="0.25">
      <c r="A14" s="748"/>
      <c r="B14" s="754"/>
      <c r="C14" s="755"/>
      <c r="D14" s="756"/>
      <c r="E14" s="756"/>
      <c r="F14" s="756"/>
      <c r="G14" s="756"/>
      <c r="H14" s="757"/>
      <c r="I14" s="757"/>
      <c r="J14" s="757"/>
      <c r="K14" s="757"/>
      <c r="L14" s="757"/>
      <c r="M14" s="757"/>
      <c r="N14" s="757"/>
      <c r="O14" s="757"/>
      <c r="P14" s="758"/>
      <c r="Q14" s="758"/>
      <c r="R14" s="758"/>
      <c r="S14" s="758"/>
      <c r="T14" s="758"/>
    </row>
    <row r="15" spans="1:21" s="15" customFormat="1" ht="14.45" customHeight="1" x14ac:dyDescent="0.25">
      <c r="A15" s="843" t="s">
        <v>476</v>
      </c>
      <c r="B15" s="830" t="s">
        <v>651</v>
      </c>
      <c r="C15" s="831"/>
      <c r="D15" s="832"/>
      <c r="E15" s="832"/>
      <c r="F15" s="832"/>
      <c r="G15" s="832"/>
      <c r="H15" s="844"/>
      <c r="I15" s="844"/>
      <c r="J15" s="844"/>
      <c r="K15" s="844"/>
      <c r="L15" s="844"/>
      <c r="M15" s="844"/>
      <c r="N15" s="844"/>
      <c r="O15" s="844"/>
      <c r="P15" s="845"/>
      <c r="Q15" s="845"/>
      <c r="R15" s="845"/>
      <c r="S15" s="845"/>
      <c r="T15" s="845"/>
    </row>
    <row r="16" spans="1:21" s="15" customFormat="1" ht="14.45" customHeight="1" x14ac:dyDescent="0.25">
      <c r="A16" s="843" t="s">
        <v>477</v>
      </c>
      <c r="B16" s="834" t="s">
        <v>1144</v>
      </c>
      <c r="C16" s="842"/>
      <c r="D16" s="836"/>
      <c r="E16" s="836"/>
      <c r="F16" s="836"/>
      <c r="G16" s="836"/>
      <c r="H16" s="836"/>
      <c r="I16" s="836"/>
      <c r="J16" s="836"/>
      <c r="K16" s="836">
        <v>22.5</v>
      </c>
      <c r="L16" s="822">
        <f>K16</f>
        <v>22.5</v>
      </c>
      <c r="M16" s="836"/>
      <c r="N16" s="836"/>
      <c r="O16" s="822">
        <f t="shared" ref="O16:P20" si="1">C16+G16+K16</f>
        <v>22.5</v>
      </c>
      <c r="P16" s="822">
        <f t="shared" si="1"/>
        <v>22.5</v>
      </c>
      <c r="Q16" s="822"/>
      <c r="R16" s="822"/>
      <c r="S16" s="822">
        <f t="shared" ref="S16:T19" si="2">O16+Q16/2</f>
        <v>22.5</v>
      </c>
      <c r="T16" s="822">
        <f t="shared" si="2"/>
        <v>22.5</v>
      </c>
      <c r="U16" s="578"/>
    </row>
    <row r="17" spans="1:23" s="15" customFormat="1" ht="14.45" customHeight="1" x14ac:dyDescent="0.25">
      <c r="A17" s="843" t="s">
        <v>478</v>
      </c>
      <c r="B17" s="834" t="s">
        <v>1146</v>
      </c>
      <c r="C17" s="835"/>
      <c r="D17" s="836"/>
      <c r="E17" s="836"/>
      <c r="F17" s="836"/>
      <c r="G17" s="836"/>
      <c r="H17" s="836"/>
      <c r="I17" s="836"/>
      <c r="J17" s="836"/>
      <c r="K17" s="836">
        <v>26</v>
      </c>
      <c r="L17" s="822">
        <f>K17</f>
        <v>26</v>
      </c>
      <c r="M17" s="836"/>
      <c r="N17" s="836"/>
      <c r="O17" s="822">
        <f t="shared" si="1"/>
        <v>26</v>
      </c>
      <c r="P17" s="822">
        <f t="shared" si="1"/>
        <v>26</v>
      </c>
      <c r="Q17" s="822"/>
      <c r="R17" s="822"/>
      <c r="S17" s="822">
        <f t="shared" si="2"/>
        <v>26</v>
      </c>
      <c r="T17" s="822">
        <f t="shared" si="2"/>
        <v>26</v>
      </c>
    </row>
    <row r="18" spans="1:23" s="15" customFormat="1" ht="14.45" customHeight="1" x14ac:dyDescent="0.25">
      <c r="A18" s="843" t="s">
        <v>479</v>
      </c>
      <c r="B18" s="834" t="s">
        <v>824</v>
      </c>
      <c r="C18" s="835"/>
      <c r="D18" s="836"/>
      <c r="E18" s="836"/>
      <c r="F18" s="836"/>
      <c r="G18" s="836"/>
      <c r="H18" s="836"/>
      <c r="I18" s="836"/>
      <c r="J18" s="836"/>
      <c r="K18" s="836">
        <v>9</v>
      </c>
      <c r="L18" s="822">
        <f>K18</f>
        <v>9</v>
      </c>
      <c r="M18" s="836"/>
      <c r="N18" s="836"/>
      <c r="O18" s="822">
        <f t="shared" si="1"/>
        <v>9</v>
      </c>
      <c r="P18" s="822">
        <f t="shared" si="1"/>
        <v>9</v>
      </c>
      <c r="Q18" s="822"/>
      <c r="R18" s="822"/>
      <c r="S18" s="822">
        <f t="shared" si="2"/>
        <v>9</v>
      </c>
      <c r="T18" s="822">
        <f t="shared" si="2"/>
        <v>9</v>
      </c>
    </row>
    <row r="19" spans="1:23" s="15" customFormat="1" ht="14.45" customHeight="1" x14ac:dyDescent="0.25">
      <c r="A19" s="843" t="s">
        <v>480</v>
      </c>
      <c r="B19" s="834" t="s">
        <v>1145</v>
      </c>
      <c r="C19" s="835"/>
      <c r="D19" s="836"/>
      <c r="E19" s="836"/>
      <c r="F19" s="836"/>
      <c r="G19" s="836"/>
      <c r="H19" s="836"/>
      <c r="I19" s="836"/>
      <c r="J19" s="836"/>
      <c r="K19" s="836">
        <v>11</v>
      </c>
      <c r="L19" s="822">
        <f>K19</f>
        <v>11</v>
      </c>
      <c r="M19" s="836"/>
      <c r="N19" s="836"/>
      <c r="O19" s="822">
        <f t="shared" si="1"/>
        <v>11</v>
      </c>
      <c r="P19" s="822">
        <f t="shared" si="1"/>
        <v>11</v>
      </c>
      <c r="Q19" s="822"/>
      <c r="R19" s="822"/>
      <c r="S19" s="822">
        <f t="shared" si="2"/>
        <v>11</v>
      </c>
      <c r="T19" s="822">
        <f t="shared" si="2"/>
        <v>11</v>
      </c>
    </row>
    <row r="20" spans="1:23" s="15" customFormat="1" ht="14.45" customHeight="1" x14ac:dyDescent="0.25">
      <c r="A20" s="843" t="s">
        <v>517</v>
      </c>
      <c r="B20" s="834" t="s">
        <v>1147</v>
      </c>
      <c r="C20" s="835"/>
      <c r="D20" s="836"/>
      <c r="E20" s="836"/>
      <c r="F20" s="836"/>
      <c r="G20" s="836"/>
      <c r="H20" s="836"/>
      <c r="I20" s="836"/>
      <c r="J20" s="836"/>
      <c r="K20" s="836">
        <v>7</v>
      </c>
      <c r="L20" s="822">
        <f>K20</f>
        <v>7</v>
      </c>
      <c r="M20" s="836"/>
      <c r="N20" s="836"/>
      <c r="O20" s="822">
        <f t="shared" si="1"/>
        <v>7</v>
      </c>
      <c r="P20" s="822">
        <f t="shared" si="1"/>
        <v>7</v>
      </c>
      <c r="Q20" s="822"/>
      <c r="R20" s="822"/>
      <c r="S20" s="822">
        <v>3</v>
      </c>
      <c r="T20" s="822">
        <f>P20+R20/2</f>
        <v>7</v>
      </c>
    </row>
    <row r="21" spans="1:23" s="15" customFormat="1" ht="14.45" customHeight="1" x14ac:dyDescent="0.25">
      <c r="A21" s="843" t="s">
        <v>519</v>
      </c>
      <c r="B21" s="820" t="s">
        <v>652</v>
      </c>
      <c r="C21" s="821"/>
      <c r="D21" s="839"/>
      <c r="E21" s="839"/>
      <c r="F21" s="839"/>
      <c r="G21" s="839"/>
      <c r="H21" s="836"/>
      <c r="I21" s="836"/>
      <c r="J21" s="836"/>
      <c r="K21" s="822">
        <f>SUM(K16:K20)</f>
        <v>75.5</v>
      </c>
      <c r="L21" s="822">
        <f>SUM(L16:L20)</f>
        <v>75.5</v>
      </c>
      <c r="M21" s="822">
        <v>0</v>
      </c>
      <c r="N21" s="822">
        <v>0</v>
      </c>
      <c r="O21" s="822">
        <f>C21+G21+K21</f>
        <v>75.5</v>
      </c>
      <c r="P21" s="822">
        <f>SUM(P16:P20)</f>
        <v>75.5</v>
      </c>
      <c r="Q21" s="822">
        <v>0</v>
      </c>
      <c r="R21" s="822">
        <v>0</v>
      </c>
      <c r="S21" s="840">
        <f>O21+Q21/2</f>
        <v>75.5</v>
      </c>
      <c r="T21" s="822">
        <f>SUM(T16:T20)</f>
        <v>75.5</v>
      </c>
      <c r="U21" s="523"/>
    </row>
    <row r="22" spans="1:23" s="15" customFormat="1" ht="13.5" customHeight="1" x14ac:dyDescent="0.25">
      <c r="A22" s="748"/>
      <c r="B22" s="768"/>
      <c r="C22" s="769"/>
      <c r="D22" s="770"/>
      <c r="E22" s="770"/>
      <c r="F22" s="770"/>
      <c r="G22" s="770"/>
      <c r="H22" s="771"/>
      <c r="I22" s="771"/>
      <c r="J22" s="771"/>
      <c r="K22" s="771"/>
      <c r="L22" s="771"/>
      <c r="M22" s="771"/>
      <c r="N22" s="771"/>
      <c r="O22" s="771"/>
      <c r="P22" s="771"/>
      <c r="Q22" s="771"/>
      <c r="R22" s="771"/>
      <c r="S22" s="771"/>
      <c r="T22" s="771"/>
    </row>
    <row r="23" spans="1:23" ht="12.75" customHeight="1" x14ac:dyDescent="0.25">
      <c r="A23" s="748"/>
      <c r="B23" s="754"/>
      <c r="C23" s="755"/>
      <c r="D23" s="756"/>
      <c r="E23" s="756"/>
      <c r="F23" s="756"/>
      <c r="G23" s="756"/>
      <c r="H23" s="772"/>
      <c r="I23" s="772"/>
      <c r="J23" s="772"/>
      <c r="K23" s="772"/>
      <c r="L23" s="757"/>
      <c r="M23" s="757"/>
      <c r="N23" s="757"/>
      <c r="O23" s="757"/>
      <c r="P23" s="757"/>
      <c r="Q23" s="757"/>
      <c r="R23" s="757"/>
      <c r="S23" s="757"/>
      <c r="T23" s="757"/>
    </row>
    <row r="24" spans="1:23" s="15" customFormat="1" ht="27" customHeight="1" x14ac:dyDescent="0.25">
      <c r="A24" s="748" t="s">
        <v>520</v>
      </c>
      <c r="B24" s="830" t="s">
        <v>1148</v>
      </c>
      <c r="C24" s="831"/>
      <c r="D24" s="832"/>
      <c r="E24" s="832"/>
      <c r="F24" s="832"/>
      <c r="G24" s="832"/>
      <c r="H24" s="832"/>
      <c r="I24" s="832"/>
      <c r="J24" s="832"/>
      <c r="K24" s="832"/>
      <c r="L24" s="832"/>
      <c r="M24" s="832"/>
      <c r="N24" s="832"/>
      <c r="O24" s="833"/>
      <c r="P24" s="833"/>
      <c r="Q24" s="833"/>
      <c r="R24" s="833"/>
      <c r="S24" s="833"/>
      <c r="T24" s="832"/>
    </row>
    <row r="25" spans="1:23" s="15" customFormat="1" ht="27.75" customHeight="1" x14ac:dyDescent="0.25">
      <c r="A25" s="748" t="s">
        <v>521</v>
      </c>
      <c r="B25" s="834" t="s">
        <v>962</v>
      </c>
      <c r="C25" s="835"/>
      <c r="D25" s="836"/>
      <c r="E25" s="836"/>
      <c r="F25" s="836"/>
      <c r="G25" s="836"/>
      <c r="H25" s="822"/>
      <c r="I25" s="822"/>
      <c r="J25" s="822"/>
      <c r="K25" s="836">
        <v>8</v>
      </c>
      <c r="L25" s="822">
        <f>K25</f>
        <v>8</v>
      </c>
      <c r="M25" s="836"/>
      <c r="N25" s="836"/>
      <c r="O25" s="822">
        <f>C25+G25+K25</f>
        <v>8</v>
      </c>
      <c r="P25" s="822">
        <f>D25+H25+L25</f>
        <v>8</v>
      </c>
      <c r="Q25" s="822"/>
      <c r="R25" s="822"/>
      <c r="S25" s="822">
        <f t="shared" ref="S25:S36" si="3">C25+G25+K25+M25/2</f>
        <v>8</v>
      </c>
      <c r="T25" s="822">
        <f t="shared" ref="T25:T36" si="4">D25+H25+L25+N25/2</f>
        <v>8</v>
      </c>
      <c r="U25" s="26"/>
    </row>
    <row r="26" spans="1:23" s="15" customFormat="1" ht="14.45" customHeight="1" x14ac:dyDescent="0.25">
      <c r="A26" s="748" t="s">
        <v>522</v>
      </c>
      <c r="B26" s="834" t="s">
        <v>653</v>
      </c>
      <c r="C26" s="835"/>
      <c r="D26" s="836"/>
      <c r="E26" s="836"/>
      <c r="F26" s="836"/>
      <c r="G26" s="836"/>
      <c r="H26" s="836"/>
      <c r="I26" s="836"/>
      <c r="J26" s="836"/>
      <c r="K26" s="836">
        <v>1</v>
      </c>
      <c r="L26" s="822">
        <f t="shared" ref="L26:L60" si="5">K26</f>
        <v>1</v>
      </c>
      <c r="M26" s="836"/>
      <c r="N26" s="836"/>
      <c r="O26" s="822">
        <f>C26+G26+K26</f>
        <v>1</v>
      </c>
      <c r="P26" s="822">
        <f t="shared" ref="P26:P36" si="6">D26+H26+L26</f>
        <v>1</v>
      </c>
      <c r="Q26" s="822"/>
      <c r="R26" s="822"/>
      <c r="S26" s="822">
        <f t="shared" si="3"/>
        <v>1</v>
      </c>
      <c r="T26" s="822">
        <f t="shared" si="4"/>
        <v>1</v>
      </c>
      <c r="U26" s="26"/>
    </row>
    <row r="27" spans="1:23" s="15" customFormat="1" ht="14.25" customHeight="1" x14ac:dyDescent="0.25">
      <c r="A27" s="748" t="s">
        <v>523</v>
      </c>
      <c r="B27" s="834" t="s">
        <v>956</v>
      </c>
      <c r="C27" s="835"/>
      <c r="D27" s="836"/>
      <c r="E27" s="836"/>
      <c r="F27" s="836"/>
      <c r="G27" s="836"/>
      <c r="H27" s="836"/>
      <c r="I27" s="836"/>
      <c r="J27" s="836"/>
      <c r="K27" s="836">
        <v>31</v>
      </c>
      <c r="L27" s="822">
        <f t="shared" si="5"/>
        <v>31</v>
      </c>
      <c r="M27" s="836"/>
      <c r="N27" s="836"/>
      <c r="O27" s="822">
        <v>31</v>
      </c>
      <c r="P27" s="822">
        <f t="shared" si="6"/>
        <v>31</v>
      </c>
      <c r="Q27" s="822"/>
      <c r="R27" s="822"/>
      <c r="S27" s="822">
        <f t="shared" si="3"/>
        <v>31</v>
      </c>
      <c r="T27" s="822">
        <f t="shared" si="4"/>
        <v>31</v>
      </c>
      <c r="U27" s="26"/>
    </row>
    <row r="28" spans="1:23" s="15" customFormat="1" ht="29.25" customHeight="1" x14ac:dyDescent="0.25">
      <c r="A28" s="748" t="s">
        <v>525</v>
      </c>
      <c r="B28" s="834" t="s">
        <v>957</v>
      </c>
      <c r="C28" s="835"/>
      <c r="D28" s="836"/>
      <c r="E28" s="836"/>
      <c r="F28" s="836"/>
      <c r="G28" s="836"/>
      <c r="H28" s="836"/>
      <c r="I28" s="836"/>
      <c r="J28" s="836"/>
      <c r="K28" s="837">
        <v>2</v>
      </c>
      <c r="L28" s="822">
        <f t="shared" si="5"/>
        <v>2</v>
      </c>
      <c r="M28" s="837"/>
      <c r="N28" s="837"/>
      <c r="O28" s="838">
        <f>C28+G28+K28</f>
        <v>2</v>
      </c>
      <c r="P28" s="822">
        <f t="shared" si="6"/>
        <v>2</v>
      </c>
      <c r="Q28" s="838"/>
      <c r="R28" s="838"/>
      <c r="S28" s="838">
        <f t="shared" si="3"/>
        <v>2</v>
      </c>
      <c r="T28" s="822">
        <f t="shared" si="4"/>
        <v>2</v>
      </c>
      <c r="U28" s="26"/>
    </row>
    <row r="29" spans="1:23" s="15" customFormat="1" ht="14.45" customHeight="1" x14ac:dyDescent="0.25">
      <c r="A29" s="748" t="s">
        <v>526</v>
      </c>
      <c r="B29" s="834" t="s">
        <v>668</v>
      </c>
      <c r="C29" s="835"/>
      <c r="D29" s="836"/>
      <c r="E29" s="836"/>
      <c r="F29" s="836"/>
      <c r="G29" s="836"/>
      <c r="H29" s="836"/>
      <c r="I29" s="836"/>
      <c r="J29" s="836"/>
      <c r="K29" s="836">
        <v>2</v>
      </c>
      <c r="L29" s="822">
        <f t="shared" si="5"/>
        <v>2</v>
      </c>
      <c r="M29" s="836"/>
      <c r="N29" s="836"/>
      <c r="O29" s="822">
        <f>C29+G29+K29</f>
        <v>2</v>
      </c>
      <c r="P29" s="822">
        <f t="shared" si="6"/>
        <v>2</v>
      </c>
      <c r="Q29" s="822"/>
      <c r="R29" s="822"/>
      <c r="S29" s="822">
        <f t="shared" si="3"/>
        <v>2</v>
      </c>
      <c r="T29" s="822">
        <f t="shared" si="4"/>
        <v>2</v>
      </c>
      <c r="U29" s="26"/>
    </row>
    <row r="30" spans="1:23" s="15" customFormat="1" ht="14.45" customHeight="1" x14ac:dyDescent="0.25">
      <c r="A30" s="748" t="s">
        <v>527</v>
      </c>
      <c r="B30" s="834" t="s">
        <v>654</v>
      </c>
      <c r="C30" s="835"/>
      <c r="D30" s="836"/>
      <c r="E30" s="836"/>
      <c r="F30" s="836"/>
      <c r="G30" s="836"/>
      <c r="H30" s="836"/>
      <c r="I30" s="836"/>
      <c r="J30" s="836"/>
      <c r="K30" s="836">
        <v>3</v>
      </c>
      <c r="L30" s="822">
        <f t="shared" si="5"/>
        <v>3</v>
      </c>
      <c r="M30" s="836"/>
      <c r="N30" s="836"/>
      <c r="O30" s="822">
        <v>3</v>
      </c>
      <c r="P30" s="822">
        <f t="shared" si="6"/>
        <v>3</v>
      </c>
      <c r="Q30" s="822"/>
      <c r="R30" s="822"/>
      <c r="S30" s="822">
        <f t="shared" si="3"/>
        <v>3</v>
      </c>
      <c r="T30" s="822">
        <f t="shared" si="4"/>
        <v>3</v>
      </c>
      <c r="U30" s="26"/>
      <c r="W30" s="407"/>
    </row>
    <row r="31" spans="1:23" s="15" customFormat="1" ht="14.45" customHeight="1" x14ac:dyDescent="0.25">
      <c r="A31" s="748" t="s">
        <v>528</v>
      </c>
      <c r="B31" s="834" t="s">
        <v>655</v>
      </c>
      <c r="C31" s="835"/>
      <c r="D31" s="836"/>
      <c r="E31" s="836"/>
      <c r="F31" s="836"/>
      <c r="G31" s="836"/>
      <c r="H31" s="836"/>
      <c r="I31" s="836"/>
      <c r="J31" s="836"/>
      <c r="K31" s="836">
        <v>5</v>
      </c>
      <c r="L31" s="822">
        <f t="shared" si="5"/>
        <v>5</v>
      </c>
      <c r="M31" s="836"/>
      <c r="N31" s="836"/>
      <c r="O31" s="822">
        <f>K31+M31</f>
        <v>5</v>
      </c>
      <c r="P31" s="822">
        <f t="shared" si="6"/>
        <v>5</v>
      </c>
      <c r="Q31" s="822"/>
      <c r="R31" s="822"/>
      <c r="S31" s="822">
        <f t="shared" si="3"/>
        <v>5</v>
      </c>
      <c r="T31" s="822">
        <f t="shared" si="4"/>
        <v>5</v>
      </c>
      <c r="U31" s="26"/>
    </row>
    <row r="32" spans="1:23" s="15" customFormat="1" ht="29.25" customHeight="1" x14ac:dyDescent="0.25">
      <c r="A32" s="748" t="s">
        <v>529</v>
      </c>
      <c r="B32" s="834" t="s">
        <v>961</v>
      </c>
      <c r="C32" s="835"/>
      <c r="D32" s="836"/>
      <c r="E32" s="836"/>
      <c r="F32" s="836"/>
      <c r="G32" s="836"/>
      <c r="H32" s="836"/>
      <c r="I32" s="836"/>
      <c r="J32" s="836"/>
      <c r="K32" s="836">
        <v>5</v>
      </c>
      <c r="L32" s="822">
        <f t="shared" si="5"/>
        <v>5</v>
      </c>
      <c r="M32" s="836"/>
      <c r="N32" s="836"/>
      <c r="O32" s="822">
        <v>5</v>
      </c>
      <c r="P32" s="822">
        <f t="shared" si="6"/>
        <v>5</v>
      </c>
      <c r="Q32" s="822"/>
      <c r="R32" s="822"/>
      <c r="S32" s="822">
        <f t="shared" si="3"/>
        <v>5</v>
      </c>
      <c r="T32" s="822">
        <f t="shared" si="4"/>
        <v>5</v>
      </c>
    </row>
    <row r="33" spans="1:21" s="15" customFormat="1" ht="42.75" customHeight="1" x14ac:dyDescent="0.25">
      <c r="A33" s="748" t="s">
        <v>531</v>
      </c>
      <c r="B33" s="834" t="s">
        <v>959</v>
      </c>
      <c r="C33" s="835"/>
      <c r="D33" s="836"/>
      <c r="E33" s="836"/>
      <c r="F33" s="836"/>
      <c r="G33" s="836"/>
      <c r="H33" s="836"/>
      <c r="I33" s="836"/>
      <c r="J33" s="836"/>
      <c r="K33" s="836">
        <v>5</v>
      </c>
      <c r="L33" s="822">
        <f t="shared" si="5"/>
        <v>5</v>
      </c>
      <c r="M33" s="836"/>
      <c r="N33" s="836"/>
      <c r="O33" s="822">
        <v>5</v>
      </c>
      <c r="P33" s="822">
        <f t="shared" si="6"/>
        <v>5</v>
      </c>
      <c r="Q33" s="822"/>
      <c r="R33" s="822"/>
      <c r="S33" s="822">
        <f t="shared" si="3"/>
        <v>5</v>
      </c>
      <c r="T33" s="822">
        <f t="shared" si="4"/>
        <v>5</v>
      </c>
    </row>
    <row r="34" spans="1:21" s="15" customFormat="1" ht="14.25" customHeight="1" x14ac:dyDescent="0.25">
      <c r="A34" s="748" t="s">
        <v>532</v>
      </c>
      <c r="B34" s="834" t="s">
        <v>958</v>
      </c>
      <c r="C34" s="835"/>
      <c r="D34" s="836"/>
      <c r="E34" s="836"/>
      <c r="F34" s="836"/>
      <c r="G34" s="836"/>
      <c r="H34" s="836"/>
      <c r="I34" s="836"/>
      <c r="J34" s="836"/>
      <c r="K34" s="836">
        <v>3</v>
      </c>
      <c r="L34" s="822">
        <f t="shared" si="5"/>
        <v>3</v>
      </c>
      <c r="M34" s="836"/>
      <c r="N34" s="836"/>
      <c r="O34" s="822">
        <v>3</v>
      </c>
      <c r="P34" s="822">
        <f t="shared" si="6"/>
        <v>3</v>
      </c>
      <c r="Q34" s="822"/>
      <c r="R34" s="822"/>
      <c r="S34" s="822">
        <f t="shared" si="3"/>
        <v>3</v>
      </c>
      <c r="T34" s="822">
        <f t="shared" si="4"/>
        <v>3</v>
      </c>
    </row>
    <row r="35" spans="1:21" s="15" customFormat="1" ht="27.75" customHeight="1" x14ac:dyDescent="0.25">
      <c r="A35" s="748" t="s">
        <v>548</v>
      </c>
      <c r="B35" s="834" t="s">
        <v>960</v>
      </c>
      <c r="C35" s="835"/>
      <c r="D35" s="836"/>
      <c r="E35" s="836"/>
      <c r="F35" s="836"/>
      <c r="G35" s="836"/>
      <c r="H35" s="836"/>
      <c r="I35" s="836"/>
      <c r="J35" s="836"/>
      <c r="K35" s="836">
        <v>1</v>
      </c>
      <c r="L35" s="822">
        <f t="shared" si="5"/>
        <v>1</v>
      </c>
      <c r="M35" s="836"/>
      <c r="N35" s="836"/>
      <c r="O35" s="822">
        <f>K35</f>
        <v>1</v>
      </c>
      <c r="P35" s="822">
        <f t="shared" si="6"/>
        <v>1</v>
      </c>
      <c r="Q35" s="822"/>
      <c r="R35" s="822"/>
      <c r="S35" s="822">
        <f t="shared" si="3"/>
        <v>1</v>
      </c>
      <c r="T35" s="822">
        <f t="shared" si="4"/>
        <v>1</v>
      </c>
    </row>
    <row r="36" spans="1:21" s="15" customFormat="1" ht="14.25" customHeight="1" x14ac:dyDescent="0.25">
      <c r="A36" s="748" t="s">
        <v>549</v>
      </c>
      <c r="B36" s="820" t="s">
        <v>656</v>
      </c>
      <c r="C36" s="821"/>
      <c r="D36" s="839"/>
      <c r="E36" s="839"/>
      <c r="F36" s="839"/>
      <c r="G36" s="839"/>
      <c r="H36" s="822"/>
      <c r="I36" s="822"/>
      <c r="J36" s="822"/>
      <c r="K36" s="822">
        <f>SUM(K25:K35)</f>
        <v>66</v>
      </c>
      <c r="L36" s="822">
        <f t="shared" si="5"/>
        <v>66</v>
      </c>
      <c r="M36" s="822">
        <f>SUM(M25:M34)</f>
        <v>0</v>
      </c>
      <c r="N36" s="822">
        <f>SUM(N25:N34)</f>
        <v>0</v>
      </c>
      <c r="O36" s="822">
        <f>SUM(O25:O35)</f>
        <v>66</v>
      </c>
      <c r="P36" s="822">
        <f t="shared" si="6"/>
        <v>66</v>
      </c>
      <c r="Q36" s="822">
        <f>M36+I36+E36</f>
        <v>0</v>
      </c>
      <c r="R36" s="822">
        <f>F36+J36+N36</f>
        <v>0</v>
      </c>
      <c r="S36" s="840">
        <f t="shared" si="3"/>
        <v>66</v>
      </c>
      <c r="T36" s="840">
        <f t="shared" si="4"/>
        <v>66</v>
      </c>
    </row>
    <row r="37" spans="1:21" ht="12.75" hidden="1" customHeight="1" x14ac:dyDescent="0.25">
      <c r="A37" s="748" t="s">
        <v>550</v>
      </c>
      <c r="B37" s="773"/>
      <c r="C37" s="774"/>
      <c r="D37" s="775"/>
      <c r="E37" s="775"/>
      <c r="F37" s="775"/>
      <c r="G37" s="775"/>
      <c r="H37" s="776"/>
      <c r="I37" s="776"/>
      <c r="J37" s="776"/>
      <c r="K37" s="776"/>
      <c r="L37" s="822">
        <f t="shared" si="5"/>
        <v>0</v>
      </c>
      <c r="M37" s="776">
        <f>SUM(M25:M36)</f>
        <v>0</v>
      </c>
      <c r="N37" s="776"/>
      <c r="O37" s="776"/>
      <c r="P37" s="776"/>
      <c r="Q37" s="757"/>
      <c r="R37" s="757"/>
      <c r="S37" s="757"/>
      <c r="T37" s="777"/>
      <c r="U37" s="355"/>
    </row>
    <row r="38" spans="1:21" s="29" customFormat="1" ht="14.25" hidden="1" customHeight="1" x14ac:dyDescent="0.25">
      <c r="A38" s="748" t="s">
        <v>551</v>
      </c>
      <c r="B38" s="759"/>
      <c r="C38" s="778"/>
      <c r="D38" s="757"/>
      <c r="E38" s="757"/>
      <c r="F38" s="757"/>
      <c r="G38" s="757"/>
      <c r="H38" s="772"/>
      <c r="I38" s="772"/>
      <c r="J38" s="772"/>
      <c r="K38" s="772"/>
      <c r="L38" s="822">
        <f t="shared" si="5"/>
        <v>0</v>
      </c>
      <c r="M38" s="757"/>
      <c r="N38" s="757"/>
      <c r="O38" s="757"/>
      <c r="P38" s="772"/>
      <c r="Q38" s="772"/>
      <c r="R38" s="757"/>
      <c r="S38" s="757"/>
      <c r="T38" s="757"/>
    </row>
    <row r="39" spans="1:21" s="29" customFormat="1" ht="14.45" hidden="1" customHeight="1" x14ac:dyDescent="0.25">
      <c r="A39" s="748" t="s">
        <v>552</v>
      </c>
      <c r="B39" s="779"/>
      <c r="C39" s="780"/>
      <c r="D39" s="751"/>
      <c r="E39" s="751"/>
      <c r="F39" s="751"/>
      <c r="G39" s="751"/>
      <c r="H39" s="764"/>
      <c r="I39" s="764"/>
      <c r="J39" s="764"/>
      <c r="K39" s="764"/>
      <c r="L39" s="822">
        <f t="shared" si="5"/>
        <v>0</v>
      </c>
      <c r="M39" s="751"/>
      <c r="N39" s="751"/>
      <c r="O39" s="751"/>
      <c r="P39" s="764"/>
      <c r="Q39" s="764"/>
      <c r="R39" s="751"/>
      <c r="S39" s="751"/>
      <c r="T39" s="751"/>
    </row>
    <row r="40" spans="1:21" s="29" customFormat="1" ht="14.25" hidden="1" customHeight="1" x14ac:dyDescent="0.25">
      <c r="A40" s="748" t="s">
        <v>553</v>
      </c>
      <c r="B40" s="763"/>
      <c r="C40" s="765"/>
      <c r="D40" s="764"/>
      <c r="E40" s="764"/>
      <c r="F40" s="764"/>
      <c r="G40" s="764"/>
      <c r="H40" s="764"/>
      <c r="I40" s="764"/>
      <c r="J40" s="764"/>
      <c r="K40" s="764"/>
      <c r="L40" s="822">
        <f t="shared" si="5"/>
        <v>0</v>
      </c>
      <c r="M40" s="764"/>
      <c r="N40" s="764"/>
      <c r="O40" s="764"/>
      <c r="P40" s="764"/>
      <c r="Q40" s="764"/>
      <c r="R40" s="751"/>
      <c r="S40" s="751"/>
      <c r="T40" s="751"/>
    </row>
    <row r="41" spans="1:21" s="29" customFormat="1" ht="14.25" hidden="1" customHeight="1" x14ac:dyDescent="0.25">
      <c r="A41" s="748" t="s">
        <v>554</v>
      </c>
      <c r="B41" s="763"/>
      <c r="C41" s="765"/>
      <c r="D41" s="764"/>
      <c r="E41" s="764"/>
      <c r="F41" s="764"/>
      <c r="G41" s="764"/>
      <c r="H41" s="764"/>
      <c r="I41" s="764"/>
      <c r="J41" s="764"/>
      <c r="K41" s="764"/>
      <c r="L41" s="822">
        <f t="shared" si="5"/>
        <v>0</v>
      </c>
      <c r="M41" s="764"/>
      <c r="N41" s="764"/>
      <c r="O41" s="764"/>
      <c r="P41" s="764"/>
      <c r="Q41" s="764"/>
      <c r="R41" s="751"/>
      <c r="S41" s="751"/>
      <c r="T41" s="751"/>
    </row>
    <row r="42" spans="1:21" s="29" customFormat="1" ht="14.25" hidden="1" customHeight="1" x14ac:dyDescent="0.25">
      <c r="A42" s="748" t="s">
        <v>555</v>
      </c>
      <c r="B42" s="763"/>
      <c r="C42" s="765"/>
      <c r="D42" s="764"/>
      <c r="E42" s="764"/>
      <c r="F42" s="764"/>
      <c r="G42" s="764"/>
      <c r="H42" s="764"/>
      <c r="I42" s="764"/>
      <c r="J42" s="764"/>
      <c r="K42" s="764"/>
      <c r="L42" s="822">
        <f t="shared" si="5"/>
        <v>0</v>
      </c>
      <c r="M42" s="764"/>
      <c r="N42" s="764"/>
      <c r="O42" s="764"/>
      <c r="P42" s="764"/>
      <c r="Q42" s="764"/>
      <c r="R42" s="751"/>
      <c r="S42" s="751"/>
      <c r="T42" s="751"/>
    </row>
    <row r="43" spans="1:21" s="29" customFormat="1" ht="14.25" hidden="1" customHeight="1" x14ac:dyDescent="0.25">
      <c r="A43" s="748" t="s">
        <v>556</v>
      </c>
      <c r="B43" s="763"/>
      <c r="C43" s="765"/>
      <c r="D43" s="764"/>
      <c r="E43" s="764"/>
      <c r="F43" s="764"/>
      <c r="G43" s="764"/>
      <c r="H43" s="764"/>
      <c r="I43" s="764"/>
      <c r="J43" s="764"/>
      <c r="K43" s="764"/>
      <c r="L43" s="822">
        <f t="shared" si="5"/>
        <v>0</v>
      </c>
      <c r="M43" s="764"/>
      <c r="N43" s="764"/>
      <c r="O43" s="764"/>
      <c r="P43" s="764"/>
      <c r="Q43" s="764"/>
      <c r="R43" s="751"/>
      <c r="S43" s="751"/>
      <c r="T43" s="751"/>
    </row>
    <row r="44" spans="1:21" s="29" customFormat="1" ht="14.25" hidden="1" customHeight="1" x14ac:dyDescent="0.25">
      <c r="A44" s="748" t="s">
        <v>608</v>
      </c>
      <c r="B44" s="763"/>
      <c r="C44" s="765"/>
      <c r="D44" s="764"/>
      <c r="E44" s="764"/>
      <c r="F44" s="764"/>
      <c r="G44" s="764"/>
      <c r="H44" s="764"/>
      <c r="I44" s="764"/>
      <c r="J44" s="764"/>
      <c r="K44" s="764"/>
      <c r="L44" s="822">
        <f t="shared" si="5"/>
        <v>0</v>
      </c>
      <c r="M44" s="764"/>
      <c r="N44" s="764"/>
      <c r="O44" s="764"/>
      <c r="P44" s="764"/>
      <c r="Q44" s="764"/>
      <c r="R44" s="751"/>
      <c r="S44" s="751"/>
      <c r="T44" s="751"/>
    </row>
    <row r="45" spans="1:21" s="29" customFormat="1" ht="14.25" hidden="1" customHeight="1" x14ac:dyDescent="0.25">
      <c r="A45" s="748" t="s">
        <v>609</v>
      </c>
      <c r="B45" s="763"/>
      <c r="C45" s="765"/>
      <c r="D45" s="764"/>
      <c r="E45" s="764"/>
      <c r="F45" s="764"/>
      <c r="G45" s="764"/>
      <c r="H45" s="764"/>
      <c r="I45" s="764"/>
      <c r="J45" s="764"/>
      <c r="K45" s="764"/>
      <c r="L45" s="822">
        <f t="shared" si="5"/>
        <v>0</v>
      </c>
      <c r="M45" s="764"/>
      <c r="N45" s="764"/>
      <c r="O45" s="764"/>
      <c r="P45" s="764"/>
      <c r="Q45" s="764"/>
      <c r="R45" s="751"/>
      <c r="S45" s="751"/>
      <c r="T45" s="751"/>
    </row>
    <row r="46" spans="1:21" s="29" customFormat="1" ht="14.25" hidden="1" customHeight="1" x14ac:dyDescent="0.25">
      <c r="A46" s="748" t="s">
        <v>610</v>
      </c>
      <c r="B46" s="763"/>
      <c r="C46" s="765"/>
      <c r="D46" s="764"/>
      <c r="E46" s="764"/>
      <c r="F46" s="764"/>
      <c r="G46" s="764"/>
      <c r="H46" s="764"/>
      <c r="I46" s="764"/>
      <c r="J46" s="764"/>
      <c r="K46" s="764"/>
      <c r="L46" s="822">
        <f t="shared" si="5"/>
        <v>0</v>
      </c>
      <c r="M46" s="764"/>
      <c r="N46" s="764"/>
      <c r="O46" s="764"/>
      <c r="P46" s="764"/>
      <c r="Q46" s="764"/>
      <c r="R46" s="764"/>
      <c r="S46" s="751"/>
      <c r="T46" s="751"/>
    </row>
    <row r="47" spans="1:21" s="29" customFormat="1" ht="14.25" hidden="1" customHeight="1" x14ac:dyDescent="0.25">
      <c r="A47" s="748" t="s">
        <v>611</v>
      </c>
      <c r="B47" s="763"/>
      <c r="C47" s="765"/>
      <c r="D47" s="764"/>
      <c r="E47" s="764"/>
      <c r="F47" s="764"/>
      <c r="G47" s="764"/>
      <c r="H47" s="764"/>
      <c r="I47" s="764"/>
      <c r="J47" s="764"/>
      <c r="K47" s="764"/>
      <c r="L47" s="822">
        <f t="shared" si="5"/>
        <v>0</v>
      </c>
      <c r="M47" s="764"/>
      <c r="N47" s="764"/>
      <c r="O47" s="764"/>
      <c r="P47" s="764"/>
      <c r="Q47" s="764"/>
      <c r="R47" s="764"/>
      <c r="S47" s="751"/>
      <c r="T47" s="751"/>
    </row>
    <row r="48" spans="1:21" s="29" customFormat="1" ht="14.25" hidden="1" customHeight="1" x14ac:dyDescent="0.25">
      <c r="A48" s="748" t="s">
        <v>112</v>
      </c>
      <c r="B48" s="763"/>
      <c r="C48" s="765"/>
      <c r="D48" s="764"/>
      <c r="E48" s="764"/>
      <c r="F48" s="764"/>
      <c r="G48" s="764"/>
      <c r="H48" s="764"/>
      <c r="I48" s="764"/>
      <c r="J48" s="764"/>
      <c r="K48" s="764"/>
      <c r="L48" s="822">
        <f t="shared" si="5"/>
        <v>0</v>
      </c>
      <c r="M48" s="764"/>
      <c r="N48" s="764"/>
      <c r="O48" s="764"/>
      <c r="P48" s="764"/>
      <c r="Q48" s="764"/>
      <c r="R48" s="764"/>
      <c r="S48" s="751"/>
      <c r="T48" s="751"/>
    </row>
    <row r="49" spans="1:20" s="29" customFormat="1" ht="14.25" hidden="1" customHeight="1" x14ac:dyDescent="0.25">
      <c r="A49" s="748" t="s">
        <v>636</v>
      </c>
      <c r="B49" s="781"/>
      <c r="C49" s="780"/>
      <c r="D49" s="764"/>
      <c r="E49" s="764"/>
      <c r="F49" s="764"/>
      <c r="G49" s="764"/>
      <c r="H49" s="764"/>
      <c r="I49" s="764"/>
      <c r="J49" s="764"/>
      <c r="K49" s="764"/>
      <c r="L49" s="822">
        <f t="shared" si="5"/>
        <v>0</v>
      </c>
      <c r="M49" s="764"/>
      <c r="N49" s="764"/>
      <c r="O49" s="764"/>
      <c r="P49" s="764"/>
      <c r="Q49" s="764"/>
      <c r="R49" s="751"/>
      <c r="S49" s="751"/>
      <c r="T49" s="751"/>
    </row>
    <row r="50" spans="1:20" s="29" customFormat="1" ht="14.25" hidden="1" customHeight="1" x14ac:dyDescent="0.25">
      <c r="A50" s="748" t="s">
        <v>637</v>
      </c>
      <c r="B50" s="763"/>
      <c r="C50" s="765"/>
      <c r="D50" s="764"/>
      <c r="E50" s="764"/>
      <c r="F50" s="764"/>
      <c r="G50" s="764"/>
      <c r="H50" s="764"/>
      <c r="I50" s="764"/>
      <c r="J50" s="764"/>
      <c r="K50" s="764"/>
      <c r="L50" s="822">
        <f t="shared" si="5"/>
        <v>0</v>
      </c>
      <c r="M50" s="764"/>
      <c r="N50" s="764"/>
      <c r="O50" s="764"/>
      <c r="P50" s="764"/>
      <c r="Q50" s="764"/>
      <c r="R50" s="751"/>
      <c r="S50" s="751"/>
      <c r="T50" s="751"/>
    </row>
    <row r="51" spans="1:20" s="29" customFormat="1" ht="14.25" hidden="1" customHeight="1" x14ac:dyDescent="0.25">
      <c r="A51" s="748" t="s">
        <v>115</v>
      </c>
      <c r="B51" s="763"/>
      <c r="C51" s="765"/>
      <c r="D51" s="764"/>
      <c r="E51" s="764"/>
      <c r="F51" s="764"/>
      <c r="G51" s="764"/>
      <c r="H51" s="764"/>
      <c r="I51" s="764"/>
      <c r="J51" s="764"/>
      <c r="K51" s="764"/>
      <c r="L51" s="822">
        <f t="shared" si="5"/>
        <v>0</v>
      </c>
      <c r="M51" s="764"/>
      <c r="N51" s="764"/>
      <c r="O51" s="764"/>
      <c r="P51" s="764"/>
      <c r="Q51" s="764"/>
      <c r="R51" s="751"/>
      <c r="S51" s="751"/>
      <c r="T51" s="751"/>
    </row>
    <row r="52" spans="1:20" s="29" customFormat="1" ht="14.25" hidden="1" customHeight="1" x14ac:dyDescent="0.25">
      <c r="A52" s="748" t="s">
        <v>116</v>
      </c>
      <c r="B52" s="763"/>
      <c r="C52" s="765"/>
      <c r="D52" s="764"/>
      <c r="E52" s="764"/>
      <c r="F52" s="764"/>
      <c r="G52" s="764"/>
      <c r="H52" s="764"/>
      <c r="I52" s="764"/>
      <c r="J52" s="764"/>
      <c r="K52" s="764"/>
      <c r="L52" s="822">
        <f t="shared" si="5"/>
        <v>0</v>
      </c>
      <c r="M52" s="764"/>
      <c r="N52" s="764"/>
      <c r="O52" s="764"/>
      <c r="P52" s="764"/>
      <c r="Q52" s="764"/>
      <c r="R52" s="751"/>
      <c r="S52" s="751"/>
      <c r="T52" s="751"/>
    </row>
    <row r="53" spans="1:20" s="29" customFormat="1" ht="14.25" hidden="1" customHeight="1" x14ac:dyDescent="0.25">
      <c r="A53" s="748" t="s">
        <v>117</v>
      </c>
      <c r="B53" s="781"/>
      <c r="C53" s="780"/>
      <c r="D53" s="764"/>
      <c r="E53" s="764"/>
      <c r="F53" s="764"/>
      <c r="G53" s="764"/>
      <c r="H53" s="764"/>
      <c r="I53" s="764"/>
      <c r="J53" s="764"/>
      <c r="K53" s="764"/>
      <c r="L53" s="822">
        <f t="shared" si="5"/>
        <v>0</v>
      </c>
      <c r="M53" s="764"/>
      <c r="N53" s="764"/>
      <c r="O53" s="764"/>
      <c r="P53" s="764"/>
      <c r="Q53" s="764"/>
      <c r="R53" s="751"/>
      <c r="S53" s="751"/>
      <c r="T53" s="751"/>
    </row>
    <row r="54" spans="1:20" s="29" customFormat="1" ht="14.25" hidden="1" customHeight="1" x14ac:dyDescent="0.25">
      <c r="A54" s="748" t="s">
        <v>120</v>
      </c>
      <c r="B54" s="763"/>
      <c r="C54" s="765"/>
      <c r="D54" s="764"/>
      <c r="E54" s="764"/>
      <c r="F54" s="764"/>
      <c r="G54" s="764"/>
      <c r="H54" s="764"/>
      <c r="I54" s="764"/>
      <c r="J54" s="764"/>
      <c r="K54" s="764"/>
      <c r="L54" s="822">
        <f t="shared" si="5"/>
        <v>0</v>
      </c>
      <c r="M54" s="764"/>
      <c r="N54" s="764"/>
      <c r="O54" s="764"/>
      <c r="P54" s="764"/>
      <c r="Q54" s="764"/>
      <c r="R54" s="751"/>
      <c r="S54" s="751"/>
      <c r="T54" s="751"/>
    </row>
    <row r="55" spans="1:20" s="29" customFormat="1" ht="14.25" hidden="1" customHeight="1" x14ac:dyDescent="0.25">
      <c r="A55" s="748" t="s">
        <v>123</v>
      </c>
      <c r="B55" s="763"/>
      <c r="C55" s="765"/>
      <c r="D55" s="764"/>
      <c r="E55" s="764"/>
      <c r="F55" s="764"/>
      <c r="G55" s="764"/>
      <c r="H55" s="764"/>
      <c r="I55" s="764"/>
      <c r="J55" s="764"/>
      <c r="K55" s="764"/>
      <c r="L55" s="822">
        <f t="shared" si="5"/>
        <v>0</v>
      </c>
      <c r="M55" s="764"/>
      <c r="N55" s="764"/>
      <c r="O55" s="764"/>
      <c r="P55" s="764"/>
      <c r="Q55" s="764"/>
      <c r="R55" s="751"/>
      <c r="S55" s="751"/>
      <c r="T55" s="751"/>
    </row>
    <row r="56" spans="1:20" s="29" customFormat="1" ht="14.45" hidden="1" customHeight="1" x14ac:dyDescent="0.25">
      <c r="A56" s="748" t="s">
        <v>124</v>
      </c>
      <c r="B56" s="781"/>
      <c r="C56" s="780"/>
      <c r="D56" s="764"/>
      <c r="E56" s="764"/>
      <c r="F56" s="764"/>
      <c r="G56" s="764"/>
      <c r="H56" s="764"/>
      <c r="I56" s="764"/>
      <c r="J56" s="764"/>
      <c r="K56" s="764"/>
      <c r="L56" s="822">
        <f t="shared" si="5"/>
        <v>0</v>
      </c>
      <c r="M56" s="764"/>
      <c r="N56" s="764"/>
      <c r="O56" s="764"/>
      <c r="P56" s="764"/>
      <c r="Q56" s="764"/>
      <c r="R56" s="751"/>
      <c r="S56" s="751"/>
      <c r="T56" s="751"/>
    </row>
    <row r="57" spans="1:20" s="29" customFormat="1" ht="14.45" hidden="1" customHeight="1" x14ac:dyDescent="0.25">
      <c r="A57" s="748" t="s">
        <v>125</v>
      </c>
      <c r="B57" s="763"/>
      <c r="C57" s="765"/>
      <c r="D57" s="764"/>
      <c r="E57" s="764"/>
      <c r="F57" s="764"/>
      <c r="G57" s="764"/>
      <c r="H57" s="764"/>
      <c r="I57" s="764"/>
      <c r="J57" s="764"/>
      <c r="K57" s="764"/>
      <c r="L57" s="822">
        <f t="shared" si="5"/>
        <v>0</v>
      </c>
      <c r="M57" s="764"/>
      <c r="N57" s="764"/>
      <c r="O57" s="764"/>
      <c r="P57" s="764"/>
      <c r="Q57" s="764"/>
      <c r="R57" s="751"/>
      <c r="S57" s="751"/>
      <c r="T57" s="751"/>
    </row>
    <row r="58" spans="1:20" s="29" customFormat="1" ht="14.45" hidden="1" customHeight="1" x14ac:dyDescent="0.25">
      <c r="A58" s="748" t="s">
        <v>126</v>
      </c>
      <c r="B58" s="763"/>
      <c r="C58" s="765"/>
      <c r="D58" s="764"/>
      <c r="E58" s="764"/>
      <c r="F58" s="764"/>
      <c r="G58" s="764"/>
      <c r="H58" s="764"/>
      <c r="I58" s="764"/>
      <c r="J58" s="764"/>
      <c r="K58" s="764"/>
      <c r="L58" s="822">
        <f t="shared" si="5"/>
        <v>0</v>
      </c>
      <c r="M58" s="764"/>
      <c r="N58" s="764"/>
      <c r="O58" s="764"/>
      <c r="P58" s="764"/>
      <c r="Q58" s="764"/>
      <c r="R58" s="751"/>
      <c r="S58" s="751"/>
      <c r="T58" s="751"/>
    </row>
    <row r="59" spans="1:20" s="29" customFormat="1" ht="14.45" hidden="1" customHeight="1" x14ac:dyDescent="0.25">
      <c r="A59" s="748" t="s">
        <v>129</v>
      </c>
      <c r="B59" s="763"/>
      <c r="C59" s="765"/>
      <c r="D59" s="764"/>
      <c r="E59" s="764"/>
      <c r="F59" s="764"/>
      <c r="G59" s="764"/>
      <c r="H59" s="764"/>
      <c r="I59" s="764"/>
      <c r="J59" s="764"/>
      <c r="K59" s="764"/>
      <c r="L59" s="822">
        <f t="shared" si="5"/>
        <v>0</v>
      </c>
      <c r="M59" s="764"/>
      <c r="N59" s="764"/>
      <c r="O59" s="764"/>
      <c r="P59" s="764"/>
      <c r="Q59" s="764"/>
      <c r="R59" s="751"/>
      <c r="S59" s="751"/>
      <c r="T59" s="751"/>
    </row>
    <row r="60" spans="1:20" s="29" customFormat="1" ht="14.45" hidden="1" customHeight="1" x14ac:dyDescent="0.25">
      <c r="A60" s="748" t="s">
        <v>132</v>
      </c>
      <c r="B60" s="749"/>
      <c r="C60" s="750"/>
      <c r="D60" s="766"/>
      <c r="E60" s="766"/>
      <c r="F60" s="766"/>
      <c r="G60" s="766"/>
      <c r="H60" s="764"/>
      <c r="I60" s="764"/>
      <c r="J60" s="764"/>
      <c r="K60" s="751"/>
      <c r="L60" s="822">
        <f t="shared" si="5"/>
        <v>0</v>
      </c>
      <c r="M60" s="751"/>
      <c r="N60" s="751"/>
      <c r="O60" s="751"/>
      <c r="P60" s="751"/>
      <c r="Q60" s="751"/>
      <c r="R60" s="751"/>
      <c r="S60" s="782"/>
      <c r="T60" s="751"/>
    </row>
    <row r="61" spans="1:20" s="29" customFormat="1" ht="14.45" customHeight="1" x14ac:dyDescent="0.25">
      <c r="A61" s="748"/>
      <c r="B61" s="783"/>
      <c r="C61" s="784"/>
      <c r="D61" s="770"/>
      <c r="E61" s="770"/>
      <c r="F61" s="770"/>
      <c r="G61" s="770"/>
      <c r="H61" s="785"/>
      <c r="I61" s="785"/>
      <c r="J61" s="785"/>
      <c r="K61" s="771"/>
      <c r="L61" s="869"/>
      <c r="M61" s="771"/>
      <c r="N61" s="771"/>
      <c r="O61" s="771"/>
      <c r="P61" s="771"/>
      <c r="Q61" s="771"/>
      <c r="R61" s="771"/>
      <c r="S61" s="786"/>
      <c r="T61" s="771"/>
    </row>
    <row r="62" spans="1:20" s="29" customFormat="1" ht="14.45" customHeight="1" x14ac:dyDescent="0.25">
      <c r="A62" s="748"/>
      <c r="B62" s="787"/>
      <c r="C62" s="778"/>
      <c r="D62" s="756"/>
      <c r="E62" s="756"/>
      <c r="F62" s="756"/>
      <c r="G62" s="756"/>
      <c r="H62" s="772"/>
      <c r="I62" s="772"/>
      <c r="J62" s="772"/>
      <c r="K62" s="757"/>
      <c r="L62" s="868"/>
      <c r="M62" s="867"/>
      <c r="N62" s="757"/>
      <c r="O62" s="757"/>
      <c r="P62" s="757"/>
      <c r="Q62" s="757"/>
      <c r="R62" s="757"/>
      <c r="S62" s="788"/>
      <c r="T62" s="757"/>
    </row>
    <row r="63" spans="1:20" s="29" customFormat="1" ht="14.45" customHeight="1" x14ac:dyDescent="0.25">
      <c r="A63" s="748"/>
      <c r="B63" s="787"/>
      <c r="C63" s="778"/>
      <c r="D63" s="756"/>
      <c r="E63" s="756"/>
      <c r="F63" s="756"/>
      <c r="G63" s="756"/>
      <c r="H63" s="772"/>
      <c r="I63" s="772"/>
      <c r="J63" s="772"/>
      <c r="K63" s="757"/>
      <c r="L63" s="757"/>
      <c r="M63" s="757"/>
      <c r="N63" s="757"/>
      <c r="O63" s="757"/>
      <c r="P63" s="757"/>
      <c r="Q63" s="757"/>
      <c r="R63" s="757"/>
      <c r="S63" s="788"/>
      <c r="T63" s="757"/>
    </row>
    <row r="64" spans="1:20" s="29" customFormat="1" ht="14.45" customHeight="1" x14ac:dyDescent="0.25">
      <c r="A64" s="748" t="s">
        <v>550</v>
      </c>
      <c r="B64" s="789" t="s">
        <v>671</v>
      </c>
      <c r="C64" s="778"/>
      <c r="D64" s="756"/>
      <c r="E64" s="756"/>
      <c r="F64" s="756"/>
      <c r="G64" s="756"/>
      <c r="H64" s="772"/>
      <c r="I64" s="772"/>
      <c r="J64" s="772"/>
      <c r="K64" s="757"/>
      <c r="L64" s="757"/>
      <c r="M64" s="757"/>
      <c r="N64" s="757"/>
      <c r="O64" s="757"/>
      <c r="P64" s="757"/>
      <c r="Q64" s="757"/>
      <c r="R64" s="757"/>
      <c r="S64" s="788"/>
      <c r="T64" s="757"/>
    </row>
    <row r="65" spans="1:20" s="29" customFormat="1" ht="14.45" customHeight="1" x14ac:dyDescent="0.25">
      <c r="A65" s="748" t="s">
        <v>551</v>
      </c>
      <c r="B65" s="790" t="s">
        <v>672</v>
      </c>
      <c r="C65" s="791"/>
      <c r="D65" s="792"/>
      <c r="E65" s="792"/>
      <c r="F65" s="792"/>
      <c r="G65" s="792"/>
      <c r="H65" s="793"/>
      <c r="I65" s="793"/>
      <c r="J65" s="793"/>
      <c r="K65" s="794"/>
      <c r="L65" s="794"/>
      <c r="M65" s="794"/>
      <c r="N65" s="794"/>
      <c r="O65" s="794"/>
      <c r="P65" s="794"/>
      <c r="Q65" s="794"/>
      <c r="R65" s="794"/>
      <c r="S65" s="795"/>
      <c r="T65" s="795"/>
    </row>
    <row r="66" spans="1:20" s="29" customFormat="1" ht="14.45" customHeight="1" x14ac:dyDescent="0.25">
      <c r="A66" s="748" t="s">
        <v>552</v>
      </c>
      <c r="B66" s="796" t="s">
        <v>673</v>
      </c>
      <c r="C66" s="791"/>
      <c r="D66" s="792"/>
      <c r="E66" s="792"/>
      <c r="F66" s="792"/>
      <c r="G66" s="792"/>
      <c r="H66" s="793"/>
      <c r="I66" s="793"/>
      <c r="J66" s="793"/>
      <c r="K66" s="794">
        <v>1</v>
      </c>
      <c r="L66" s="794">
        <f t="shared" ref="L66:L74" si="7">K66</f>
        <v>1</v>
      </c>
      <c r="M66" s="794"/>
      <c r="N66" s="794"/>
      <c r="O66" s="794">
        <v>1</v>
      </c>
      <c r="P66" s="794">
        <f t="shared" ref="P66:P74" si="8">D66+H66+L66</f>
        <v>1</v>
      </c>
      <c r="Q66" s="794"/>
      <c r="R66" s="794"/>
      <c r="S66" s="795">
        <f t="shared" ref="S66:S74" si="9">O66+Q66/2</f>
        <v>1</v>
      </c>
      <c r="T66" s="795">
        <f t="shared" ref="T66:T74" si="10">P66+R66/2</f>
        <v>1</v>
      </c>
    </row>
    <row r="67" spans="1:20" s="29" customFormat="1" ht="14.45" customHeight="1" x14ac:dyDescent="0.25">
      <c r="A67" s="748" t="s">
        <v>553</v>
      </c>
      <c r="B67" s="796" t="s">
        <v>674</v>
      </c>
      <c r="C67" s="791"/>
      <c r="D67" s="792"/>
      <c r="E67" s="792"/>
      <c r="F67" s="792"/>
      <c r="G67" s="792"/>
      <c r="H67" s="793"/>
      <c r="I67" s="793"/>
      <c r="J67" s="793"/>
      <c r="K67" s="794">
        <v>1</v>
      </c>
      <c r="L67" s="794">
        <f t="shared" si="7"/>
        <v>1</v>
      </c>
      <c r="M67" s="794"/>
      <c r="N67" s="794"/>
      <c r="O67" s="794">
        <v>1</v>
      </c>
      <c r="P67" s="794">
        <f t="shared" si="8"/>
        <v>1</v>
      </c>
      <c r="Q67" s="794"/>
      <c r="R67" s="794"/>
      <c r="S67" s="795">
        <f t="shared" si="9"/>
        <v>1</v>
      </c>
      <c r="T67" s="795">
        <f t="shared" si="10"/>
        <v>1</v>
      </c>
    </row>
    <row r="68" spans="1:20" s="29" customFormat="1" ht="14.45" customHeight="1" x14ac:dyDescent="0.25">
      <c r="A68" s="748" t="s">
        <v>554</v>
      </c>
      <c r="B68" s="796" t="s">
        <v>675</v>
      </c>
      <c r="C68" s="791"/>
      <c r="D68" s="792"/>
      <c r="E68" s="792"/>
      <c r="F68" s="792"/>
      <c r="G68" s="792"/>
      <c r="H68" s="793"/>
      <c r="I68" s="793"/>
      <c r="J68" s="793"/>
      <c r="K68" s="794">
        <v>2</v>
      </c>
      <c r="L68" s="794">
        <f t="shared" si="7"/>
        <v>2</v>
      </c>
      <c r="M68" s="794"/>
      <c r="N68" s="794"/>
      <c r="O68" s="794">
        <v>2</v>
      </c>
      <c r="P68" s="794">
        <f t="shared" si="8"/>
        <v>2</v>
      </c>
      <c r="Q68" s="794"/>
      <c r="R68" s="794"/>
      <c r="S68" s="795">
        <f t="shared" si="9"/>
        <v>2</v>
      </c>
      <c r="T68" s="795">
        <f t="shared" si="10"/>
        <v>2</v>
      </c>
    </row>
    <row r="69" spans="1:20" s="29" customFormat="1" ht="14.45" customHeight="1" x14ac:dyDescent="0.25">
      <c r="A69" s="748" t="s">
        <v>555</v>
      </c>
      <c r="B69" s="796" t="s">
        <v>676</v>
      </c>
      <c r="C69" s="791"/>
      <c r="D69" s="792"/>
      <c r="E69" s="792"/>
      <c r="F69" s="792"/>
      <c r="G69" s="792"/>
      <c r="H69" s="793"/>
      <c r="I69" s="793"/>
      <c r="J69" s="793"/>
      <c r="K69" s="794">
        <v>1</v>
      </c>
      <c r="L69" s="794">
        <f t="shared" si="7"/>
        <v>1</v>
      </c>
      <c r="M69" s="794"/>
      <c r="N69" s="794"/>
      <c r="O69" s="794">
        <v>1</v>
      </c>
      <c r="P69" s="794">
        <f t="shared" si="8"/>
        <v>1</v>
      </c>
      <c r="Q69" s="794"/>
      <c r="R69" s="794"/>
      <c r="S69" s="795">
        <f t="shared" si="9"/>
        <v>1</v>
      </c>
      <c r="T69" s="795">
        <f t="shared" si="10"/>
        <v>1</v>
      </c>
    </row>
    <row r="70" spans="1:20" s="29" customFormat="1" ht="14.45" customHeight="1" x14ac:dyDescent="0.25">
      <c r="A70" s="748" t="s">
        <v>556</v>
      </c>
      <c r="B70" s="796" t="s">
        <v>677</v>
      </c>
      <c r="C70" s="791"/>
      <c r="D70" s="792"/>
      <c r="E70" s="792"/>
      <c r="F70" s="792"/>
      <c r="G70" s="792"/>
      <c r="H70" s="793"/>
      <c r="I70" s="793"/>
      <c r="J70" s="793"/>
      <c r="K70" s="794">
        <v>1</v>
      </c>
      <c r="L70" s="794">
        <f t="shared" si="7"/>
        <v>1</v>
      </c>
      <c r="M70" s="794"/>
      <c r="N70" s="794"/>
      <c r="O70" s="794">
        <v>1</v>
      </c>
      <c r="P70" s="794">
        <f t="shared" si="8"/>
        <v>1</v>
      </c>
      <c r="Q70" s="794"/>
      <c r="R70" s="794"/>
      <c r="S70" s="795">
        <f t="shared" si="9"/>
        <v>1</v>
      </c>
      <c r="T70" s="795">
        <f t="shared" si="10"/>
        <v>1</v>
      </c>
    </row>
    <row r="71" spans="1:20" s="29" customFormat="1" ht="14.45" customHeight="1" x14ac:dyDescent="0.25">
      <c r="A71" s="748" t="s">
        <v>608</v>
      </c>
      <c r="B71" s="796" t="s">
        <v>865</v>
      </c>
      <c r="C71" s="791"/>
      <c r="D71" s="792"/>
      <c r="E71" s="792"/>
      <c r="F71" s="792"/>
      <c r="G71" s="792"/>
      <c r="H71" s="793"/>
      <c r="I71" s="793"/>
      <c r="J71" s="793"/>
      <c r="K71" s="794">
        <v>1</v>
      </c>
      <c r="L71" s="794">
        <f t="shared" si="7"/>
        <v>1</v>
      </c>
      <c r="M71" s="794"/>
      <c r="N71" s="794"/>
      <c r="O71" s="794">
        <v>1</v>
      </c>
      <c r="P71" s="794">
        <f t="shared" si="8"/>
        <v>1</v>
      </c>
      <c r="Q71" s="794"/>
      <c r="R71" s="794"/>
      <c r="S71" s="795">
        <f t="shared" si="9"/>
        <v>1</v>
      </c>
      <c r="T71" s="795">
        <f t="shared" si="10"/>
        <v>1</v>
      </c>
    </row>
    <row r="72" spans="1:20" s="29" customFormat="1" ht="14.45" customHeight="1" x14ac:dyDescent="0.25">
      <c r="A72" s="748" t="s">
        <v>609</v>
      </c>
      <c r="B72" s="796" t="s">
        <v>866</v>
      </c>
      <c r="C72" s="791"/>
      <c r="D72" s="792"/>
      <c r="E72" s="792"/>
      <c r="F72" s="792"/>
      <c r="G72" s="792"/>
      <c r="H72" s="793"/>
      <c r="I72" s="793"/>
      <c r="J72" s="793"/>
      <c r="K72" s="794">
        <v>1</v>
      </c>
      <c r="L72" s="794">
        <f t="shared" si="7"/>
        <v>1</v>
      </c>
      <c r="M72" s="794"/>
      <c r="N72" s="794"/>
      <c r="O72" s="794">
        <v>1</v>
      </c>
      <c r="P72" s="794">
        <f t="shared" si="8"/>
        <v>1</v>
      </c>
      <c r="Q72" s="794"/>
      <c r="R72" s="794"/>
      <c r="S72" s="795">
        <f t="shared" si="9"/>
        <v>1</v>
      </c>
      <c r="T72" s="795">
        <f t="shared" si="10"/>
        <v>1</v>
      </c>
    </row>
    <row r="73" spans="1:20" s="29" customFormat="1" ht="14.45" customHeight="1" x14ac:dyDescent="0.25">
      <c r="A73" s="748" t="s">
        <v>610</v>
      </c>
      <c r="B73" s="796" t="s">
        <v>678</v>
      </c>
      <c r="C73" s="791"/>
      <c r="D73" s="792"/>
      <c r="E73" s="792"/>
      <c r="F73" s="792"/>
      <c r="G73" s="792"/>
      <c r="H73" s="793"/>
      <c r="I73" s="793"/>
      <c r="J73" s="793"/>
      <c r="K73" s="794">
        <v>1</v>
      </c>
      <c r="L73" s="794">
        <f t="shared" si="7"/>
        <v>1</v>
      </c>
      <c r="M73" s="794"/>
      <c r="N73" s="794"/>
      <c r="O73" s="794">
        <v>1</v>
      </c>
      <c r="P73" s="794">
        <f t="shared" si="8"/>
        <v>1</v>
      </c>
      <c r="Q73" s="794"/>
      <c r="R73" s="794"/>
      <c r="S73" s="795">
        <f t="shared" si="9"/>
        <v>1</v>
      </c>
      <c r="T73" s="795">
        <f t="shared" si="10"/>
        <v>1</v>
      </c>
    </row>
    <row r="74" spans="1:20" s="29" customFormat="1" ht="14.45" customHeight="1" x14ac:dyDescent="0.25">
      <c r="A74" s="748" t="s">
        <v>611</v>
      </c>
      <c r="B74" s="796" t="s">
        <v>679</v>
      </c>
      <c r="C74" s="791"/>
      <c r="D74" s="792"/>
      <c r="E74" s="792"/>
      <c r="F74" s="792"/>
      <c r="G74" s="792"/>
      <c r="H74" s="793"/>
      <c r="I74" s="793"/>
      <c r="J74" s="793"/>
      <c r="K74" s="794">
        <v>1</v>
      </c>
      <c r="L74" s="794">
        <f t="shared" si="7"/>
        <v>1</v>
      </c>
      <c r="M74" s="794"/>
      <c r="N74" s="794"/>
      <c r="O74" s="794">
        <v>1</v>
      </c>
      <c r="P74" s="794">
        <f t="shared" si="8"/>
        <v>1</v>
      </c>
      <c r="Q74" s="794"/>
      <c r="R74" s="794"/>
      <c r="S74" s="795">
        <f t="shared" si="9"/>
        <v>1</v>
      </c>
      <c r="T74" s="795">
        <f t="shared" si="10"/>
        <v>1</v>
      </c>
    </row>
    <row r="75" spans="1:20" s="29" customFormat="1" ht="14.45" customHeight="1" x14ac:dyDescent="0.25">
      <c r="A75" s="748" t="s">
        <v>112</v>
      </c>
      <c r="B75" s="790" t="s">
        <v>680</v>
      </c>
      <c r="C75" s="791"/>
      <c r="D75" s="792"/>
      <c r="E75" s="792"/>
      <c r="F75" s="792"/>
      <c r="G75" s="792"/>
      <c r="H75" s="793"/>
      <c r="I75" s="793"/>
      <c r="J75" s="793"/>
      <c r="K75" s="794"/>
      <c r="L75" s="794"/>
      <c r="M75" s="794"/>
      <c r="N75" s="794"/>
      <c r="O75" s="794"/>
      <c r="P75" s="794"/>
      <c r="Q75" s="794"/>
      <c r="R75" s="794"/>
      <c r="S75" s="795"/>
      <c r="T75" s="795"/>
    </row>
    <row r="76" spans="1:20" s="29" customFormat="1" ht="14.45" customHeight="1" x14ac:dyDescent="0.25">
      <c r="A76" s="748" t="s">
        <v>636</v>
      </c>
      <c r="B76" s="796" t="s">
        <v>681</v>
      </c>
      <c r="C76" s="791"/>
      <c r="D76" s="792"/>
      <c r="E76" s="792"/>
      <c r="F76" s="792"/>
      <c r="G76" s="792"/>
      <c r="H76" s="793"/>
      <c r="I76" s="793"/>
      <c r="J76" s="793"/>
      <c r="K76" s="794">
        <v>1</v>
      </c>
      <c r="L76" s="794">
        <f t="shared" ref="L76:L83" si="11">K76</f>
        <v>1</v>
      </c>
      <c r="M76" s="794"/>
      <c r="N76" s="794"/>
      <c r="O76" s="794">
        <v>1</v>
      </c>
      <c r="P76" s="794">
        <f t="shared" ref="P76:P83" si="12">D76+H76+L76</f>
        <v>1</v>
      </c>
      <c r="Q76" s="794"/>
      <c r="R76" s="794"/>
      <c r="S76" s="795">
        <f t="shared" ref="S76:T83" si="13">O76+Q76/2</f>
        <v>1</v>
      </c>
      <c r="T76" s="795">
        <f t="shared" si="13"/>
        <v>1</v>
      </c>
    </row>
    <row r="77" spans="1:20" s="29" customFormat="1" ht="14.45" customHeight="1" x14ac:dyDescent="0.25">
      <c r="A77" s="748" t="s">
        <v>637</v>
      </c>
      <c r="B77" s="796" t="s">
        <v>682</v>
      </c>
      <c r="C77" s="791"/>
      <c r="D77" s="792"/>
      <c r="E77" s="792"/>
      <c r="F77" s="792"/>
      <c r="G77" s="792"/>
      <c r="H77" s="793"/>
      <c r="I77" s="793"/>
      <c r="J77" s="793"/>
      <c r="K77" s="794">
        <v>1</v>
      </c>
      <c r="L77" s="794">
        <f t="shared" si="11"/>
        <v>1</v>
      </c>
      <c r="M77" s="794"/>
      <c r="N77" s="794"/>
      <c r="O77" s="794">
        <v>1</v>
      </c>
      <c r="P77" s="794">
        <f t="shared" si="12"/>
        <v>1</v>
      </c>
      <c r="Q77" s="794"/>
      <c r="R77" s="794"/>
      <c r="S77" s="795">
        <f t="shared" si="13"/>
        <v>1</v>
      </c>
      <c r="T77" s="795">
        <f t="shared" si="13"/>
        <v>1</v>
      </c>
    </row>
    <row r="78" spans="1:20" s="29" customFormat="1" ht="14.45" customHeight="1" x14ac:dyDescent="0.25">
      <c r="A78" s="748" t="s">
        <v>115</v>
      </c>
      <c r="B78" s="796" t="s">
        <v>683</v>
      </c>
      <c r="C78" s="791"/>
      <c r="D78" s="792"/>
      <c r="E78" s="792"/>
      <c r="F78" s="792"/>
      <c r="G78" s="792"/>
      <c r="H78" s="793"/>
      <c r="I78" s="793"/>
      <c r="J78" s="793"/>
      <c r="K78" s="794">
        <v>1</v>
      </c>
      <c r="L78" s="794">
        <f t="shared" si="11"/>
        <v>1</v>
      </c>
      <c r="M78" s="794"/>
      <c r="N78" s="794"/>
      <c r="O78" s="794">
        <v>1</v>
      </c>
      <c r="P78" s="794">
        <f t="shared" si="12"/>
        <v>1</v>
      </c>
      <c r="Q78" s="794"/>
      <c r="R78" s="794"/>
      <c r="S78" s="795">
        <f t="shared" si="13"/>
        <v>1</v>
      </c>
      <c r="T78" s="795">
        <f t="shared" si="13"/>
        <v>1</v>
      </c>
    </row>
    <row r="79" spans="1:20" s="29" customFormat="1" ht="14.45" customHeight="1" x14ac:dyDescent="0.25">
      <c r="A79" s="748" t="s">
        <v>116</v>
      </c>
      <c r="B79" s="790" t="s">
        <v>684</v>
      </c>
      <c r="C79" s="791"/>
      <c r="D79" s="792"/>
      <c r="E79" s="792"/>
      <c r="F79" s="792"/>
      <c r="G79" s="792"/>
      <c r="H79" s="793"/>
      <c r="I79" s="793"/>
      <c r="J79" s="793"/>
      <c r="K79" s="794"/>
      <c r="L79" s="794">
        <f t="shared" si="11"/>
        <v>0</v>
      </c>
      <c r="M79" s="794"/>
      <c r="N79" s="794"/>
      <c r="O79" s="794"/>
      <c r="P79" s="794">
        <f t="shared" si="12"/>
        <v>0</v>
      </c>
      <c r="Q79" s="794"/>
      <c r="R79" s="794"/>
      <c r="S79" s="795">
        <f t="shared" si="13"/>
        <v>0</v>
      </c>
      <c r="T79" s="795">
        <f t="shared" si="13"/>
        <v>0</v>
      </c>
    </row>
    <row r="80" spans="1:20" s="29" customFormat="1" ht="14.45" customHeight="1" x14ac:dyDescent="0.25">
      <c r="A80" s="748" t="s">
        <v>117</v>
      </c>
      <c r="B80" s="796" t="s">
        <v>685</v>
      </c>
      <c r="C80" s="791"/>
      <c r="D80" s="792"/>
      <c r="E80" s="792"/>
      <c r="F80" s="792"/>
      <c r="G80" s="792"/>
      <c r="H80" s="793"/>
      <c r="I80" s="793"/>
      <c r="J80" s="793"/>
      <c r="K80" s="794">
        <v>1</v>
      </c>
      <c r="L80" s="794">
        <f t="shared" si="11"/>
        <v>1</v>
      </c>
      <c r="M80" s="794"/>
      <c r="N80" s="794"/>
      <c r="O80" s="794">
        <v>1</v>
      </c>
      <c r="P80" s="794">
        <f t="shared" si="12"/>
        <v>1</v>
      </c>
      <c r="Q80" s="794"/>
      <c r="R80" s="794"/>
      <c r="S80" s="795">
        <f t="shared" si="13"/>
        <v>1</v>
      </c>
      <c r="T80" s="795">
        <f t="shared" si="13"/>
        <v>1</v>
      </c>
    </row>
    <row r="81" spans="1:20" s="29" customFormat="1" ht="14.45" customHeight="1" x14ac:dyDescent="0.25">
      <c r="A81" s="748" t="s">
        <v>120</v>
      </c>
      <c r="B81" s="796" t="s">
        <v>686</v>
      </c>
      <c r="C81" s="791"/>
      <c r="D81" s="792"/>
      <c r="E81" s="792"/>
      <c r="F81" s="792"/>
      <c r="G81" s="792"/>
      <c r="H81" s="793"/>
      <c r="I81" s="793"/>
      <c r="J81" s="793"/>
      <c r="K81" s="794">
        <v>1</v>
      </c>
      <c r="L81" s="794">
        <f t="shared" si="11"/>
        <v>1</v>
      </c>
      <c r="M81" s="794"/>
      <c r="N81" s="794"/>
      <c r="O81" s="794">
        <v>1</v>
      </c>
      <c r="P81" s="794">
        <f t="shared" si="12"/>
        <v>1</v>
      </c>
      <c r="Q81" s="794"/>
      <c r="R81" s="794"/>
      <c r="S81" s="795">
        <f t="shared" si="13"/>
        <v>1</v>
      </c>
      <c r="T81" s="795">
        <f t="shared" si="13"/>
        <v>1</v>
      </c>
    </row>
    <row r="82" spans="1:20" s="29" customFormat="1" ht="14.45" customHeight="1" x14ac:dyDescent="0.25">
      <c r="A82" s="748" t="s">
        <v>123</v>
      </c>
      <c r="B82" s="796" t="s">
        <v>687</v>
      </c>
      <c r="C82" s="791"/>
      <c r="D82" s="792"/>
      <c r="E82" s="792"/>
      <c r="F82" s="792"/>
      <c r="G82" s="792"/>
      <c r="H82" s="793"/>
      <c r="I82" s="793"/>
      <c r="J82" s="793"/>
      <c r="K82" s="794">
        <v>3</v>
      </c>
      <c r="L82" s="794">
        <f t="shared" si="11"/>
        <v>3</v>
      </c>
      <c r="M82" s="794"/>
      <c r="N82" s="794"/>
      <c r="O82" s="794">
        <v>3</v>
      </c>
      <c r="P82" s="794">
        <f t="shared" si="12"/>
        <v>3</v>
      </c>
      <c r="Q82" s="794"/>
      <c r="R82" s="794"/>
      <c r="S82" s="795">
        <f t="shared" si="13"/>
        <v>3</v>
      </c>
      <c r="T82" s="795">
        <f t="shared" si="13"/>
        <v>3</v>
      </c>
    </row>
    <row r="83" spans="1:20" s="29" customFormat="1" ht="14.45" customHeight="1" x14ac:dyDescent="0.25">
      <c r="A83" s="748" t="s">
        <v>124</v>
      </c>
      <c r="B83" s="796" t="s">
        <v>797</v>
      </c>
      <c r="C83" s="791"/>
      <c r="D83" s="792"/>
      <c r="E83" s="792"/>
      <c r="F83" s="792"/>
      <c r="G83" s="792"/>
      <c r="H83" s="793"/>
      <c r="I83" s="793"/>
      <c r="J83" s="793"/>
      <c r="K83" s="794">
        <v>1</v>
      </c>
      <c r="L83" s="794">
        <f t="shared" si="11"/>
        <v>1</v>
      </c>
      <c r="M83" s="794"/>
      <c r="N83" s="794"/>
      <c r="O83" s="794">
        <v>1</v>
      </c>
      <c r="P83" s="794">
        <f t="shared" si="12"/>
        <v>1</v>
      </c>
      <c r="Q83" s="794"/>
      <c r="R83" s="794"/>
      <c r="S83" s="795">
        <f t="shared" si="13"/>
        <v>1</v>
      </c>
      <c r="T83" s="795">
        <f t="shared" si="13"/>
        <v>1</v>
      </c>
    </row>
    <row r="84" spans="1:20" s="29" customFormat="1" ht="14.45" customHeight="1" x14ac:dyDescent="0.25">
      <c r="A84" s="748" t="s">
        <v>125</v>
      </c>
      <c r="B84" s="790" t="s">
        <v>688</v>
      </c>
      <c r="C84" s="791"/>
      <c r="D84" s="792"/>
      <c r="E84" s="792"/>
      <c r="F84" s="792"/>
      <c r="G84" s="792"/>
      <c r="H84" s="793"/>
      <c r="I84" s="793"/>
      <c r="J84" s="793"/>
      <c r="K84" s="794"/>
      <c r="L84" s="794"/>
      <c r="M84" s="794"/>
      <c r="N84" s="794"/>
      <c r="O84" s="794"/>
      <c r="P84" s="794"/>
      <c r="Q84" s="794"/>
      <c r="R84" s="794"/>
      <c r="S84" s="795"/>
      <c r="T84" s="795"/>
    </row>
    <row r="85" spans="1:20" s="29" customFormat="1" ht="14.45" customHeight="1" x14ac:dyDescent="0.25">
      <c r="A85" s="748" t="s">
        <v>126</v>
      </c>
      <c r="B85" s="796" t="s">
        <v>689</v>
      </c>
      <c r="C85" s="791"/>
      <c r="D85" s="792"/>
      <c r="E85" s="792"/>
      <c r="F85" s="792"/>
      <c r="G85" s="792"/>
      <c r="H85" s="793"/>
      <c r="I85" s="793"/>
      <c r="J85" s="793"/>
      <c r="K85" s="794">
        <v>1</v>
      </c>
      <c r="L85" s="794">
        <f>K85</f>
        <v>1</v>
      </c>
      <c r="M85" s="794"/>
      <c r="N85" s="794"/>
      <c r="O85" s="794">
        <v>1</v>
      </c>
      <c r="P85" s="794">
        <f>D85+H85+L85</f>
        <v>1</v>
      </c>
      <c r="Q85" s="794"/>
      <c r="R85" s="794"/>
      <c r="S85" s="795">
        <f t="shared" ref="S85:T87" si="14">O85+Q85/2</f>
        <v>1</v>
      </c>
      <c r="T85" s="795">
        <f t="shared" si="14"/>
        <v>1</v>
      </c>
    </row>
    <row r="86" spans="1:20" s="29" customFormat="1" ht="14.45" customHeight="1" x14ac:dyDescent="0.25">
      <c r="A86" s="748" t="s">
        <v>129</v>
      </c>
      <c r="B86" s="796" t="s">
        <v>690</v>
      </c>
      <c r="C86" s="791"/>
      <c r="D86" s="792"/>
      <c r="E86" s="792"/>
      <c r="F86" s="792"/>
      <c r="G86" s="792"/>
      <c r="H86" s="793"/>
      <c r="I86" s="793"/>
      <c r="J86" s="793"/>
      <c r="K86" s="794">
        <v>2</v>
      </c>
      <c r="L86" s="794">
        <f>K86</f>
        <v>2</v>
      </c>
      <c r="M86" s="794"/>
      <c r="N86" s="794"/>
      <c r="O86" s="794">
        <v>2</v>
      </c>
      <c r="P86" s="794">
        <f>D86+H86+L86</f>
        <v>2</v>
      </c>
      <c r="Q86" s="794"/>
      <c r="R86" s="794"/>
      <c r="S86" s="795">
        <f t="shared" si="14"/>
        <v>2</v>
      </c>
      <c r="T86" s="795">
        <f t="shared" si="14"/>
        <v>2</v>
      </c>
    </row>
    <row r="87" spans="1:20" s="29" customFormat="1" ht="14.45" customHeight="1" x14ac:dyDescent="0.25">
      <c r="A87" s="748" t="s">
        <v>132</v>
      </c>
      <c r="B87" s="796" t="s">
        <v>691</v>
      </c>
      <c r="C87" s="791"/>
      <c r="D87" s="792"/>
      <c r="E87" s="792"/>
      <c r="F87" s="792"/>
      <c r="G87" s="792"/>
      <c r="H87" s="793"/>
      <c r="I87" s="793"/>
      <c r="J87" s="793"/>
      <c r="K87" s="794">
        <v>1</v>
      </c>
      <c r="L87" s="794">
        <f>K87</f>
        <v>1</v>
      </c>
      <c r="M87" s="794"/>
      <c r="N87" s="794"/>
      <c r="O87" s="794">
        <v>1</v>
      </c>
      <c r="P87" s="794">
        <f>D87+H87+L87</f>
        <v>1</v>
      </c>
      <c r="Q87" s="794"/>
      <c r="R87" s="794"/>
      <c r="S87" s="795">
        <f t="shared" si="14"/>
        <v>1</v>
      </c>
      <c r="T87" s="795">
        <f t="shared" si="14"/>
        <v>1</v>
      </c>
    </row>
    <row r="88" spans="1:20" s="29" customFormat="1" ht="14.45" customHeight="1" x14ac:dyDescent="0.25">
      <c r="A88" s="748" t="s">
        <v>135</v>
      </c>
      <c r="B88" s="796" t="s">
        <v>877</v>
      </c>
      <c r="C88" s="791"/>
      <c r="D88" s="792"/>
      <c r="E88" s="792"/>
      <c r="F88" s="792"/>
      <c r="G88" s="792"/>
      <c r="H88" s="793"/>
      <c r="I88" s="793"/>
      <c r="J88" s="793"/>
      <c r="K88" s="794">
        <v>0.5</v>
      </c>
      <c r="L88" s="794">
        <f>K88</f>
        <v>0.5</v>
      </c>
      <c r="M88" s="794"/>
      <c r="N88" s="794"/>
      <c r="O88" s="794">
        <f>K88+M88</f>
        <v>0.5</v>
      </c>
      <c r="P88" s="794">
        <f>D88+H88+L88</f>
        <v>0.5</v>
      </c>
      <c r="Q88" s="794"/>
      <c r="R88" s="794"/>
      <c r="S88" s="797">
        <f>O88+Q88</f>
        <v>0.5</v>
      </c>
      <c r="T88" s="798">
        <f>P88+R88/2</f>
        <v>0.5</v>
      </c>
    </row>
    <row r="89" spans="1:20" s="29" customFormat="1" ht="14.45" customHeight="1" x14ac:dyDescent="0.25">
      <c r="A89" s="748" t="s">
        <v>136</v>
      </c>
      <c r="B89" s="799" t="s">
        <v>692</v>
      </c>
      <c r="C89" s="791"/>
      <c r="D89" s="792"/>
      <c r="E89" s="792"/>
      <c r="F89" s="792"/>
      <c r="G89" s="792"/>
      <c r="H89" s="793"/>
      <c r="I89" s="793"/>
      <c r="J89" s="793"/>
      <c r="K89" s="794">
        <f>SUM(K66:K88)</f>
        <v>23.5</v>
      </c>
      <c r="L89" s="794">
        <f>K89</f>
        <v>23.5</v>
      </c>
      <c r="M89" s="794">
        <f>SUM(M66:M87)</f>
        <v>0</v>
      </c>
      <c r="N89" s="794">
        <f>SUM(N66:N87)</f>
        <v>0</v>
      </c>
      <c r="O89" s="794">
        <f>SUM(O66:O88)</f>
        <v>23.5</v>
      </c>
      <c r="P89" s="794">
        <f>D89+H89+L89</f>
        <v>23.5</v>
      </c>
      <c r="Q89" s="794">
        <f>SUM(Q66:Q87)</f>
        <v>0</v>
      </c>
      <c r="R89" s="794">
        <f>SUM(R66:R87)</f>
        <v>0</v>
      </c>
      <c r="S89" s="798">
        <f>O89+Q89/2</f>
        <v>23.5</v>
      </c>
      <c r="T89" s="798">
        <f>SUM(T66:T88)</f>
        <v>23.5</v>
      </c>
    </row>
    <row r="90" spans="1:20" s="29" customFormat="1" ht="14.45" customHeight="1" x14ac:dyDescent="0.25">
      <c r="A90" s="748"/>
      <c r="B90" s="783"/>
      <c r="C90" s="800"/>
      <c r="D90" s="801"/>
      <c r="E90" s="801"/>
      <c r="F90" s="801"/>
      <c r="G90" s="801"/>
      <c r="H90" s="802"/>
      <c r="I90" s="802"/>
      <c r="J90" s="802"/>
      <c r="K90" s="803"/>
      <c r="L90" s="803"/>
      <c r="M90" s="803"/>
      <c r="N90" s="803"/>
      <c r="O90" s="803"/>
      <c r="P90" s="803"/>
      <c r="Q90" s="803"/>
      <c r="R90" s="803"/>
      <c r="S90" s="804"/>
      <c r="T90" s="803"/>
    </row>
    <row r="91" spans="1:20" s="29" customFormat="1" ht="14.45" customHeight="1" x14ac:dyDescent="0.25">
      <c r="A91" s="748"/>
      <c r="B91" s="787"/>
      <c r="C91" s="778"/>
      <c r="D91" s="756"/>
      <c r="E91" s="756"/>
      <c r="F91" s="756"/>
      <c r="G91" s="756"/>
      <c r="H91" s="772"/>
      <c r="I91" s="772"/>
      <c r="J91" s="772"/>
      <c r="K91" s="757"/>
      <c r="L91" s="757"/>
      <c r="M91" s="757"/>
      <c r="N91" s="757"/>
      <c r="O91" s="757"/>
      <c r="P91" s="757"/>
      <c r="Q91" s="757"/>
      <c r="R91" s="757"/>
      <c r="S91" s="788"/>
      <c r="T91" s="757"/>
    </row>
    <row r="92" spans="1:20" s="29" customFormat="1" ht="14.45" customHeight="1" x14ac:dyDescent="0.25">
      <c r="A92" s="748"/>
      <c r="B92" s="787"/>
      <c r="C92" s="778"/>
      <c r="D92" s="756"/>
      <c r="E92" s="756"/>
      <c r="F92" s="756"/>
      <c r="G92" s="756"/>
      <c r="H92" s="772"/>
      <c r="I92" s="772"/>
      <c r="J92" s="772"/>
      <c r="K92" s="757"/>
      <c r="L92" s="757"/>
      <c r="M92" s="757"/>
      <c r="N92" s="757"/>
      <c r="O92" s="757"/>
      <c r="P92" s="757"/>
      <c r="Q92" s="757"/>
      <c r="R92" s="757"/>
      <c r="S92" s="788"/>
      <c r="T92" s="757"/>
    </row>
    <row r="93" spans="1:20" s="29" customFormat="1" ht="14.45" customHeight="1" x14ac:dyDescent="0.25">
      <c r="A93" s="846" t="s">
        <v>139</v>
      </c>
      <c r="B93" s="847" t="s">
        <v>503</v>
      </c>
      <c r="C93" s="848"/>
      <c r="D93" s="849"/>
      <c r="E93" s="849"/>
      <c r="F93" s="849"/>
      <c r="G93" s="849"/>
      <c r="H93" s="850"/>
      <c r="I93" s="850"/>
      <c r="J93" s="850"/>
      <c r="K93" s="833"/>
      <c r="L93" s="833"/>
      <c r="M93" s="833"/>
      <c r="N93" s="833"/>
      <c r="O93" s="833"/>
      <c r="P93" s="833"/>
      <c r="Q93" s="833"/>
      <c r="R93" s="833"/>
      <c r="S93" s="851"/>
      <c r="T93" s="833"/>
    </row>
    <row r="94" spans="1:20" s="29" customFormat="1" ht="14.45" customHeight="1" x14ac:dyDescent="0.25">
      <c r="A94" s="846" t="s">
        <v>140</v>
      </c>
      <c r="B94" s="852" t="s">
        <v>504</v>
      </c>
      <c r="C94" s="853"/>
      <c r="D94" s="854"/>
      <c r="E94" s="854"/>
      <c r="F94" s="854"/>
      <c r="G94" s="854"/>
      <c r="H94" s="855"/>
      <c r="I94" s="855"/>
      <c r="J94" s="855"/>
      <c r="K94" s="855">
        <v>13</v>
      </c>
      <c r="L94" s="855">
        <f>K94</f>
        <v>13</v>
      </c>
      <c r="M94" s="856"/>
      <c r="N94" s="856"/>
      <c r="O94" s="855">
        <f>K94</f>
        <v>13</v>
      </c>
      <c r="P94" s="856">
        <f>L94+H94+D94</f>
        <v>13</v>
      </c>
      <c r="Q94" s="856"/>
      <c r="R94" s="856"/>
      <c r="S94" s="855">
        <f t="shared" ref="S94:T97" si="15">O94+Q94/2</f>
        <v>13</v>
      </c>
      <c r="T94" s="856">
        <f t="shared" si="15"/>
        <v>13</v>
      </c>
    </row>
    <row r="95" spans="1:20" s="29" customFormat="1" ht="14.45" customHeight="1" x14ac:dyDescent="0.25">
      <c r="A95" s="846" t="s">
        <v>141</v>
      </c>
      <c r="B95" s="852" t="s">
        <v>1149</v>
      </c>
      <c r="C95" s="853"/>
      <c r="D95" s="854"/>
      <c r="E95" s="854"/>
      <c r="F95" s="854"/>
      <c r="G95" s="854"/>
      <c r="H95" s="855"/>
      <c r="I95" s="855"/>
      <c r="J95" s="855"/>
      <c r="K95" s="855">
        <v>8</v>
      </c>
      <c r="L95" s="855">
        <f>K95</f>
        <v>8</v>
      </c>
      <c r="M95" s="856"/>
      <c r="N95" s="856"/>
      <c r="O95" s="855">
        <f>K95</f>
        <v>8</v>
      </c>
      <c r="P95" s="856">
        <f>O95</f>
        <v>8</v>
      </c>
      <c r="Q95" s="856"/>
      <c r="R95" s="856"/>
      <c r="S95" s="855">
        <f t="shared" si="15"/>
        <v>8</v>
      </c>
      <c r="T95" s="856">
        <f t="shared" si="15"/>
        <v>8</v>
      </c>
    </row>
    <row r="96" spans="1:20" s="29" customFormat="1" ht="14.45" customHeight="1" x14ac:dyDescent="0.25">
      <c r="A96" s="846"/>
      <c r="B96" s="852" t="s">
        <v>1150</v>
      </c>
      <c r="C96" s="853"/>
      <c r="D96" s="854"/>
      <c r="E96" s="854"/>
      <c r="F96" s="854"/>
      <c r="G96" s="854"/>
      <c r="H96" s="855"/>
      <c r="I96" s="855"/>
      <c r="J96" s="855"/>
      <c r="K96" s="855">
        <v>2</v>
      </c>
      <c r="L96" s="855">
        <f>K96</f>
        <v>2</v>
      </c>
      <c r="M96" s="856"/>
      <c r="N96" s="856"/>
      <c r="O96" s="855">
        <f>K96</f>
        <v>2</v>
      </c>
      <c r="P96" s="856">
        <f>O96</f>
        <v>2</v>
      </c>
      <c r="Q96" s="856"/>
      <c r="R96" s="856"/>
      <c r="S96" s="855">
        <f t="shared" si="15"/>
        <v>2</v>
      </c>
      <c r="T96" s="856">
        <f t="shared" si="15"/>
        <v>2</v>
      </c>
    </row>
    <row r="97" spans="1:238" s="29" customFormat="1" ht="14.45" customHeight="1" x14ac:dyDescent="0.25">
      <c r="A97" s="846" t="s">
        <v>142</v>
      </c>
      <c r="B97" s="852" t="s">
        <v>1151</v>
      </c>
      <c r="C97" s="853"/>
      <c r="D97" s="854"/>
      <c r="E97" s="854"/>
      <c r="F97" s="854"/>
      <c r="G97" s="854"/>
      <c r="H97" s="855"/>
      <c r="I97" s="855"/>
      <c r="J97" s="855"/>
      <c r="K97" s="855">
        <v>1</v>
      </c>
      <c r="L97" s="855">
        <f>K97</f>
        <v>1</v>
      </c>
      <c r="M97" s="856"/>
      <c r="N97" s="856"/>
      <c r="O97" s="855">
        <f>K97</f>
        <v>1</v>
      </c>
      <c r="P97" s="856">
        <f>O97</f>
        <v>1</v>
      </c>
      <c r="Q97" s="856"/>
      <c r="R97" s="856"/>
      <c r="S97" s="855">
        <f t="shared" si="15"/>
        <v>1</v>
      </c>
      <c r="T97" s="856">
        <f t="shared" si="15"/>
        <v>1</v>
      </c>
    </row>
    <row r="98" spans="1:238" s="29" customFormat="1" ht="14.45" customHeight="1" x14ac:dyDescent="0.25">
      <c r="A98" s="846" t="s">
        <v>143</v>
      </c>
      <c r="B98" s="857" t="s">
        <v>926</v>
      </c>
      <c r="C98" s="858"/>
      <c r="D98" s="859"/>
      <c r="E98" s="859"/>
      <c r="F98" s="859"/>
      <c r="G98" s="859"/>
      <c r="H98" s="855"/>
      <c r="I98" s="855"/>
      <c r="J98" s="855"/>
      <c r="K98" s="856">
        <f>K94+K95+K97+K96</f>
        <v>24</v>
      </c>
      <c r="L98" s="856">
        <f t="shared" ref="L98:T98" si="16">L94+L95+L97+L96</f>
        <v>24</v>
      </c>
      <c r="M98" s="856">
        <f t="shared" si="16"/>
        <v>0</v>
      </c>
      <c r="N98" s="856">
        <f t="shared" si="16"/>
        <v>0</v>
      </c>
      <c r="O98" s="856">
        <f t="shared" si="16"/>
        <v>24</v>
      </c>
      <c r="P98" s="856">
        <f t="shared" si="16"/>
        <v>24</v>
      </c>
      <c r="Q98" s="856">
        <f t="shared" si="16"/>
        <v>0</v>
      </c>
      <c r="R98" s="856">
        <f t="shared" si="16"/>
        <v>0</v>
      </c>
      <c r="S98" s="860">
        <f t="shared" si="16"/>
        <v>24</v>
      </c>
      <c r="T98" s="860">
        <f t="shared" si="16"/>
        <v>24</v>
      </c>
    </row>
    <row r="99" spans="1:238" ht="15.75" customHeight="1" x14ac:dyDescent="0.25">
      <c r="A99" s="846"/>
      <c r="B99" s="861"/>
      <c r="C99" s="862"/>
      <c r="D99" s="863"/>
      <c r="E99" s="863"/>
      <c r="F99" s="863"/>
      <c r="G99" s="863"/>
      <c r="H99" s="864"/>
      <c r="I99" s="864"/>
      <c r="J99" s="864"/>
      <c r="K99" s="865"/>
      <c r="L99" s="865"/>
      <c r="M99" s="865"/>
      <c r="N99" s="865"/>
      <c r="O99" s="865"/>
      <c r="P99" s="865"/>
      <c r="Q99" s="865"/>
      <c r="R99" s="865"/>
      <c r="S99" s="865"/>
      <c r="T99" s="866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  <c r="FY99" s="29"/>
      <c r="FZ99" s="29"/>
      <c r="GA99" s="29"/>
      <c r="GB99" s="29"/>
      <c r="GC99" s="29"/>
      <c r="GD99" s="29"/>
      <c r="GE99" s="29"/>
      <c r="GF99" s="29"/>
      <c r="GG99" s="29"/>
      <c r="GH99" s="29"/>
      <c r="GI99" s="29"/>
      <c r="GJ99" s="29"/>
      <c r="GK99" s="29"/>
      <c r="GL99" s="29"/>
      <c r="GM99" s="29"/>
      <c r="GN99" s="29"/>
      <c r="GO99" s="29"/>
      <c r="GP99" s="29"/>
      <c r="GQ99" s="29"/>
      <c r="GR99" s="29"/>
      <c r="GS99" s="29"/>
      <c r="GT99" s="29"/>
      <c r="GU99" s="29"/>
      <c r="GV99" s="29"/>
      <c r="GW99" s="29"/>
      <c r="GX99" s="29"/>
      <c r="GY99" s="29"/>
      <c r="GZ99" s="29"/>
      <c r="HA99" s="29"/>
      <c r="HB99" s="29"/>
      <c r="HC99" s="29"/>
      <c r="HD99" s="29"/>
      <c r="HE99" s="29"/>
      <c r="HF99" s="29"/>
      <c r="HG99" s="29"/>
      <c r="HH99" s="29"/>
      <c r="HI99" s="29"/>
      <c r="HJ99" s="29"/>
      <c r="HK99" s="29"/>
      <c r="HL99" s="29"/>
      <c r="HM99" s="29"/>
      <c r="HN99" s="29"/>
      <c r="HO99" s="29"/>
      <c r="HP99" s="29"/>
      <c r="HQ99" s="29"/>
      <c r="HR99" s="29"/>
      <c r="HS99" s="29"/>
      <c r="HT99" s="29"/>
      <c r="HU99" s="29"/>
      <c r="HV99" s="29"/>
      <c r="HW99" s="29"/>
      <c r="HX99" s="29"/>
      <c r="HY99" s="29"/>
      <c r="HZ99" s="29"/>
      <c r="IA99" s="29"/>
      <c r="IB99" s="29"/>
      <c r="IC99" s="29"/>
      <c r="ID99" s="29"/>
    </row>
    <row r="100" spans="1:238" s="29" customFormat="1" ht="14.45" customHeight="1" x14ac:dyDescent="0.25">
      <c r="A100" s="805"/>
      <c r="B100" s="754"/>
      <c r="C100" s="755"/>
      <c r="D100" s="756"/>
      <c r="E100" s="756"/>
      <c r="F100" s="756"/>
      <c r="G100" s="756"/>
      <c r="H100" s="772"/>
      <c r="I100" s="772"/>
      <c r="J100" s="772"/>
      <c r="K100" s="772"/>
      <c r="L100" s="772"/>
      <c r="M100" s="772"/>
      <c r="N100" s="772"/>
      <c r="O100" s="772"/>
      <c r="P100" s="761"/>
      <c r="Q100" s="761"/>
      <c r="R100" s="761"/>
      <c r="S100" s="761"/>
      <c r="T100" s="76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9" customFormat="1" ht="15.75" customHeight="1" x14ac:dyDescent="0.25">
      <c r="A101" s="805" t="s">
        <v>145</v>
      </c>
      <c r="B101" s="749" t="s">
        <v>657</v>
      </c>
      <c r="C101" s="750">
        <f>C21+C36+C60</f>
        <v>0</v>
      </c>
      <c r="D101" s="750">
        <f>D21+D36+D60</f>
        <v>0</v>
      </c>
      <c r="E101" s="750"/>
      <c r="F101" s="750"/>
      <c r="G101" s="750">
        <f>G21+G36+G60</f>
        <v>0</v>
      </c>
      <c r="H101" s="750">
        <f>H21+H36+H60</f>
        <v>0</v>
      </c>
      <c r="I101" s="750">
        <f>I21+I36+I60</f>
        <v>0</v>
      </c>
      <c r="J101" s="750">
        <f>J21+J36+J60</f>
        <v>0</v>
      </c>
      <c r="K101" s="750">
        <f t="shared" ref="K101:T101" si="17">K21+K36+K98+K89</f>
        <v>189</v>
      </c>
      <c r="L101" s="750">
        <f t="shared" si="17"/>
        <v>189</v>
      </c>
      <c r="M101" s="750">
        <f t="shared" si="17"/>
        <v>0</v>
      </c>
      <c r="N101" s="750">
        <f t="shared" si="17"/>
        <v>0</v>
      </c>
      <c r="O101" s="750">
        <f t="shared" si="17"/>
        <v>189</v>
      </c>
      <c r="P101" s="750">
        <f t="shared" si="17"/>
        <v>189</v>
      </c>
      <c r="Q101" s="750">
        <f t="shared" si="17"/>
        <v>0</v>
      </c>
      <c r="R101" s="750">
        <f t="shared" si="17"/>
        <v>0</v>
      </c>
      <c r="S101" s="806">
        <f t="shared" si="17"/>
        <v>189</v>
      </c>
      <c r="T101" s="806">
        <f t="shared" si="17"/>
        <v>189</v>
      </c>
    </row>
    <row r="102" spans="1:238" s="29" customFormat="1" ht="14.45" customHeight="1" x14ac:dyDescent="0.25">
      <c r="A102" s="805"/>
      <c r="B102" s="759"/>
      <c r="C102" s="760"/>
      <c r="D102" s="761"/>
      <c r="E102" s="761"/>
      <c r="F102" s="761"/>
      <c r="G102" s="761"/>
      <c r="H102" s="762"/>
      <c r="I102" s="762"/>
      <c r="J102" s="762"/>
      <c r="K102" s="762"/>
      <c r="L102" s="761"/>
      <c r="M102" s="761"/>
      <c r="N102" s="761"/>
      <c r="O102" s="761"/>
      <c r="P102" s="776"/>
      <c r="Q102" s="807"/>
      <c r="R102" s="807"/>
      <c r="S102" s="808"/>
      <c r="T102" s="808"/>
    </row>
    <row r="103" spans="1:238" ht="14.45" customHeight="1" x14ac:dyDescent="0.25">
      <c r="A103" s="805" t="s">
        <v>148</v>
      </c>
      <c r="B103" s="749" t="s">
        <v>581</v>
      </c>
      <c r="C103" s="809">
        <f>C10+C12+C101</f>
        <v>9</v>
      </c>
      <c r="D103" s="810">
        <f>D10+D12+D101</f>
        <v>9</v>
      </c>
      <c r="E103" s="811">
        <f>E10++E12+E101</f>
        <v>0</v>
      </c>
      <c r="F103" s="811">
        <f>F101+F12+F10</f>
        <v>0</v>
      </c>
      <c r="G103" s="809">
        <f>G10+G12+G101</f>
        <v>39</v>
      </c>
      <c r="H103" s="809">
        <f>H10+H12+H101</f>
        <v>39</v>
      </c>
      <c r="I103" s="809">
        <f>I10+I12+I101</f>
        <v>0</v>
      </c>
      <c r="J103" s="809">
        <f>J10+J12+J101</f>
        <v>0</v>
      </c>
      <c r="K103" s="812">
        <f>K101</f>
        <v>189</v>
      </c>
      <c r="L103" s="812">
        <f>L10+L12+L101</f>
        <v>189</v>
      </c>
      <c r="M103" s="812">
        <f>M10+M12+M101</f>
        <v>0</v>
      </c>
      <c r="N103" s="812">
        <f>N10+N12+N101</f>
        <v>0</v>
      </c>
      <c r="O103" s="752">
        <f>C103+G103+K103</f>
        <v>237</v>
      </c>
      <c r="P103" s="767">
        <f>P101+P12+P10</f>
        <v>237</v>
      </c>
      <c r="Q103" s="813">
        <f>Q10+Q12+Q101</f>
        <v>0</v>
      </c>
      <c r="R103" s="814">
        <f>R10+R12+R101</f>
        <v>0</v>
      </c>
      <c r="S103" s="752">
        <f>S10+S12+S101</f>
        <v>237</v>
      </c>
      <c r="T103" s="815">
        <f>T101+T12+T10</f>
        <v>237</v>
      </c>
      <c r="U103" s="408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  <c r="HS103" s="29"/>
      <c r="HT103" s="29"/>
      <c r="HU103" s="29"/>
      <c r="HV103" s="29"/>
      <c r="HW103" s="29"/>
      <c r="HX103" s="29"/>
      <c r="HY103" s="29"/>
      <c r="HZ103" s="29"/>
      <c r="IA103" s="29"/>
      <c r="IB103" s="29"/>
      <c r="IC103" s="29"/>
      <c r="ID103" s="29"/>
    </row>
    <row r="104" spans="1:238" ht="15.75" customHeight="1" x14ac:dyDescent="0.25">
      <c r="A104" s="753"/>
      <c r="B104" s="787"/>
      <c r="C104" s="778"/>
      <c r="D104" s="757"/>
      <c r="E104" s="757"/>
      <c r="F104" s="757"/>
      <c r="G104" s="757"/>
      <c r="H104" s="757"/>
      <c r="I104" s="757"/>
      <c r="J104" s="757"/>
      <c r="K104" s="757"/>
      <c r="L104" s="757"/>
      <c r="M104" s="757"/>
      <c r="N104" s="757"/>
      <c r="O104" s="816"/>
      <c r="P104" s="816"/>
      <c r="Q104" s="817"/>
      <c r="R104" s="817"/>
      <c r="S104" s="817"/>
      <c r="T104" s="817"/>
    </row>
    <row r="105" spans="1:238" ht="30" customHeight="1" x14ac:dyDescent="0.25">
      <c r="A105" s="753"/>
      <c r="B105" s="2560" t="s">
        <v>927</v>
      </c>
      <c r="C105" s="2560"/>
      <c r="D105" s="2560"/>
      <c r="E105" s="2560"/>
      <c r="F105" s="2560"/>
      <c r="G105" s="2560"/>
      <c r="H105" s="2560"/>
      <c r="I105" s="2560"/>
      <c r="J105" s="2560"/>
      <c r="K105" s="2560"/>
      <c r="L105" s="2560"/>
      <c r="M105" s="2560"/>
      <c r="N105" s="2560"/>
      <c r="O105" s="2560"/>
      <c r="P105" s="2560"/>
      <c r="Q105" s="2560"/>
      <c r="R105" s="2560"/>
      <c r="S105" s="2560"/>
      <c r="T105" s="2560"/>
      <c r="U105" s="355"/>
    </row>
    <row r="106" spans="1:238" ht="29.25" customHeight="1" x14ac:dyDescent="0.25">
      <c r="A106" s="753"/>
      <c r="B106" s="2556" t="s">
        <v>951</v>
      </c>
      <c r="C106" s="2556"/>
      <c r="D106" s="2556"/>
      <c r="E106" s="2556"/>
      <c r="F106" s="2556"/>
      <c r="G106" s="2556"/>
      <c r="H106" s="2556"/>
      <c r="I106" s="2556"/>
      <c r="J106" s="2556"/>
      <c r="K106" s="2556"/>
      <c r="L106" s="2556"/>
      <c r="M106" s="2556"/>
      <c r="N106" s="2556"/>
      <c r="O106" s="2556"/>
      <c r="P106" s="2556"/>
      <c r="Q106" s="2556"/>
      <c r="R106" s="2556"/>
      <c r="S106" s="2556"/>
      <c r="T106" s="2556"/>
      <c r="U106" s="355"/>
    </row>
    <row r="107" spans="1:238" ht="13.9" customHeight="1" x14ac:dyDescent="0.25">
      <c r="A107" s="753"/>
      <c r="B107" s="818" t="s">
        <v>274</v>
      </c>
      <c r="C107" s="753"/>
      <c r="D107" s="753"/>
      <c r="E107" s="753"/>
      <c r="F107" s="753"/>
      <c r="G107" s="753"/>
      <c r="H107" s="753"/>
      <c r="I107" s="753"/>
      <c r="J107" s="753"/>
      <c r="K107" s="753"/>
      <c r="L107" s="753"/>
      <c r="M107" s="753"/>
      <c r="N107" s="753"/>
      <c r="O107" s="753"/>
      <c r="P107" s="753"/>
      <c r="Q107" s="753"/>
      <c r="R107" s="753"/>
      <c r="S107" s="753"/>
      <c r="T107" s="753"/>
    </row>
    <row r="108" spans="1:238" ht="13.9" customHeight="1" x14ac:dyDescent="0.25">
      <c r="A108" s="753"/>
      <c r="B108" s="818"/>
      <c r="C108" s="753"/>
      <c r="D108" s="753"/>
      <c r="E108" s="753"/>
      <c r="F108" s="753"/>
      <c r="G108" s="753"/>
      <c r="H108" s="753"/>
      <c r="I108" s="753"/>
      <c r="J108" s="753"/>
      <c r="K108" s="753"/>
      <c r="L108" s="753"/>
      <c r="M108" s="753"/>
      <c r="N108" s="753"/>
      <c r="O108" s="753"/>
      <c r="P108" s="753"/>
      <c r="Q108" s="753"/>
      <c r="R108" s="753"/>
      <c r="S108" s="753"/>
      <c r="T108" s="75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2561" t="s">
        <v>954</v>
      </c>
      <c r="B1" s="2561"/>
      <c r="C1" s="2561"/>
      <c r="D1" s="2561"/>
      <c r="E1" s="2561"/>
      <c r="F1" s="2561"/>
      <c r="G1" s="2561"/>
      <c r="H1" s="2561"/>
      <c r="I1" s="469"/>
      <c r="J1" s="469"/>
      <c r="K1" s="469"/>
      <c r="L1" s="469"/>
      <c r="M1" s="469"/>
      <c r="N1" s="469"/>
      <c r="O1" s="469"/>
      <c r="P1" s="469"/>
      <c r="Q1" s="469"/>
      <c r="R1" s="469"/>
      <c r="S1" s="469"/>
      <c r="T1" s="469"/>
      <c r="U1" s="469"/>
      <c r="V1" s="469"/>
      <c r="W1" s="469"/>
      <c r="X1" s="469"/>
      <c r="Y1" s="469"/>
      <c r="Z1" s="469"/>
      <c r="AA1" s="469"/>
      <c r="AB1" s="469"/>
      <c r="AC1" s="469"/>
      <c r="AD1" s="469"/>
      <c r="AE1" s="469"/>
      <c r="AF1" s="469"/>
      <c r="AG1" s="469"/>
      <c r="AH1" s="469"/>
      <c r="AI1" s="469"/>
    </row>
    <row r="2" spans="1:35" x14ac:dyDescent="0.2">
      <c r="C2" t="s">
        <v>318</v>
      </c>
    </row>
    <row r="3" spans="1:35" ht="14.25" x14ac:dyDescent="0.2">
      <c r="A3" s="2570" t="s">
        <v>307</v>
      </c>
      <c r="B3" s="2570"/>
      <c r="C3" s="2570"/>
      <c r="D3" s="2570"/>
      <c r="E3" s="2570"/>
      <c r="F3" s="2570"/>
      <c r="G3" s="2570"/>
      <c r="H3" s="2570"/>
    </row>
    <row r="4" spans="1:35" ht="14.25" x14ac:dyDescent="0.2">
      <c r="A4" s="2570" t="s">
        <v>308</v>
      </c>
      <c r="B4" s="2570"/>
      <c r="C4" s="2570"/>
      <c r="D4" s="2570"/>
      <c r="E4" s="2570"/>
      <c r="F4" s="2570"/>
      <c r="G4" s="2570"/>
      <c r="H4" s="2570"/>
    </row>
    <row r="5" spans="1:35" ht="14.25" x14ac:dyDescent="0.2">
      <c r="A5" s="2571" t="s">
        <v>55</v>
      </c>
      <c r="B5" s="2571"/>
      <c r="C5" s="2571"/>
      <c r="D5" s="2571"/>
      <c r="E5" s="2571"/>
      <c r="F5" s="2571"/>
      <c r="G5" s="2571"/>
      <c r="H5" s="2571"/>
    </row>
    <row r="6" spans="1:35" ht="15" x14ac:dyDescent="0.25">
      <c r="A6" s="265"/>
      <c r="B6" s="431"/>
      <c r="C6" s="431"/>
      <c r="D6" s="431"/>
      <c r="E6" s="431"/>
    </row>
    <row r="7" spans="1:35" ht="14.25" customHeight="1" x14ac:dyDescent="0.2">
      <c r="A7" s="2572"/>
      <c r="B7" s="432" t="s">
        <v>57</v>
      </c>
      <c r="C7" s="432" t="s">
        <v>58</v>
      </c>
      <c r="D7" s="432" t="s">
        <v>59</v>
      </c>
      <c r="E7" s="432" t="s">
        <v>60</v>
      </c>
      <c r="F7" s="433" t="s">
        <v>458</v>
      </c>
      <c r="G7" s="433" t="s">
        <v>459</v>
      </c>
      <c r="H7" s="433" t="s">
        <v>460</v>
      </c>
    </row>
    <row r="8" spans="1:35" ht="14.25" customHeight="1" x14ac:dyDescent="0.2">
      <c r="A8" s="2572"/>
      <c r="B8" s="2573" t="s">
        <v>726</v>
      </c>
      <c r="C8" s="2574" t="s">
        <v>310</v>
      </c>
      <c r="D8" s="2575" t="s">
        <v>311</v>
      </c>
      <c r="E8" s="2576"/>
      <c r="F8" s="2577"/>
    </row>
    <row r="9" spans="1:35" ht="15.75" x14ac:dyDescent="0.25">
      <c r="A9" s="2572"/>
      <c r="B9" s="2573"/>
      <c r="C9" s="2574"/>
      <c r="D9" s="2575"/>
      <c r="E9" s="268">
        <v>2015</v>
      </c>
      <c r="F9" s="434">
        <v>2017</v>
      </c>
      <c r="G9" s="456">
        <v>2017</v>
      </c>
      <c r="H9" s="456">
        <v>2018</v>
      </c>
    </row>
    <row r="10" spans="1:35" ht="15" x14ac:dyDescent="0.25">
      <c r="A10" s="435"/>
      <c r="B10" s="436" t="s">
        <v>317</v>
      </c>
      <c r="C10" s="437"/>
      <c r="D10" s="457"/>
      <c r="E10" s="437"/>
    </row>
    <row r="11" spans="1:35" ht="15" x14ac:dyDescent="0.25">
      <c r="A11" s="438">
        <v>1</v>
      </c>
      <c r="B11" s="439" t="s">
        <v>727</v>
      </c>
      <c r="C11" s="440" t="s">
        <v>728</v>
      </c>
      <c r="D11" s="458" t="s">
        <v>323</v>
      </c>
      <c r="E11" s="441">
        <v>41</v>
      </c>
      <c r="F11" s="441">
        <v>50</v>
      </c>
      <c r="G11" s="441">
        <v>50</v>
      </c>
      <c r="H11" s="441">
        <v>50</v>
      </c>
    </row>
    <row r="12" spans="1:35" ht="15" x14ac:dyDescent="0.25">
      <c r="A12" s="438">
        <v>2</v>
      </c>
      <c r="B12" s="439" t="s">
        <v>729</v>
      </c>
      <c r="C12" s="440" t="s">
        <v>730</v>
      </c>
      <c r="D12" s="458" t="s">
        <v>323</v>
      </c>
      <c r="E12" s="441">
        <v>125</v>
      </c>
      <c r="F12" s="441">
        <v>147</v>
      </c>
      <c r="G12" s="441">
        <v>147</v>
      </c>
      <c r="H12" s="441">
        <v>147</v>
      </c>
    </row>
    <row r="13" spans="1:35" ht="25.5" customHeight="1" x14ac:dyDescent="0.25">
      <c r="A13" s="438">
        <v>3</v>
      </c>
      <c r="B13" s="442" t="s">
        <v>731</v>
      </c>
      <c r="C13" s="443" t="s">
        <v>700</v>
      </c>
      <c r="D13" s="459" t="s">
        <v>323</v>
      </c>
      <c r="E13" s="444"/>
      <c r="F13" s="444">
        <v>240</v>
      </c>
      <c r="G13" s="444">
        <v>240</v>
      </c>
      <c r="H13" s="444">
        <v>240</v>
      </c>
    </row>
    <row r="14" spans="1:35" ht="15" x14ac:dyDescent="0.25">
      <c r="A14" s="438">
        <v>4</v>
      </c>
      <c r="B14" s="439" t="s">
        <v>366</v>
      </c>
      <c r="C14" s="440" t="s">
        <v>732</v>
      </c>
      <c r="D14" s="458" t="s">
        <v>323</v>
      </c>
      <c r="E14" s="441">
        <v>330</v>
      </c>
      <c r="F14" s="441">
        <v>335</v>
      </c>
      <c r="G14" s="441">
        <v>335</v>
      </c>
      <c r="H14" s="441">
        <v>335</v>
      </c>
    </row>
    <row r="15" spans="1:35" ht="15" x14ac:dyDescent="0.25">
      <c r="A15" s="438">
        <v>5</v>
      </c>
      <c r="B15" s="439" t="s">
        <v>368</v>
      </c>
      <c r="C15" s="440" t="s">
        <v>733</v>
      </c>
      <c r="D15" s="458" t="s">
        <v>323</v>
      </c>
      <c r="E15" s="441">
        <v>930</v>
      </c>
      <c r="F15" s="441">
        <v>960</v>
      </c>
      <c r="G15" s="441">
        <v>960</v>
      </c>
      <c r="H15" s="441">
        <v>960</v>
      </c>
    </row>
    <row r="16" spans="1:35" ht="15" x14ac:dyDescent="0.25">
      <c r="A16" s="438">
        <v>6</v>
      </c>
      <c r="B16" s="439" t="s">
        <v>734</v>
      </c>
      <c r="C16" s="440" t="s">
        <v>735</v>
      </c>
      <c r="D16" s="458" t="s">
        <v>323</v>
      </c>
      <c r="E16" s="441"/>
      <c r="F16" s="441">
        <v>700</v>
      </c>
      <c r="G16" s="441">
        <v>700</v>
      </c>
      <c r="H16" s="441">
        <v>700</v>
      </c>
    </row>
    <row r="17" spans="1:8" ht="15" x14ac:dyDescent="0.25">
      <c r="A17" s="438">
        <v>7</v>
      </c>
      <c r="B17" s="440" t="s">
        <v>386</v>
      </c>
      <c r="C17" s="440" t="s">
        <v>736</v>
      </c>
      <c r="D17" s="460" t="s">
        <v>323</v>
      </c>
      <c r="E17" s="441">
        <v>225</v>
      </c>
      <c r="F17" s="441">
        <v>271</v>
      </c>
      <c r="G17" s="441">
        <v>271</v>
      </c>
      <c r="H17" s="441">
        <v>271</v>
      </c>
    </row>
    <row r="18" spans="1:8" ht="24.75" customHeight="1" x14ac:dyDescent="0.25">
      <c r="A18" s="438">
        <v>8</v>
      </c>
      <c r="B18" s="445" t="s">
        <v>737</v>
      </c>
      <c r="C18" s="446" t="s">
        <v>738</v>
      </c>
      <c r="D18" s="461" t="s">
        <v>323</v>
      </c>
      <c r="E18" s="447">
        <v>233</v>
      </c>
      <c r="F18" s="447">
        <v>236</v>
      </c>
      <c r="G18" s="447">
        <v>236</v>
      </c>
      <c r="H18" s="447">
        <v>236</v>
      </c>
    </row>
    <row r="19" spans="1:8" ht="20.25" customHeight="1" x14ac:dyDescent="0.25">
      <c r="A19" s="438">
        <v>9</v>
      </c>
      <c r="B19" s="445" t="s">
        <v>392</v>
      </c>
      <c r="C19" s="446" t="s">
        <v>739</v>
      </c>
      <c r="D19" s="461" t="s">
        <v>323</v>
      </c>
      <c r="E19" s="447">
        <v>250</v>
      </c>
      <c r="F19" s="447">
        <v>200</v>
      </c>
      <c r="G19" s="447">
        <v>200</v>
      </c>
      <c r="H19" s="447">
        <v>200</v>
      </c>
    </row>
    <row r="20" spans="1:8" ht="27.75" customHeight="1" x14ac:dyDescent="0.25">
      <c r="A20" s="438">
        <v>10</v>
      </c>
      <c r="B20" s="445" t="s">
        <v>403</v>
      </c>
      <c r="C20" s="446" t="s">
        <v>740</v>
      </c>
      <c r="D20" s="461" t="s">
        <v>323</v>
      </c>
      <c r="E20" s="447">
        <v>1800</v>
      </c>
      <c r="F20" s="447">
        <v>1800</v>
      </c>
      <c r="G20" s="447">
        <v>1800</v>
      </c>
      <c r="H20" s="447">
        <v>1800</v>
      </c>
    </row>
    <row r="21" spans="1:8" ht="28.5" customHeight="1" x14ac:dyDescent="0.25">
      <c r="A21" s="438">
        <v>11</v>
      </c>
      <c r="B21" s="445" t="s">
        <v>405</v>
      </c>
      <c r="C21" s="446" t="s">
        <v>741</v>
      </c>
      <c r="D21" s="461" t="s">
        <v>323</v>
      </c>
      <c r="E21" s="447">
        <v>2000</v>
      </c>
      <c r="F21" s="447">
        <v>2000</v>
      </c>
      <c r="G21" s="447">
        <v>2000</v>
      </c>
      <c r="H21" s="447">
        <v>2000</v>
      </c>
    </row>
    <row r="22" spans="1:8" ht="48" customHeight="1" x14ac:dyDescent="0.2">
      <c r="A22" s="462">
        <v>12</v>
      </c>
      <c r="B22" s="448" t="s">
        <v>742</v>
      </c>
      <c r="C22" s="463" t="s">
        <v>743</v>
      </c>
      <c r="D22" s="464" t="s">
        <v>323</v>
      </c>
      <c r="E22" s="465"/>
      <c r="F22" s="465">
        <v>97</v>
      </c>
      <c r="G22" s="465">
        <v>97</v>
      </c>
      <c r="H22" s="465">
        <v>97</v>
      </c>
    </row>
    <row r="23" spans="1:8" ht="30" customHeight="1" x14ac:dyDescent="0.25">
      <c r="A23" s="438">
        <v>13</v>
      </c>
      <c r="B23" s="445" t="s">
        <v>744</v>
      </c>
      <c r="C23" s="446" t="s">
        <v>745</v>
      </c>
      <c r="D23" s="461">
        <v>43465</v>
      </c>
      <c r="E23" s="447"/>
      <c r="F23" s="447">
        <v>991</v>
      </c>
      <c r="G23" s="447">
        <v>991</v>
      </c>
      <c r="H23" s="447">
        <v>991</v>
      </c>
    </row>
    <row r="24" spans="1:8" ht="33" customHeight="1" x14ac:dyDescent="0.25">
      <c r="A24" s="438">
        <v>14</v>
      </c>
      <c r="B24" s="445" t="s">
        <v>746</v>
      </c>
      <c r="C24" s="446" t="s">
        <v>747</v>
      </c>
      <c r="D24" s="461" t="s">
        <v>323</v>
      </c>
      <c r="E24" s="447"/>
      <c r="F24" s="447">
        <v>515</v>
      </c>
      <c r="G24" s="447">
        <v>515</v>
      </c>
      <c r="H24" s="447">
        <v>515</v>
      </c>
    </row>
    <row r="25" spans="1:8" ht="15" x14ac:dyDescent="0.25">
      <c r="A25" s="438">
        <v>17</v>
      </c>
      <c r="B25" s="450" t="s">
        <v>748</v>
      </c>
      <c r="C25" s="450" t="s">
        <v>749</v>
      </c>
      <c r="D25" s="466">
        <v>43009</v>
      </c>
      <c r="E25" s="451"/>
      <c r="F25" s="452">
        <v>3500</v>
      </c>
      <c r="G25" s="452">
        <v>3500</v>
      </c>
      <c r="H25" s="452">
        <v>3500</v>
      </c>
    </row>
    <row r="26" spans="1:8" ht="15" x14ac:dyDescent="0.25">
      <c r="A26" s="438">
        <v>22</v>
      </c>
      <c r="B26" s="450" t="s">
        <v>750</v>
      </c>
      <c r="C26" s="450" t="s">
        <v>751</v>
      </c>
      <c r="D26" s="466" t="s">
        <v>323</v>
      </c>
      <c r="E26" s="453"/>
      <c r="F26" s="452">
        <v>248</v>
      </c>
      <c r="G26" s="452">
        <v>248</v>
      </c>
      <c r="H26" s="452">
        <v>248</v>
      </c>
    </row>
    <row r="27" spans="1:8" ht="15.75" x14ac:dyDescent="0.25">
      <c r="A27" s="438">
        <v>23</v>
      </c>
      <c r="B27" s="450" t="s">
        <v>752</v>
      </c>
      <c r="C27" s="450" t="s">
        <v>753</v>
      </c>
      <c r="D27" s="455" t="s">
        <v>323</v>
      </c>
      <c r="E27" s="454"/>
      <c r="F27" s="452">
        <v>168</v>
      </c>
      <c r="G27" s="452">
        <v>168</v>
      </c>
      <c r="H27" s="452">
        <v>168</v>
      </c>
    </row>
    <row r="28" spans="1:8" ht="15.75" x14ac:dyDescent="0.25">
      <c r="A28" s="467">
        <v>24</v>
      </c>
      <c r="B28" s="450" t="s">
        <v>754</v>
      </c>
      <c r="C28" s="450" t="s">
        <v>755</v>
      </c>
      <c r="D28" s="455" t="s">
        <v>323</v>
      </c>
      <c r="E28" s="454"/>
      <c r="F28" s="452">
        <v>76</v>
      </c>
      <c r="G28" s="452">
        <v>76</v>
      </c>
      <c r="H28" s="452">
        <v>76</v>
      </c>
    </row>
    <row r="29" spans="1:8" ht="15.75" x14ac:dyDescent="0.25">
      <c r="A29" s="438">
        <v>25</v>
      </c>
      <c r="B29" s="454"/>
      <c r="C29" s="450" t="s">
        <v>756</v>
      </c>
      <c r="D29" s="455" t="s">
        <v>323</v>
      </c>
      <c r="E29" s="454"/>
      <c r="F29" s="449">
        <v>127</v>
      </c>
      <c r="G29" s="449">
        <v>127</v>
      </c>
      <c r="H29" s="449">
        <v>127</v>
      </c>
    </row>
    <row r="30" spans="1:8" ht="15" x14ac:dyDescent="0.25">
      <c r="A30" s="438">
        <v>26</v>
      </c>
      <c r="B30" s="450" t="s">
        <v>757</v>
      </c>
      <c r="C30" s="450" t="s">
        <v>758</v>
      </c>
      <c r="D30" s="466">
        <v>42855</v>
      </c>
      <c r="E30" s="453"/>
      <c r="F30" s="452">
        <v>1531</v>
      </c>
      <c r="G30" s="452">
        <v>1531</v>
      </c>
      <c r="H30" s="452">
        <v>1531</v>
      </c>
    </row>
    <row r="31" spans="1:8" ht="15" x14ac:dyDescent="0.25">
      <c r="A31" s="438">
        <v>27</v>
      </c>
      <c r="B31" s="450" t="s">
        <v>723</v>
      </c>
      <c r="C31" s="450" t="s">
        <v>759</v>
      </c>
      <c r="D31" s="466">
        <v>42855</v>
      </c>
      <c r="E31" s="453"/>
      <c r="F31" s="452">
        <v>3446</v>
      </c>
      <c r="G31" s="452">
        <v>3446</v>
      </c>
      <c r="H31" s="452">
        <v>3446</v>
      </c>
    </row>
    <row r="32" spans="1:8" ht="15" x14ac:dyDescent="0.25">
      <c r="A32" s="438">
        <v>28</v>
      </c>
      <c r="B32" s="450" t="s">
        <v>722</v>
      </c>
      <c r="C32" s="450" t="s">
        <v>760</v>
      </c>
      <c r="D32" s="466">
        <v>42825</v>
      </c>
      <c r="E32" s="453"/>
      <c r="F32" s="452">
        <v>1727</v>
      </c>
      <c r="G32" s="452">
        <v>1727</v>
      </c>
      <c r="H32" s="452">
        <v>1727</v>
      </c>
    </row>
    <row r="33" spans="1:8" ht="15" x14ac:dyDescent="0.25">
      <c r="A33" s="438">
        <v>29</v>
      </c>
      <c r="B33" s="450" t="s">
        <v>761</v>
      </c>
      <c r="C33" s="450" t="s">
        <v>762</v>
      </c>
      <c r="D33" s="466">
        <v>42916</v>
      </c>
      <c r="E33" s="451"/>
      <c r="F33" s="452">
        <v>1270</v>
      </c>
      <c r="G33" s="452">
        <v>1270</v>
      </c>
      <c r="H33" s="452">
        <v>1270</v>
      </c>
    </row>
    <row r="34" spans="1:8" ht="15" x14ac:dyDescent="0.25">
      <c r="A34" s="438">
        <v>30</v>
      </c>
      <c r="B34" s="450"/>
      <c r="C34" s="450" t="s">
        <v>763</v>
      </c>
      <c r="D34" s="466" t="s">
        <v>323</v>
      </c>
      <c r="E34" s="451"/>
      <c r="F34" s="452">
        <v>355</v>
      </c>
      <c r="G34" s="452">
        <v>355</v>
      </c>
      <c r="H34" s="452">
        <v>355</v>
      </c>
    </row>
    <row r="35" spans="1:8" ht="15" x14ac:dyDescent="0.25">
      <c r="A35" s="438">
        <v>31</v>
      </c>
      <c r="B35" s="450"/>
      <c r="C35" s="450" t="s">
        <v>764</v>
      </c>
      <c r="D35" s="466" t="s">
        <v>323</v>
      </c>
      <c r="E35" s="451"/>
      <c r="F35" s="452">
        <v>321</v>
      </c>
      <c r="G35" s="452">
        <v>321</v>
      </c>
      <c r="H35" s="452">
        <v>321</v>
      </c>
    </row>
    <row r="36" spans="1:8" ht="15" x14ac:dyDescent="0.25">
      <c r="A36" s="438">
        <v>32</v>
      </c>
      <c r="B36" s="450"/>
      <c r="C36" s="450" t="s">
        <v>765</v>
      </c>
      <c r="D36" s="466" t="s">
        <v>323</v>
      </c>
      <c r="E36" s="451"/>
      <c r="F36" s="452">
        <v>458</v>
      </c>
      <c r="G36" s="452">
        <v>458</v>
      </c>
      <c r="H36" s="452">
        <v>458</v>
      </c>
    </row>
    <row r="37" spans="1:8" ht="15" x14ac:dyDescent="0.25">
      <c r="A37" s="438">
        <v>33</v>
      </c>
      <c r="B37" s="450" t="s">
        <v>792</v>
      </c>
      <c r="C37" s="450" t="s">
        <v>793</v>
      </c>
      <c r="D37" s="466" t="s">
        <v>323</v>
      </c>
      <c r="E37" s="451"/>
      <c r="F37" s="452">
        <v>131</v>
      </c>
      <c r="G37" s="452">
        <v>131</v>
      </c>
      <c r="H37" s="452">
        <v>131</v>
      </c>
    </row>
    <row r="38" spans="1:8" ht="30" x14ac:dyDescent="0.25">
      <c r="A38" s="438">
        <v>34</v>
      </c>
      <c r="B38" s="450" t="s">
        <v>794</v>
      </c>
      <c r="C38" s="498" t="s">
        <v>795</v>
      </c>
      <c r="D38" s="466" t="s">
        <v>323</v>
      </c>
      <c r="E38" s="451"/>
      <c r="F38" s="452">
        <v>686</v>
      </c>
      <c r="G38" s="452">
        <v>686</v>
      </c>
      <c r="H38" s="452">
        <v>686</v>
      </c>
    </row>
    <row r="39" spans="1:8" ht="15" x14ac:dyDescent="0.25">
      <c r="A39" s="438"/>
      <c r="B39" s="450"/>
      <c r="C39" s="498" t="s">
        <v>796</v>
      </c>
      <c r="D39" s="466" t="s">
        <v>323</v>
      </c>
      <c r="E39" s="451"/>
      <c r="F39" s="452">
        <v>550</v>
      </c>
      <c r="G39" s="452">
        <v>550</v>
      </c>
      <c r="H39" s="452">
        <v>550</v>
      </c>
    </row>
    <row r="40" spans="1:8" ht="15" x14ac:dyDescent="0.25">
      <c r="A40" s="438"/>
      <c r="B40" s="450"/>
      <c r="C40" s="498" t="s">
        <v>791</v>
      </c>
      <c r="D40" s="466" t="s">
        <v>323</v>
      </c>
      <c r="E40" s="451"/>
      <c r="F40" s="452">
        <v>4000</v>
      </c>
      <c r="G40" s="452">
        <v>4000</v>
      </c>
      <c r="H40" s="452">
        <v>4000</v>
      </c>
    </row>
    <row r="41" spans="1:8" ht="15.75" x14ac:dyDescent="0.25">
      <c r="E41" s="468">
        <v>5934</v>
      </c>
      <c r="F41" s="468">
        <f>SUM(F11:F40)</f>
        <v>27136</v>
      </c>
      <c r="G41" s="468">
        <f>SUM(G11:G40)</f>
        <v>27136</v>
      </c>
      <c r="H41" s="468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00B050"/>
  </sheetPr>
  <dimension ref="A1:T111"/>
  <sheetViews>
    <sheetView workbookViewId="0">
      <pane ySplit="10" topLeftCell="A11" activePane="bottomLeft" state="frozen"/>
      <selection pane="bottomLeft" sqref="A1:H1"/>
    </sheetView>
  </sheetViews>
  <sheetFormatPr defaultRowHeight="11.25" x14ac:dyDescent="0.2"/>
  <cols>
    <col min="1" max="1" width="9.140625" style="1601" customWidth="1"/>
    <col min="2" max="2" width="21.42578125" style="1601" customWidth="1"/>
    <col min="3" max="3" width="47.42578125" style="1601" customWidth="1"/>
    <col min="4" max="4" width="16.5703125" style="1601" customWidth="1"/>
    <col min="5" max="5" width="10.140625" style="1601" bestFit="1" customWidth="1"/>
    <col min="6" max="7" width="10.42578125" style="1601" bestFit="1" customWidth="1"/>
    <col min="8" max="8" width="10.140625" style="1601" bestFit="1" customWidth="1"/>
    <col min="9" max="16384" width="9.140625" style="1601"/>
  </cols>
  <sheetData>
    <row r="1" spans="1:10" x14ac:dyDescent="0.2">
      <c r="A1" s="2581" t="s">
        <v>3045</v>
      </c>
      <c r="B1" s="2581"/>
      <c r="C1" s="2581"/>
      <c r="D1" s="2581"/>
      <c r="E1" s="2581"/>
      <c r="F1" s="2581"/>
      <c r="G1" s="2581"/>
      <c r="H1" s="2581"/>
    </row>
    <row r="2" spans="1:10" x14ac:dyDescent="0.2">
      <c r="D2" s="1867"/>
    </row>
    <row r="3" spans="1:10" x14ac:dyDescent="0.2">
      <c r="A3" s="2522" t="s">
        <v>77</v>
      </c>
      <c r="B3" s="2522"/>
      <c r="C3" s="2522"/>
      <c r="D3" s="2522"/>
      <c r="E3" s="2522"/>
      <c r="F3" s="2522"/>
      <c r="G3" s="2522"/>
      <c r="H3" s="2522"/>
    </row>
    <row r="4" spans="1:10" x14ac:dyDescent="0.2">
      <c r="A4" s="2582" t="s">
        <v>307</v>
      </c>
      <c r="B4" s="2582"/>
      <c r="C4" s="2582"/>
      <c r="D4" s="2582"/>
      <c r="E4" s="2582"/>
      <c r="F4" s="2582"/>
      <c r="G4" s="2582"/>
      <c r="H4" s="2582"/>
    </row>
    <row r="5" spans="1:10" x14ac:dyDescent="0.2">
      <c r="A5" s="2582" t="s">
        <v>878</v>
      </c>
      <c r="B5" s="2582"/>
      <c r="C5" s="2582"/>
      <c r="D5" s="2582"/>
      <c r="E5" s="2582"/>
      <c r="F5" s="2582"/>
      <c r="G5" s="2582"/>
      <c r="H5" s="2582"/>
    </row>
    <row r="6" spans="1:10" x14ac:dyDescent="0.2">
      <c r="A6" s="2583" t="s">
        <v>55</v>
      </c>
      <c r="B6" s="2583"/>
      <c r="C6" s="2583"/>
      <c r="D6" s="2583"/>
      <c r="E6" s="2583"/>
      <c r="F6" s="2583"/>
      <c r="G6" s="2583"/>
      <c r="H6" s="2583"/>
    </row>
    <row r="7" spans="1:10" x14ac:dyDescent="0.2">
      <c r="A7" s="1885"/>
      <c r="B7" s="1886"/>
      <c r="C7" s="1886"/>
      <c r="D7" s="1886"/>
    </row>
    <row r="8" spans="1:10" ht="14.25" customHeight="1" x14ac:dyDescent="0.2">
      <c r="A8" s="2578"/>
      <c r="B8" s="1887" t="s">
        <v>57</v>
      </c>
      <c r="C8" s="1887" t="s">
        <v>58</v>
      </c>
      <c r="D8" s="1887" t="s">
        <v>59</v>
      </c>
      <c r="E8" s="1888" t="s">
        <v>60</v>
      </c>
      <c r="F8" s="1888" t="s">
        <v>458</v>
      </c>
      <c r="G8" s="1888" t="s">
        <v>459</v>
      </c>
      <c r="H8" s="1888" t="s">
        <v>460</v>
      </c>
    </row>
    <row r="9" spans="1:10" ht="14.25" customHeight="1" x14ac:dyDescent="0.2">
      <c r="A9" s="2578"/>
      <c r="B9" s="2579" t="s">
        <v>309</v>
      </c>
      <c r="C9" s="2580" t="s">
        <v>310</v>
      </c>
      <c r="D9" s="2580" t="s">
        <v>311</v>
      </c>
      <c r="E9" s="1889"/>
      <c r="F9" s="1816"/>
      <c r="G9" s="1816"/>
    </row>
    <row r="10" spans="1:10" ht="14.25" customHeight="1" x14ac:dyDescent="0.2">
      <c r="A10" s="2578"/>
      <c r="B10" s="2579"/>
      <c r="C10" s="2580"/>
      <c r="D10" s="2580"/>
      <c r="E10" s="1439" t="s">
        <v>955</v>
      </c>
      <c r="F10" s="1439" t="s">
        <v>879</v>
      </c>
      <c r="G10" s="1439" t="s">
        <v>953</v>
      </c>
      <c r="H10" s="1439" t="s">
        <v>1095</v>
      </c>
    </row>
    <row r="11" spans="1:10" x14ac:dyDescent="0.2">
      <c r="A11" s="1890"/>
      <c r="B11" s="1891" t="s">
        <v>317</v>
      </c>
      <c r="C11" s="1892"/>
      <c r="D11" s="1892"/>
    </row>
    <row r="12" spans="1:10" x14ac:dyDescent="0.2">
      <c r="A12" s="1893" t="s">
        <v>467</v>
      </c>
      <c r="B12" s="1894" t="s">
        <v>321</v>
      </c>
      <c r="C12" s="1895" t="s">
        <v>320</v>
      </c>
      <c r="D12" s="1896" t="s">
        <v>323</v>
      </c>
      <c r="E12" s="1897">
        <v>300</v>
      </c>
      <c r="F12" s="1897">
        <v>300</v>
      </c>
      <c r="G12" s="1897">
        <v>300</v>
      </c>
      <c r="H12" s="1897">
        <v>300</v>
      </c>
    </row>
    <row r="13" spans="1:10" x14ac:dyDescent="0.2">
      <c r="A13" s="1893" t="s">
        <v>475</v>
      </c>
      <c r="B13" s="1898" t="s">
        <v>324</v>
      </c>
      <c r="C13" s="1899" t="s">
        <v>325</v>
      </c>
      <c r="D13" s="1896" t="s">
        <v>323</v>
      </c>
      <c r="E13" s="1900">
        <v>100</v>
      </c>
      <c r="F13" s="1900">
        <v>100</v>
      </c>
      <c r="G13" s="1900">
        <v>100</v>
      </c>
      <c r="H13" s="1900">
        <v>100</v>
      </c>
    </row>
    <row r="14" spans="1:10" x14ac:dyDescent="0.2">
      <c r="A14" s="1893" t="s">
        <v>476</v>
      </c>
      <c r="B14" s="1898" t="s">
        <v>328</v>
      </c>
      <c r="C14" s="1899" t="s">
        <v>694</v>
      </c>
      <c r="D14" s="1896" t="s">
        <v>323</v>
      </c>
      <c r="E14" s="1900">
        <v>54955</v>
      </c>
      <c r="F14" s="1900">
        <v>10000</v>
      </c>
      <c r="G14" s="1900">
        <v>10000</v>
      </c>
      <c r="H14" s="1900">
        <v>10000</v>
      </c>
      <c r="I14" s="1601" t="s">
        <v>1096</v>
      </c>
      <c r="J14" s="1901"/>
    </row>
    <row r="15" spans="1:10" x14ac:dyDescent="0.2">
      <c r="A15" s="1893" t="s">
        <v>477</v>
      </c>
      <c r="B15" s="1898" t="s">
        <v>328</v>
      </c>
      <c r="C15" s="1899" t="s">
        <v>695</v>
      </c>
      <c r="D15" s="1896" t="s">
        <v>323</v>
      </c>
      <c r="E15" s="1900">
        <v>83000</v>
      </c>
      <c r="F15" s="1900">
        <v>15000</v>
      </c>
      <c r="G15" s="1900">
        <v>15000</v>
      </c>
      <c r="H15" s="1900">
        <v>15000</v>
      </c>
    </row>
    <row r="16" spans="1:10" x14ac:dyDescent="0.2">
      <c r="A16" s="1893" t="s">
        <v>478</v>
      </c>
      <c r="B16" s="1898" t="s">
        <v>336</v>
      </c>
      <c r="C16" s="1899" t="s">
        <v>337</v>
      </c>
      <c r="D16" s="1896" t="s">
        <v>323</v>
      </c>
      <c r="E16" s="1900">
        <v>10</v>
      </c>
      <c r="F16" s="1900">
        <v>10</v>
      </c>
      <c r="G16" s="1900">
        <v>10</v>
      </c>
      <c r="H16" s="1900">
        <v>10</v>
      </c>
    </row>
    <row r="17" spans="1:20" x14ac:dyDescent="0.2">
      <c r="A17" s="1893" t="s">
        <v>479</v>
      </c>
      <c r="B17" s="1898" t="s">
        <v>696</v>
      </c>
      <c r="C17" s="1899" t="s">
        <v>697</v>
      </c>
      <c r="D17" s="1902" t="s">
        <v>323</v>
      </c>
      <c r="E17" s="1900">
        <v>900</v>
      </c>
      <c r="F17" s="1900">
        <v>900</v>
      </c>
      <c r="G17" s="1900">
        <v>900</v>
      </c>
      <c r="H17" s="1900">
        <v>900</v>
      </c>
    </row>
    <row r="18" spans="1:20" x14ac:dyDescent="0.2">
      <c r="A18" s="1893" t="s">
        <v>480</v>
      </c>
      <c r="B18" s="1898" t="s">
        <v>698</v>
      </c>
      <c r="C18" s="1899" t="s">
        <v>699</v>
      </c>
      <c r="D18" s="1902" t="s">
        <v>323</v>
      </c>
      <c r="E18" s="1900">
        <v>1190</v>
      </c>
      <c r="F18" s="1900">
        <v>1190</v>
      </c>
      <c r="G18" s="1900">
        <v>1190</v>
      </c>
      <c r="H18" s="1900">
        <v>1190</v>
      </c>
    </row>
    <row r="19" spans="1:20" x14ac:dyDescent="0.2">
      <c r="A19" s="1893" t="s">
        <v>481</v>
      </c>
      <c r="B19" s="1898" t="s">
        <v>348</v>
      </c>
      <c r="C19" s="1899" t="s">
        <v>1096</v>
      </c>
      <c r="D19" s="1902" t="s">
        <v>323</v>
      </c>
      <c r="E19" s="1900">
        <v>1600</v>
      </c>
      <c r="F19" s="1900">
        <v>1600</v>
      </c>
      <c r="G19" s="1900">
        <v>1600</v>
      </c>
      <c r="H19" s="1900">
        <v>1600</v>
      </c>
    </row>
    <row r="20" spans="1:20" ht="11.25" customHeight="1" x14ac:dyDescent="0.2">
      <c r="A20" s="1893" t="s">
        <v>482</v>
      </c>
      <c r="B20" s="1903" t="s">
        <v>1097</v>
      </c>
      <c r="C20" s="1904" t="s">
        <v>700</v>
      </c>
      <c r="D20" s="1905" t="s">
        <v>323</v>
      </c>
      <c r="E20" s="1906">
        <v>35</v>
      </c>
      <c r="F20" s="1906">
        <v>35</v>
      </c>
      <c r="G20" s="1906">
        <v>35</v>
      </c>
      <c r="H20" s="1906">
        <v>35</v>
      </c>
    </row>
    <row r="21" spans="1:20" x14ac:dyDescent="0.2">
      <c r="A21" s="1893" t="s">
        <v>516</v>
      </c>
      <c r="B21" s="1899"/>
      <c r="C21" s="1899" t="s">
        <v>701</v>
      </c>
      <c r="D21" s="1896"/>
      <c r="E21" s="1900">
        <v>1844</v>
      </c>
      <c r="F21" s="1900">
        <v>1844</v>
      </c>
      <c r="G21" s="1900">
        <v>1844</v>
      </c>
      <c r="H21" s="1900">
        <v>1844</v>
      </c>
    </row>
    <row r="22" spans="1:20" x14ac:dyDescent="0.2">
      <c r="A22" s="1893" t="s">
        <v>517</v>
      </c>
      <c r="B22" s="1898" t="s">
        <v>1098</v>
      </c>
      <c r="C22" s="1899" t="s">
        <v>825</v>
      </c>
      <c r="D22" s="1902">
        <v>44196</v>
      </c>
      <c r="E22" s="1900">
        <v>6553</v>
      </c>
      <c r="F22" s="1900">
        <v>6553</v>
      </c>
      <c r="G22" s="1900">
        <v>6553</v>
      </c>
      <c r="H22" s="1900">
        <v>6553</v>
      </c>
    </row>
    <row r="23" spans="1:20" ht="14.25" customHeight="1" x14ac:dyDescent="0.2">
      <c r="A23" s="1893" t="s">
        <v>518</v>
      </c>
      <c r="B23" s="1881" t="s">
        <v>372</v>
      </c>
      <c r="C23" s="1907" t="s">
        <v>373</v>
      </c>
      <c r="D23" s="1908" t="s">
        <v>323</v>
      </c>
      <c r="E23" s="1909">
        <v>40</v>
      </c>
      <c r="F23" s="1909">
        <v>40</v>
      </c>
      <c r="G23" s="1909">
        <v>40</v>
      </c>
      <c r="H23" s="1909">
        <v>40</v>
      </c>
    </row>
    <row r="24" spans="1:20" ht="12.75" customHeight="1" x14ac:dyDescent="0.2">
      <c r="A24" s="1893" t="s">
        <v>519</v>
      </c>
      <c r="B24" s="1881" t="s">
        <v>376</v>
      </c>
      <c r="C24" s="1907" t="s">
        <v>702</v>
      </c>
      <c r="D24" s="1908" t="s">
        <v>323</v>
      </c>
      <c r="E24" s="1910">
        <v>210</v>
      </c>
      <c r="F24" s="1910">
        <v>210</v>
      </c>
      <c r="G24" s="1910">
        <v>210</v>
      </c>
      <c r="H24" s="1910">
        <v>210</v>
      </c>
    </row>
    <row r="25" spans="1:20" ht="12.75" customHeight="1" x14ac:dyDescent="0.2">
      <c r="A25" s="1893" t="s">
        <v>520</v>
      </c>
      <c r="B25" s="1903" t="s">
        <v>378</v>
      </c>
      <c r="C25" s="1904" t="s">
        <v>703</v>
      </c>
      <c r="D25" s="1905" t="s">
        <v>323</v>
      </c>
      <c r="E25" s="1906">
        <v>199</v>
      </c>
      <c r="F25" s="1906">
        <v>199</v>
      </c>
      <c r="G25" s="1906">
        <v>199</v>
      </c>
      <c r="H25" s="1906">
        <v>199</v>
      </c>
      <c r="S25" s="1911"/>
      <c r="T25" s="1911"/>
    </row>
    <row r="26" spans="1:20" ht="12.75" customHeight="1" x14ac:dyDescent="0.2">
      <c r="A26" s="1893" t="s">
        <v>521</v>
      </c>
      <c r="B26" s="1903" t="s">
        <v>380</v>
      </c>
      <c r="C26" s="1904" t="s">
        <v>381</v>
      </c>
      <c r="D26" s="1905" t="s">
        <v>323</v>
      </c>
      <c r="E26" s="1906">
        <v>1863</v>
      </c>
      <c r="F26" s="1906">
        <v>1863</v>
      </c>
      <c r="G26" s="1906">
        <v>1863</v>
      </c>
      <c r="H26" s="1906">
        <v>1863</v>
      </c>
      <c r="S26" s="1911"/>
      <c r="T26" s="1911"/>
    </row>
    <row r="27" spans="1:20" s="1914" customFormat="1" ht="12.75" customHeight="1" x14ac:dyDescent="0.2">
      <c r="A27" s="1893" t="s">
        <v>522</v>
      </c>
      <c r="B27" s="1881" t="s">
        <v>880</v>
      </c>
      <c r="C27" s="1912" t="s">
        <v>1099</v>
      </c>
      <c r="D27" s="1908" t="s">
        <v>323</v>
      </c>
      <c r="E27" s="1913">
        <v>5985</v>
      </c>
      <c r="F27" s="1913">
        <v>5985</v>
      </c>
      <c r="G27" s="1913">
        <v>5985</v>
      </c>
      <c r="H27" s="1913">
        <v>5985</v>
      </c>
      <c r="I27" s="1911"/>
      <c r="J27" s="1911"/>
      <c r="K27" s="1911"/>
      <c r="L27" s="1911"/>
      <c r="M27" s="1911"/>
      <c r="N27" s="1911"/>
      <c r="O27" s="1911"/>
      <c r="P27" s="1911"/>
      <c r="Q27" s="1911"/>
      <c r="R27" s="1911"/>
      <c r="S27" s="1911"/>
      <c r="T27" s="1911"/>
    </row>
    <row r="28" spans="1:20" ht="12.75" customHeight="1" x14ac:dyDescent="0.2">
      <c r="A28" s="1893" t="s">
        <v>523</v>
      </c>
      <c r="B28" s="1915"/>
      <c r="C28" s="1912" t="s">
        <v>704</v>
      </c>
      <c r="D28" s="1908" t="s">
        <v>323</v>
      </c>
      <c r="E28" s="1910">
        <v>15</v>
      </c>
      <c r="F28" s="1910">
        <v>15</v>
      </c>
      <c r="G28" s="1910">
        <v>15</v>
      </c>
      <c r="H28" s="1910">
        <v>15</v>
      </c>
      <c r="S28" s="1911"/>
      <c r="T28" s="1911"/>
    </row>
    <row r="29" spans="1:20" ht="35.25" customHeight="1" x14ac:dyDescent="0.2">
      <c r="A29" s="1893" t="s">
        <v>525</v>
      </c>
      <c r="B29" s="1915" t="s">
        <v>1100</v>
      </c>
      <c r="C29" s="1912" t="s">
        <v>1101</v>
      </c>
      <c r="D29" s="1908">
        <v>47150</v>
      </c>
      <c r="E29" s="1913">
        <v>3883</v>
      </c>
      <c r="F29" s="1913">
        <v>3883</v>
      </c>
      <c r="G29" s="1913">
        <v>3883</v>
      </c>
      <c r="H29" s="1913">
        <v>3883</v>
      </c>
      <c r="S29" s="1911"/>
      <c r="T29" s="1911"/>
    </row>
    <row r="30" spans="1:20" ht="23.25" customHeight="1" x14ac:dyDescent="0.2">
      <c r="A30" s="1893" t="s">
        <v>526</v>
      </c>
      <c r="B30" s="1881" t="s">
        <v>1102</v>
      </c>
      <c r="C30" s="1912" t="s">
        <v>881</v>
      </c>
      <c r="D30" s="1908" t="s">
        <v>323</v>
      </c>
      <c r="E30" s="1913">
        <v>1800</v>
      </c>
      <c r="F30" s="1913">
        <v>1800</v>
      </c>
      <c r="G30" s="1913">
        <v>1800</v>
      </c>
      <c r="H30" s="1913">
        <v>1800</v>
      </c>
      <c r="S30" s="1911"/>
      <c r="T30" s="1911"/>
    </row>
    <row r="31" spans="1:20" s="1914" customFormat="1" ht="23.25" customHeight="1" x14ac:dyDescent="0.2">
      <c r="A31" s="1893" t="s">
        <v>527</v>
      </c>
      <c r="B31" s="1881" t="s">
        <v>1103</v>
      </c>
      <c r="C31" s="1912" t="s">
        <v>1104</v>
      </c>
      <c r="D31" s="1908" t="s">
        <v>323</v>
      </c>
      <c r="E31" s="1913">
        <v>1500</v>
      </c>
      <c r="F31" s="1913">
        <v>1500</v>
      </c>
      <c r="G31" s="1913">
        <v>1500</v>
      </c>
      <c r="H31" s="1913">
        <v>1500</v>
      </c>
      <c r="I31" s="1911"/>
      <c r="J31" s="1911"/>
      <c r="K31" s="1911"/>
      <c r="L31" s="1911"/>
      <c r="M31" s="1911"/>
      <c r="N31" s="1911"/>
      <c r="O31" s="1911"/>
      <c r="P31" s="1911"/>
      <c r="Q31" s="1911"/>
      <c r="R31" s="1911"/>
      <c r="S31" s="1911"/>
      <c r="T31" s="1911"/>
    </row>
    <row r="32" spans="1:20" ht="15.75" customHeight="1" x14ac:dyDescent="0.2">
      <c r="A32" s="1893" t="s">
        <v>528</v>
      </c>
      <c r="B32" s="1881" t="s">
        <v>705</v>
      </c>
      <c r="C32" s="1912" t="s">
        <v>706</v>
      </c>
      <c r="D32" s="1908" t="s">
        <v>323</v>
      </c>
      <c r="E32" s="1913">
        <v>30</v>
      </c>
      <c r="F32" s="1913">
        <v>30</v>
      </c>
      <c r="G32" s="1913">
        <v>30</v>
      </c>
      <c r="H32" s="1913">
        <v>30</v>
      </c>
      <c r="S32" s="1911"/>
      <c r="T32" s="1911"/>
    </row>
    <row r="33" spans="1:9" ht="15.75" customHeight="1" x14ac:dyDescent="0.2">
      <c r="A33" s="1893" t="s">
        <v>529</v>
      </c>
      <c r="B33" s="1881" t="s">
        <v>707</v>
      </c>
      <c r="C33" s="1912" t="s">
        <v>708</v>
      </c>
      <c r="D33" s="1908">
        <v>44196</v>
      </c>
      <c r="E33" s="1913">
        <v>153</v>
      </c>
      <c r="F33" s="1913">
        <v>153</v>
      </c>
      <c r="G33" s="1913">
        <v>153</v>
      </c>
      <c r="H33" s="1913">
        <v>153</v>
      </c>
    </row>
    <row r="34" spans="1:9" ht="15.75" customHeight="1" x14ac:dyDescent="0.2">
      <c r="A34" s="1893" t="s">
        <v>530</v>
      </c>
      <c r="B34" s="1881" t="s">
        <v>709</v>
      </c>
      <c r="C34" s="1912" t="s">
        <v>710</v>
      </c>
      <c r="D34" s="1908" t="s">
        <v>323</v>
      </c>
      <c r="E34" s="1913">
        <v>457</v>
      </c>
      <c r="F34" s="1913">
        <v>457</v>
      </c>
      <c r="G34" s="1913">
        <v>457</v>
      </c>
      <c r="H34" s="1913">
        <v>457</v>
      </c>
    </row>
    <row r="35" spans="1:9" ht="24.75" customHeight="1" x14ac:dyDescent="0.2">
      <c r="A35" s="1893" t="s">
        <v>531</v>
      </c>
      <c r="B35" s="1881" t="s">
        <v>711</v>
      </c>
      <c r="C35" s="1912" t="s">
        <v>816</v>
      </c>
      <c r="D35" s="1908" t="s">
        <v>323</v>
      </c>
      <c r="E35" s="1913">
        <v>198</v>
      </c>
      <c r="F35" s="1913">
        <v>198</v>
      </c>
      <c r="G35" s="1913">
        <v>198</v>
      </c>
      <c r="H35" s="1913">
        <v>198</v>
      </c>
    </row>
    <row r="36" spans="1:9" ht="17.25" customHeight="1" x14ac:dyDescent="0.2">
      <c r="A36" s="1893" t="s">
        <v>532</v>
      </c>
      <c r="B36" s="1881" t="s">
        <v>712</v>
      </c>
      <c r="C36" s="1912" t="s">
        <v>713</v>
      </c>
      <c r="D36" s="1908" t="s">
        <v>323</v>
      </c>
      <c r="E36" s="1913">
        <v>217</v>
      </c>
      <c r="F36" s="1913">
        <v>217</v>
      </c>
      <c r="G36" s="1913">
        <v>217</v>
      </c>
      <c r="H36" s="1913">
        <v>217</v>
      </c>
    </row>
    <row r="37" spans="1:9" ht="17.25" customHeight="1" x14ac:dyDescent="0.2">
      <c r="A37" s="1893" t="s">
        <v>548</v>
      </c>
      <c r="B37" s="1881" t="s">
        <v>1105</v>
      </c>
      <c r="C37" s="1912" t="s">
        <v>714</v>
      </c>
      <c r="D37" s="1908" t="s">
        <v>323</v>
      </c>
      <c r="E37" s="1913">
        <v>1320</v>
      </c>
      <c r="F37" s="1913">
        <v>1320</v>
      </c>
      <c r="G37" s="1913">
        <v>1320</v>
      </c>
      <c r="H37" s="1913">
        <v>1320</v>
      </c>
    </row>
    <row r="38" spans="1:9" ht="17.25" customHeight="1" x14ac:dyDescent="0.2">
      <c r="A38" s="1893" t="s">
        <v>549</v>
      </c>
      <c r="B38" s="1881" t="s">
        <v>1106</v>
      </c>
      <c r="C38" s="1912" t="s">
        <v>715</v>
      </c>
      <c r="D38" s="1908">
        <v>45536</v>
      </c>
      <c r="E38" s="1913">
        <v>3810</v>
      </c>
      <c r="F38" s="1913">
        <v>3810</v>
      </c>
      <c r="G38" s="1913">
        <v>3810</v>
      </c>
      <c r="H38" s="1913">
        <v>3810</v>
      </c>
    </row>
    <row r="39" spans="1:9" ht="28.5" customHeight="1" x14ac:dyDescent="0.2">
      <c r="A39" s="1893" t="s">
        <v>550</v>
      </c>
      <c r="B39" s="1881" t="s">
        <v>1107</v>
      </c>
      <c r="C39" s="1912" t="s">
        <v>1108</v>
      </c>
      <c r="D39" s="1908">
        <v>44074</v>
      </c>
      <c r="E39" s="1916">
        <v>1461</v>
      </c>
      <c r="F39" s="1916">
        <v>0</v>
      </c>
      <c r="G39" s="1916">
        <v>0</v>
      </c>
      <c r="H39" s="1916">
        <v>0</v>
      </c>
    </row>
    <row r="40" spans="1:9" ht="15" customHeight="1" x14ac:dyDescent="0.2">
      <c r="A40" s="1893" t="s">
        <v>551</v>
      </c>
      <c r="B40" s="1881"/>
      <c r="C40" s="1912" t="s">
        <v>716</v>
      </c>
      <c r="D40" s="1908">
        <v>44074</v>
      </c>
      <c r="E40" s="1916">
        <v>154</v>
      </c>
      <c r="F40" s="1916">
        <v>0</v>
      </c>
      <c r="G40" s="1916">
        <v>0</v>
      </c>
      <c r="H40" s="1916">
        <v>0</v>
      </c>
    </row>
    <row r="41" spans="1:9" x14ac:dyDescent="0.2">
      <c r="A41" s="1893" t="s">
        <v>552</v>
      </c>
      <c r="B41" s="1601" t="s">
        <v>2888</v>
      </c>
      <c r="C41" s="1601" t="s">
        <v>2889</v>
      </c>
      <c r="D41" s="1917">
        <v>44561</v>
      </c>
      <c r="E41" s="1601">
        <v>276</v>
      </c>
      <c r="F41" s="1601">
        <v>276</v>
      </c>
      <c r="G41" s="1601">
        <v>276</v>
      </c>
      <c r="H41" s="1601">
        <v>276</v>
      </c>
    </row>
    <row r="42" spans="1:9" x14ac:dyDescent="0.2">
      <c r="A42" s="1893" t="s">
        <v>553</v>
      </c>
      <c r="B42" s="1881" t="s">
        <v>2890</v>
      </c>
      <c r="C42" s="1881" t="s">
        <v>717</v>
      </c>
      <c r="D42" s="1908">
        <v>44255</v>
      </c>
      <c r="E42" s="1916">
        <v>15425</v>
      </c>
      <c r="F42" s="1916">
        <v>15674</v>
      </c>
      <c r="G42" s="1916">
        <v>15674</v>
      </c>
      <c r="H42" s="1916">
        <v>15674</v>
      </c>
    </row>
    <row r="43" spans="1:9" x14ac:dyDescent="0.2">
      <c r="A43" s="1893" t="s">
        <v>554</v>
      </c>
      <c r="B43" s="1881" t="s">
        <v>2891</v>
      </c>
      <c r="C43" s="1881" t="s">
        <v>718</v>
      </c>
      <c r="D43" s="1908" t="s">
        <v>323</v>
      </c>
      <c r="E43" s="1916">
        <v>3105</v>
      </c>
      <c r="F43" s="1916">
        <v>3300</v>
      </c>
      <c r="G43" s="1916">
        <v>3300</v>
      </c>
      <c r="H43" s="1916">
        <v>3300</v>
      </c>
    </row>
    <row r="44" spans="1:9" x14ac:dyDescent="0.2">
      <c r="A44" s="1893" t="s">
        <v>555</v>
      </c>
      <c r="B44" s="1911" t="s">
        <v>1140</v>
      </c>
      <c r="C44" s="1601" t="s">
        <v>1141</v>
      </c>
      <c r="D44" s="1918">
        <v>44561</v>
      </c>
      <c r="E44" s="1595">
        <v>254</v>
      </c>
      <c r="F44" s="1788">
        <v>297</v>
      </c>
      <c r="G44" s="1788">
        <v>297</v>
      </c>
      <c r="H44" s="1788">
        <v>297</v>
      </c>
    </row>
    <row r="45" spans="1:9" x14ac:dyDescent="0.2">
      <c r="A45" s="1893" t="s">
        <v>556</v>
      </c>
      <c r="B45" s="1601" t="s">
        <v>2892</v>
      </c>
      <c r="C45" s="1601" t="s">
        <v>2893</v>
      </c>
      <c r="D45" s="1867" t="s">
        <v>323</v>
      </c>
      <c r="E45" s="1601">
        <v>127</v>
      </c>
      <c r="F45" s="1601">
        <v>127</v>
      </c>
      <c r="G45" s="1601">
        <v>127</v>
      </c>
      <c r="H45" s="1601">
        <v>127</v>
      </c>
    </row>
    <row r="46" spans="1:9" x14ac:dyDescent="0.2">
      <c r="A46" s="1893" t="s">
        <v>608</v>
      </c>
      <c r="B46" s="1881" t="s">
        <v>719</v>
      </c>
      <c r="C46" s="1881" t="s">
        <v>2894</v>
      </c>
      <c r="D46" s="1908">
        <v>44165</v>
      </c>
      <c r="E46" s="1916">
        <v>910</v>
      </c>
      <c r="F46" s="1916">
        <v>0</v>
      </c>
      <c r="G46" s="1916">
        <v>0</v>
      </c>
      <c r="H46" s="1916">
        <v>0</v>
      </c>
      <c r="I46" s="1911"/>
    </row>
    <row r="47" spans="1:9" ht="22.5" x14ac:dyDescent="0.2">
      <c r="A47" s="1893" t="s">
        <v>609</v>
      </c>
      <c r="B47" s="1881" t="s">
        <v>720</v>
      </c>
      <c r="C47" s="1912" t="s">
        <v>721</v>
      </c>
      <c r="D47" s="1908" t="s">
        <v>323</v>
      </c>
      <c r="E47" s="1916">
        <v>38</v>
      </c>
      <c r="F47" s="1916">
        <v>38</v>
      </c>
      <c r="G47" s="1916">
        <v>38</v>
      </c>
      <c r="H47" s="1916">
        <v>38</v>
      </c>
    </row>
    <row r="48" spans="1:9" ht="15" customHeight="1" x14ac:dyDescent="0.2">
      <c r="A48" s="1893" t="s">
        <v>610</v>
      </c>
      <c r="B48" s="1881">
        <v>42794</v>
      </c>
      <c r="C48" s="1881" t="s">
        <v>1109</v>
      </c>
      <c r="D48" s="1908" t="s">
        <v>323</v>
      </c>
      <c r="E48" s="1916">
        <v>212</v>
      </c>
      <c r="F48" s="1916">
        <v>212</v>
      </c>
      <c r="G48" s="1916">
        <v>212</v>
      </c>
      <c r="H48" s="1916">
        <v>212</v>
      </c>
    </row>
    <row r="49" spans="1:10" x14ac:dyDescent="0.2">
      <c r="A49" s="1893" t="s">
        <v>611</v>
      </c>
      <c r="B49" s="1881" t="s">
        <v>1110</v>
      </c>
      <c r="C49" s="1915" t="s">
        <v>1111</v>
      </c>
      <c r="D49" s="1908" t="s">
        <v>323</v>
      </c>
      <c r="E49" s="1916">
        <v>711</v>
      </c>
      <c r="F49" s="1916">
        <v>711</v>
      </c>
      <c r="G49" s="1916">
        <v>711</v>
      </c>
      <c r="H49" s="1916">
        <v>711</v>
      </c>
    </row>
    <row r="50" spans="1:10" x14ac:dyDescent="0.2">
      <c r="A50" s="1893" t="s">
        <v>112</v>
      </c>
      <c r="B50" s="1881"/>
      <c r="C50" s="1881" t="s">
        <v>2895</v>
      </c>
      <c r="D50" s="1919" t="s">
        <v>323</v>
      </c>
      <c r="E50" s="1916">
        <v>175</v>
      </c>
      <c r="F50" s="1916">
        <v>175</v>
      </c>
      <c r="G50" s="1916">
        <v>175</v>
      </c>
      <c r="H50" s="1916">
        <v>175</v>
      </c>
    </row>
    <row r="51" spans="1:10" x14ac:dyDescent="0.2">
      <c r="A51" s="1893" t="s">
        <v>636</v>
      </c>
      <c r="B51" s="1911"/>
      <c r="C51" s="1881" t="s">
        <v>724</v>
      </c>
      <c r="D51" s="1920">
        <v>45291</v>
      </c>
      <c r="E51" s="1916">
        <v>10500</v>
      </c>
      <c r="F51" s="1916">
        <v>0</v>
      </c>
      <c r="G51" s="1916">
        <v>0</v>
      </c>
      <c r="H51" s="1916">
        <v>0</v>
      </c>
    </row>
    <row r="52" spans="1:10" x14ac:dyDescent="0.2">
      <c r="A52" s="1893" t="s">
        <v>637</v>
      </c>
      <c r="B52" s="1911"/>
      <c r="C52" s="1881" t="s">
        <v>2896</v>
      </c>
      <c r="D52" s="1920" t="s">
        <v>323</v>
      </c>
      <c r="E52" s="1916">
        <v>52</v>
      </c>
      <c r="F52" s="1916">
        <v>52</v>
      </c>
      <c r="G52" s="1916">
        <v>52</v>
      </c>
      <c r="H52" s="1916">
        <v>52</v>
      </c>
    </row>
    <row r="53" spans="1:10" x14ac:dyDescent="0.2">
      <c r="A53" s="1893" t="s">
        <v>115</v>
      </c>
      <c r="B53" s="1911"/>
      <c r="C53" s="1881" t="s">
        <v>2897</v>
      </c>
      <c r="D53" s="1920" t="s">
        <v>323</v>
      </c>
      <c r="E53" s="1916">
        <v>107</v>
      </c>
      <c r="F53" s="1916">
        <v>107</v>
      </c>
      <c r="G53" s="1916">
        <v>107</v>
      </c>
      <c r="H53" s="1916">
        <v>107</v>
      </c>
    </row>
    <row r="54" spans="1:10" x14ac:dyDescent="0.2">
      <c r="A54" s="1893" t="s">
        <v>116</v>
      </c>
      <c r="B54" s="1911"/>
      <c r="C54" s="1881" t="s">
        <v>2898</v>
      </c>
      <c r="D54" s="1919" t="s">
        <v>323</v>
      </c>
      <c r="E54" s="1916">
        <v>44</v>
      </c>
      <c r="F54" s="1916">
        <v>44</v>
      </c>
      <c r="G54" s="1916">
        <v>44</v>
      </c>
      <c r="H54" s="1916">
        <v>44</v>
      </c>
    </row>
    <row r="55" spans="1:10" x14ac:dyDescent="0.2">
      <c r="A55" s="1893" t="s">
        <v>117</v>
      </c>
      <c r="B55" s="1911"/>
      <c r="C55" s="1881" t="s">
        <v>2899</v>
      </c>
      <c r="D55" s="1919" t="s">
        <v>323</v>
      </c>
      <c r="E55" s="1916">
        <v>55</v>
      </c>
      <c r="F55" s="1916">
        <v>55</v>
      </c>
      <c r="G55" s="1916">
        <v>55</v>
      </c>
      <c r="H55" s="1916">
        <v>55</v>
      </c>
      <c r="J55" s="1916"/>
    </row>
    <row r="56" spans="1:10" x14ac:dyDescent="0.2">
      <c r="A56" s="1893" t="s">
        <v>120</v>
      </c>
      <c r="B56" s="1911"/>
      <c r="C56" s="1881" t="s">
        <v>2900</v>
      </c>
      <c r="D56" s="1919" t="s">
        <v>323</v>
      </c>
      <c r="E56" s="1916">
        <v>77</v>
      </c>
      <c r="F56" s="1916">
        <v>77</v>
      </c>
      <c r="G56" s="1916">
        <v>77</v>
      </c>
      <c r="H56" s="1916">
        <v>77</v>
      </c>
    </row>
    <row r="57" spans="1:10" x14ac:dyDescent="0.2">
      <c r="A57" s="1893" t="s">
        <v>123</v>
      </c>
      <c r="B57" s="1911"/>
      <c r="C57" s="1881" t="s">
        <v>2901</v>
      </c>
      <c r="D57" s="1919" t="s">
        <v>323</v>
      </c>
      <c r="E57" s="1916">
        <v>120</v>
      </c>
      <c r="F57" s="1916">
        <v>120</v>
      </c>
      <c r="G57" s="1916">
        <v>120</v>
      </c>
      <c r="H57" s="1916">
        <v>120</v>
      </c>
    </row>
    <row r="58" spans="1:10" x14ac:dyDescent="0.2">
      <c r="A58" s="1893" t="s">
        <v>124</v>
      </c>
      <c r="B58" s="1911"/>
      <c r="C58" s="1881" t="s">
        <v>725</v>
      </c>
      <c r="D58" s="1919" t="s">
        <v>323</v>
      </c>
      <c r="E58" s="1916">
        <v>98</v>
      </c>
      <c r="F58" s="1916">
        <v>98</v>
      </c>
      <c r="G58" s="1916">
        <v>98</v>
      </c>
      <c r="H58" s="1916">
        <v>98</v>
      </c>
      <c r="I58" s="1911"/>
    </row>
    <row r="59" spans="1:10" ht="15" customHeight="1" x14ac:dyDescent="0.2">
      <c r="A59" s="1893" t="s">
        <v>125</v>
      </c>
      <c r="B59" s="1921"/>
      <c r="C59" s="1915" t="s">
        <v>2902</v>
      </c>
      <c r="D59" s="1815" t="s">
        <v>323</v>
      </c>
      <c r="E59" s="1922">
        <v>48</v>
      </c>
      <c r="F59" s="1922">
        <v>48</v>
      </c>
      <c r="G59" s="1922">
        <v>48</v>
      </c>
      <c r="H59" s="1922">
        <v>48</v>
      </c>
    </row>
    <row r="60" spans="1:10" x14ac:dyDescent="0.2">
      <c r="A60" s="1893" t="s">
        <v>126</v>
      </c>
      <c r="B60" s="1923">
        <v>68360</v>
      </c>
      <c r="C60" s="1881" t="s">
        <v>818</v>
      </c>
      <c r="D60" s="1919" t="s">
        <v>323</v>
      </c>
      <c r="E60" s="1916">
        <v>1844</v>
      </c>
      <c r="F60" s="1916">
        <v>1844</v>
      </c>
      <c r="G60" s="1916">
        <v>1844</v>
      </c>
      <c r="H60" s="1916">
        <v>1844</v>
      </c>
    </row>
    <row r="61" spans="1:10" ht="22.5" x14ac:dyDescent="0.2">
      <c r="A61" s="1893" t="s">
        <v>129</v>
      </c>
      <c r="B61" s="1921" t="s">
        <v>2903</v>
      </c>
      <c r="C61" s="1915" t="s">
        <v>2904</v>
      </c>
      <c r="D61" s="1924">
        <v>44196</v>
      </c>
      <c r="E61" s="1922">
        <v>35000</v>
      </c>
      <c r="F61" s="1922">
        <v>35000</v>
      </c>
      <c r="G61" s="1922">
        <v>35000</v>
      </c>
      <c r="H61" s="1922">
        <v>35000</v>
      </c>
    </row>
    <row r="62" spans="1:10" x14ac:dyDescent="0.2">
      <c r="A62" s="1893" t="s">
        <v>132</v>
      </c>
      <c r="B62" s="1911" t="s">
        <v>789</v>
      </c>
      <c r="C62" s="1881" t="s">
        <v>790</v>
      </c>
      <c r="D62" s="1919" t="s">
        <v>323</v>
      </c>
      <c r="E62" s="1916">
        <v>22000</v>
      </c>
      <c r="F62" s="1916">
        <v>22000</v>
      </c>
      <c r="G62" s="1916">
        <v>22000</v>
      </c>
      <c r="H62" s="1916">
        <v>22000</v>
      </c>
    </row>
    <row r="63" spans="1:10" x14ac:dyDescent="0.2">
      <c r="A63" s="1893" t="s">
        <v>135</v>
      </c>
      <c r="B63" s="1911"/>
      <c r="C63" s="1881" t="s">
        <v>791</v>
      </c>
      <c r="D63" s="1919" t="s">
        <v>323</v>
      </c>
      <c r="E63" s="1916">
        <v>732</v>
      </c>
      <c r="F63" s="1916">
        <v>732</v>
      </c>
      <c r="G63" s="1916">
        <v>732</v>
      </c>
      <c r="H63" s="1916">
        <v>732</v>
      </c>
    </row>
    <row r="64" spans="1:10" ht="22.5" x14ac:dyDescent="0.2">
      <c r="A64" s="1893" t="s">
        <v>136</v>
      </c>
      <c r="B64" s="1921" t="s">
        <v>826</v>
      </c>
      <c r="C64" s="1915" t="s">
        <v>827</v>
      </c>
      <c r="D64" s="1815" t="s">
        <v>323</v>
      </c>
      <c r="E64" s="1922">
        <v>3277</v>
      </c>
      <c r="F64" s="1922">
        <v>3277</v>
      </c>
      <c r="G64" s="1922">
        <v>3277</v>
      </c>
      <c r="H64" s="1922">
        <v>3277</v>
      </c>
    </row>
    <row r="65" spans="1:12" x14ac:dyDescent="0.2">
      <c r="A65" s="1893" t="s">
        <v>139</v>
      </c>
      <c r="B65" s="1925">
        <v>42928</v>
      </c>
      <c r="C65" s="1881" t="s">
        <v>1112</v>
      </c>
      <c r="D65" s="1919" t="s">
        <v>323</v>
      </c>
      <c r="E65" s="1916">
        <v>283</v>
      </c>
      <c r="F65" s="1916">
        <v>283</v>
      </c>
      <c r="G65" s="1916">
        <v>283</v>
      </c>
      <c r="H65" s="1916">
        <v>283</v>
      </c>
    </row>
    <row r="66" spans="1:12" x14ac:dyDescent="0.2">
      <c r="A66" s="1893" t="s">
        <v>140</v>
      </c>
      <c r="B66" s="1911" t="s">
        <v>882</v>
      </c>
      <c r="C66" s="1881" t="s">
        <v>883</v>
      </c>
      <c r="D66" s="1920">
        <v>46727</v>
      </c>
      <c r="E66" s="1916">
        <v>155395</v>
      </c>
      <c r="F66" s="1916">
        <v>155395</v>
      </c>
      <c r="G66" s="1916">
        <v>155395</v>
      </c>
      <c r="H66" s="1916">
        <v>155395</v>
      </c>
    </row>
    <row r="67" spans="1:12" x14ac:dyDescent="0.2">
      <c r="A67" s="1893" t="s">
        <v>141</v>
      </c>
      <c r="B67" s="1911" t="s">
        <v>2905</v>
      </c>
      <c r="C67" s="1881" t="s">
        <v>884</v>
      </c>
      <c r="D67" s="1920" t="s">
        <v>323</v>
      </c>
      <c r="E67" s="1926">
        <v>8870</v>
      </c>
      <c r="F67" s="1916">
        <v>8870</v>
      </c>
      <c r="G67" s="1916">
        <v>8870</v>
      </c>
      <c r="H67" s="1916">
        <v>8870</v>
      </c>
    </row>
    <row r="68" spans="1:12" x14ac:dyDescent="0.2">
      <c r="A68" s="1893" t="s">
        <v>142</v>
      </c>
      <c r="B68" s="1911" t="s">
        <v>2906</v>
      </c>
      <c r="C68" s="1881" t="s">
        <v>885</v>
      </c>
      <c r="D68" s="1920">
        <v>44469</v>
      </c>
      <c r="E68" s="1916">
        <v>2794</v>
      </c>
      <c r="F68" s="1916">
        <v>2794</v>
      </c>
      <c r="G68" s="1916">
        <v>2794</v>
      </c>
      <c r="H68" s="1916">
        <v>2794</v>
      </c>
      <c r="I68" s="1927"/>
      <c r="J68" s="1901"/>
      <c r="L68" s="1911"/>
    </row>
    <row r="69" spans="1:12" x14ac:dyDescent="0.2">
      <c r="A69" s="1893" t="s">
        <v>143</v>
      </c>
      <c r="B69" s="1911" t="s">
        <v>1113</v>
      </c>
      <c r="C69" s="1881" t="s">
        <v>1114</v>
      </c>
      <c r="D69" s="1919" t="s">
        <v>323</v>
      </c>
      <c r="E69" s="1916">
        <v>900</v>
      </c>
      <c r="F69" s="1916">
        <v>900</v>
      </c>
      <c r="G69" s="1916">
        <v>900</v>
      </c>
      <c r="H69" s="1916">
        <v>900</v>
      </c>
    </row>
    <row r="70" spans="1:12" x14ac:dyDescent="0.2">
      <c r="A70" s="1893" t="s">
        <v>145</v>
      </c>
      <c r="B70" s="1911" t="s">
        <v>2907</v>
      </c>
      <c r="C70" s="1881" t="s">
        <v>1115</v>
      </c>
      <c r="D70" s="1920" t="s">
        <v>323</v>
      </c>
      <c r="E70" s="1788">
        <v>5460</v>
      </c>
      <c r="F70" s="1788">
        <v>5640</v>
      </c>
      <c r="G70" s="1788">
        <v>5640</v>
      </c>
      <c r="H70" s="1788">
        <v>5640</v>
      </c>
    </row>
    <row r="71" spans="1:12" x14ac:dyDescent="0.2">
      <c r="A71" s="1893" t="s">
        <v>148</v>
      </c>
      <c r="B71" s="1601" t="s">
        <v>1116</v>
      </c>
      <c r="C71" s="1881" t="s">
        <v>1117</v>
      </c>
      <c r="D71" s="1867" t="s">
        <v>323</v>
      </c>
      <c r="E71" s="1601">
        <v>217</v>
      </c>
      <c r="F71" s="1601">
        <v>217</v>
      </c>
      <c r="G71" s="1601">
        <v>217</v>
      </c>
      <c r="H71" s="1601">
        <v>217</v>
      </c>
    </row>
    <row r="72" spans="1:12" x14ac:dyDescent="0.2">
      <c r="A72" s="1893" t="s">
        <v>150</v>
      </c>
      <c r="B72" s="1816" t="s">
        <v>1118</v>
      </c>
      <c r="C72" s="1816" t="s">
        <v>1119</v>
      </c>
      <c r="D72" s="1786" t="s">
        <v>323</v>
      </c>
      <c r="E72" s="1595">
        <v>1524</v>
      </c>
      <c r="F72" s="1595">
        <v>1524</v>
      </c>
      <c r="G72" s="1595">
        <v>1524</v>
      </c>
      <c r="H72" s="1595">
        <v>1524</v>
      </c>
    </row>
    <row r="73" spans="1:12" x14ac:dyDescent="0.2">
      <c r="A73" s="1893" t="s">
        <v>151</v>
      </c>
      <c r="B73" s="1601" t="s">
        <v>1120</v>
      </c>
      <c r="C73" s="1601" t="s">
        <v>1121</v>
      </c>
      <c r="D73" s="1867" t="s">
        <v>323</v>
      </c>
      <c r="E73" s="1601">
        <v>671</v>
      </c>
      <c r="F73" s="1601">
        <v>671</v>
      </c>
      <c r="G73" s="1601">
        <v>671</v>
      </c>
      <c r="H73" s="1601">
        <v>671</v>
      </c>
    </row>
    <row r="74" spans="1:12" ht="22.5" x14ac:dyDescent="0.2">
      <c r="A74" s="1893" t="s">
        <v>152</v>
      </c>
      <c r="B74" s="1816" t="s">
        <v>1122</v>
      </c>
      <c r="C74" s="1816" t="s">
        <v>1123</v>
      </c>
      <c r="D74" s="1786" t="s">
        <v>323</v>
      </c>
      <c r="E74" s="1816">
        <v>200</v>
      </c>
      <c r="F74" s="1816">
        <v>200</v>
      </c>
      <c r="G74" s="1816">
        <v>200</v>
      </c>
      <c r="H74" s="1816">
        <v>200</v>
      </c>
    </row>
    <row r="75" spans="1:12" x14ac:dyDescent="0.2">
      <c r="A75" s="1893" t="s">
        <v>886</v>
      </c>
      <c r="B75" s="1816" t="s">
        <v>1124</v>
      </c>
      <c r="C75" s="1816" t="s">
        <v>1125</v>
      </c>
      <c r="D75" s="1786" t="s">
        <v>323</v>
      </c>
      <c r="E75" s="1816">
        <v>31</v>
      </c>
      <c r="F75" s="1816">
        <v>31</v>
      </c>
      <c r="G75" s="1816">
        <v>31</v>
      </c>
      <c r="H75" s="1816">
        <v>31</v>
      </c>
    </row>
    <row r="76" spans="1:12" x14ac:dyDescent="0.2">
      <c r="A76" s="1893" t="s">
        <v>887</v>
      </c>
      <c r="B76" s="1601" t="s">
        <v>2908</v>
      </c>
      <c r="C76" s="1601" t="s">
        <v>1126</v>
      </c>
      <c r="D76" s="1917" t="s">
        <v>323</v>
      </c>
      <c r="E76" s="1601">
        <v>381</v>
      </c>
      <c r="F76" s="1601">
        <v>424</v>
      </c>
      <c r="G76" s="1601">
        <v>424</v>
      </c>
      <c r="H76" s="1601">
        <v>424</v>
      </c>
    </row>
    <row r="77" spans="1:12" x14ac:dyDescent="0.2">
      <c r="A77" s="1893" t="s">
        <v>974</v>
      </c>
      <c r="B77" s="1601" t="s">
        <v>2909</v>
      </c>
      <c r="C77" s="1601" t="s">
        <v>2910</v>
      </c>
      <c r="D77" s="1917">
        <v>44196</v>
      </c>
      <c r="E77" s="1916">
        <v>991</v>
      </c>
      <c r="F77" s="1916">
        <v>991</v>
      </c>
      <c r="G77" s="1916">
        <v>991</v>
      </c>
      <c r="H77" s="1916">
        <v>991</v>
      </c>
    </row>
    <row r="78" spans="1:12" x14ac:dyDescent="0.2">
      <c r="A78" s="1893" t="s">
        <v>975</v>
      </c>
      <c r="B78" s="1601" t="s">
        <v>2911</v>
      </c>
      <c r="C78" s="1601" t="s">
        <v>1127</v>
      </c>
      <c r="D78" s="1917">
        <v>44196</v>
      </c>
      <c r="E78" s="1788">
        <v>2225</v>
      </c>
      <c r="F78" s="1788">
        <v>2225</v>
      </c>
      <c r="G78" s="1788">
        <v>2225</v>
      </c>
      <c r="H78" s="1788">
        <v>2225</v>
      </c>
      <c r="I78" s="1601" t="s">
        <v>2912</v>
      </c>
    </row>
    <row r="79" spans="1:12" x14ac:dyDescent="0.2">
      <c r="A79" s="1893" t="s">
        <v>976</v>
      </c>
      <c r="B79" s="1601" t="s">
        <v>1128</v>
      </c>
      <c r="C79" s="1601" t="s">
        <v>1129</v>
      </c>
      <c r="D79" s="1867" t="s">
        <v>323</v>
      </c>
      <c r="E79" s="1788">
        <v>1067</v>
      </c>
      <c r="F79" s="1788">
        <v>1067</v>
      </c>
      <c r="G79" s="1788">
        <v>1067</v>
      </c>
      <c r="H79" s="1788">
        <v>1067</v>
      </c>
    </row>
    <row r="80" spans="1:12" x14ac:dyDescent="0.2">
      <c r="A80" s="1893" t="s">
        <v>1003</v>
      </c>
      <c r="B80" s="1601" t="s">
        <v>1130</v>
      </c>
      <c r="C80" s="1601" t="s">
        <v>1131</v>
      </c>
      <c r="D80" s="1867" t="s">
        <v>323</v>
      </c>
      <c r="E80" s="1788">
        <v>3048</v>
      </c>
      <c r="F80" s="1788">
        <v>3048</v>
      </c>
      <c r="G80" s="1788">
        <v>3048</v>
      </c>
      <c r="H80" s="1788">
        <v>3048</v>
      </c>
    </row>
    <row r="81" spans="1:8" x14ac:dyDescent="0.2">
      <c r="A81" s="1893" t="s">
        <v>1004</v>
      </c>
      <c r="B81" s="1601" t="s">
        <v>1132</v>
      </c>
      <c r="C81" s="1816" t="s">
        <v>1133</v>
      </c>
      <c r="D81" s="1917">
        <v>44196</v>
      </c>
      <c r="E81" s="1788">
        <v>688</v>
      </c>
      <c r="F81" s="1601">
        <v>688</v>
      </c>
      <c r="G81" s="1601">
        <v>688</v>
      </c>
      <c r="H81" s="1601">
        <v>688</v>
      </c>
    </row>
    <row r="82" spans="1:8" x14ac:dyDescent="0.2">
      <c r="A82" s="1893" t="s">
        <v>1179</v>
      </c>
      <c r="B82" s="1601" t="s">
        <v>1134</v>
      </c>
      <c r="C82" s="1601" t="s">
        <v>1135</v>
      </c>
      <c r="D82" s="1917">
        <v>44196</v>
      </c>
      <c r="E82" s="1788">
        <v>688</v>
      </c>
      <c r="F82" s="1601">
        <v>688</v>
      </c>
      <c r="G82" s="1601">
        <v>688</v>
      </c>
      <c r="H82" s="1601">
        <v>688</v>
      </c>
    </row>
    <row r="83" spans="1:8" x14ac:dyDescent="0.2">
      <c r="A83" s="1893" t="s">
        <v>1265</v>
      </c>
      <c r="B83" s="1601" t="s">
        <v>1136</v>
      </c>
      <c r="C83" s="1816" t="s">
        <v>1137</v>
      </c>
      <c r="D83" s="1917">
        <v>44196</v>
      </c>
      <c r="E83" s="1788">
        <v>688</v>
      </c>
      <c r="F83" s="1601">
        <v>688</v>
      </c>
      <c r="G83" s="1601">
        <v>688</v>
      </c>
      <c r="H83" s="1601">
        <v>688</v>
      </c>
    </row>
    <row r="84" spans="1:8" x14ac:dyDescent="0.2">
      <c r="A84" s="1893" t="s">
        <v>1266</v>
      </c>
      <c r="B84" s="1911" t="s">
        <v>1138</v>
      </c>
      <c r="C84" s="1881" t="s">
        <v>1139</v>
      </c>
      <c r="D84" s="1920" t="s">
        <v>323</v>
      </c>
      <c r="E84" s="1916">
        <v>800</v>
      </c>
      <c r="F84" s="1916">
        <v>2400</v>
      </c>
      <c r="G84" s="1916">
        <v>2400</v>
      </c>
      <c r="H84" s="1916">
        <v>2400</v>
      </c>
    </row>
    <row r="85" spans="1:8" x14ac:dyDescent="0.2">
      <c r="A85" s="1893" t="s">
        <v>1267</v>
      </c>
      <c r="B85" s="1921" t="s">
        <v>2913</v>
      </c>
      <c r="C85" s="1921" t="s">
        <v>2914</v>
      </c>
      <c r="D85" s="1918">
        <v>44255</v>
      </c>
      <c r="E85" s="1595">
        <v>762</v>
      </c>
      <c r="F85" s="1595">
        <v>153</v>
      </c>
      <c r="G85" s="1788"/>
      <c r="H85" s="1788"/>
    </row>
    <row r="86" spans="1:8" x14ac:dyDescent="0.2">
      <c r="A86" s="1893" t="s">
        <v>1268</v>
      </c>
      <c r="B86" s="1911" t="s">
        <v>2915</v>
      </c>
      <c r="C86" s="1601" t="s">
        <v>2916</v>
      </c>
      <c r="D86" s="1918">
        <v>44926</v>
      </c>
      <c r="E86" s="1595">
        <v>991</v>
      </c>
      <c r="F86" s="1788">
        <v>991</v>
      </c>
      <c r="G86" s="1788">
        <v>991</v>
      </c>
      <c r="H86" s="1788">
        <v>991</v>
      </c>
    </row>
    <row r="87" spans="1:8" x14ac:dyDescent="0.2">
      <c r="A87" s="1893" t="s">
        <v>1269</v>
      </c>
      <c r="B87" s="1911" t="s">
        <v>2917</v>
      </c>
      <c r="C87" s="1601" t="s">
        <v>2918</v>
      </c>
      <c r="D87" s="1918">
        <v>45077</v>
      </c>
      <c r="E87" s="1595">
        <v>17040</v>
      </c>
      <c r="F87" s="1788">
        <v>564</v>
      </c>
      <c r="G87" s="1788">
        <v>564</v>
      </c>
      <c r="H87" s="1788">
        <v>564</v>
      </c>
    </row>
    <row r="88" spans="1:8" x14ac:dyDescent="0.2">
      <c r="A88" s="1893" t="s">
        <v>1270</v>
      </c>
      <c r="B88" s="1911" t="s">
        <v>2919</v>
      </c>
      <c r="C88" s="1601" t="s">
        <v>2920</v>
      </c>
      <c r="D88" s="1918">
        <v>44227</v>
      </c>
      <c r="E88" s="1595">
        <v>2618</v>
      </c>
      <c r="F88" s="1788">
        <v>238</v>
      </c>
      <c r="G88" s="1788"/>
      <c r="H88" s="1788"/>
    </row>
    <row r="89" spans="1:8" x14ac:dyDescent="0.2">
      <c r="A89" s="1893" t="s">
        <v>1327</v>
      </c>
      <c r="B89" s="1911" t="s">
        <v>2921</v>
      </c>
      <c r="C89" s="1601" t="s">
        <v>2922</v>
      </c>
      <c r="D89" s="1918">
        <v>44165</v>
      </c>
      <c r="E89" s="1595">
        <v>1702</v>
      </c>
      <c r="F89" s="1788"/>
      <c r="G89" s="1788"/>
      <c r="H89" s="1788"/>
    </row>
    <row r="90" spans="1:8" x14ac:dyDescent="0.2">
      <c r="A90" s="1893" t="s">
        <v>2958</v>
      </c>
      <c r="B90" s="1911" t="s">
        <v>2923</v>
      </c>
      <c r="C90" s="1601" t="s">
        <v>2924</v>
      </c>
      <c r="D90" s="1918">
        <v>44377</v>
      </c>
      <c r="E90" s="1595">
        <v>9487</v>
      </c>
      <c r="F90" s="1788">
        <v>9487</v>
      </c>
      <c r="G90" s="1788"/>
      <c r="H90" s="1788"/>
    </row>
    <row r="91" spans="1:8" x14ac:dyDescent="0.2">
      <c r="A91" s="1893" t="s">
        <v>2959</v>
      </c>
      <c r="B91" s="1911" t="s">
        <v>2925</v>
      </c>
      <c r="C91" s="1601" t="s">
        <v>2926</v>
      </c>
      <c r="D91" s="1917">
        <v>44180</v>
      </c>
      <c r="E91" s="1788">
        <v>7620</v>
      </c>
    </row>
    <row r="92" spans="1:8" x14ac:dyDescent="0.2">
      <c r="A92" s="1893" t="s">
        <v>2960</v>
      </c>
      <c r="B92" s="1601" t="s">
        <v>2927</v>
      </c>
      <c r="C92" s="1601" t="s">
        <v>2928</v>
      </c>
      <c r="D92" s="1917">
        <v>44196</v>
      </c>
      <c r="E92" s="1916">
        <v>8255</v>
      </c>
      <c r="F92" s="1789"/>
      <c r="G92" s="1789"/>
    </row>
    <row r="93" spans="1:8" x14ac:dyDescent="0.2">
      <c r="A93" s="1893" t="s">
        <v>2961</v>
      </c>
      <c r="B93" s="1601" t="s">
        <v>2929</v>
      </c>
      <c r="C93" s="1601" t="s">
        <v>2930</v>
      </c>
      <c r="D93" s="1917">
        <v>44377</v>
      </c>
      <c r="E93" s="1788">
        <v>9468</v>
      </c>
      <c r="F93" s="1788">
        <v>9468</v>
      </c>
    </row>
    <row r="94" spans="1:8" x14ac:dyDescent="0.2">
      <c r="A94" s="1893" t="s">
        <v>2962</v>
      </c>
      <c r="B94" s="1601" t="s">
        <v>2931</v>
      </c>
      <c r="C94" s="1601" t="s">
        <v>2932</v>
      </c>
      <c r="D94" s="1917">
        <v>44651</v>
      </c>
      <c r="E94" s="1601">
        <v>55</v>
      </c>
      <c r="F94" s="1601">
        <v>73</v>
      </c>
      <c r="G94" s="1601">
        <v>18</v>
      </c>
    </row>
    <row r="95" spans="1:8" x14ac:dyDescent="0.2">
      <c r="A95" s="1893" t="s">
        <v>2963</v>
      </c>
      <c r="B95" s="1601" t="s">
        <v>2933</v>
      </c>
      <c r="C95" s="1601" t="s">
        <v>2934</v>
      </c>
      <c r="D95" s="1917">
        <v>44255</v>
      </c>
      <c r="E95" s="1788">
        <v>12700</v>
      </c>
      <c r="F95" s="1788">
        <v>2540</v>
      </c>
    </row>
    <row r="96" spans="1:8" x14ac:dyDescent="0.2">
      <c r="A96" s="1893" t="s">
        <v>2964</v>
      </c>
      <c r="B96" s="1601" t="s">
        <v>2935</v>
      </c>
      <c r="C96" s="1601" t="s">
        <v>2936</v>
      </c>
      <c r="D96" s="1917">
        <v>44240</v>
      </c>
      <c r="E96" s="1788">
        <v>15057</v>
      </c>
      <c r="F96" s="1788">
        <v>2152</v>
      </c>
    </row>
    <row r="97" spans="1:8" x14ac:dyDescent="0.2">
      <c r="A97" s="1893" t="s">
        <v>2965</v>
      </c>
      <c r="B97" s="1601" t="s">
        <v>2937</v>
      </c>
      <c r="C97" s="1601" t="s">
        <v>2938</v>
      </c>
      <c r="D97" s="1917">
        <v>44196</v>
      </c>
      <c r="E97" s="1788">
        <v>14135</v>
      </c>
    </row>
    <row r="98" spans="1:8" x14ac:dyDescent="0.2">
      <c r="A98" s="1893" t="s">
        <v>2966</v>
      </c>
      <c r="B98" s="1601" t="s">
        <v>2939</v>
      </c>
      <c r="C98" s="1601" t="s">
        <v>2940</v>
      </c>
      <c r="D98" s="1917">
        <v>44196</v>
      </c>
      <c r="E98" s="1788">
        <v>1224</v>
      </c>
    </row>
    <row r="99" spans="1:8" x14ac:dyDescent="0.2">
      <c r="A99" s="1893" t="s">
        <v>2967</v>
      </c>
      <c r="C99" s="1601" t="s">
        <v>2941</v>
      </c>
      <c r="D99" s="1867" t="s">
        <v>323</v>
      </c>
      <c r="E99" s="1788">
        <v>2000</v>
      </c>
      <c r="F99" s="1788">
        <v>2000</v>
      </c>
      <c r="G99" s="1788">
        <v>2000</v>
      </c>
      <c r="H99" s="1788">
        <v>2000</v>
      </c>
    </row>
    <row r="100" spans="1:8" x14ac:dyDescent="0.2">
      <c r="A100" s="1893" t="s">
        <v>2968</v>
      </c>
      <c r="C100" s="1601" t="s">
        <v>2942</v>
      </c>
      <c r="E100" s="1788">
        <v>15240</v>
      </c>
      <c r="F100" s="1788">
        <v>15240</v>
      </c>
      <c r="G100" s="1788">
        <v>15240</v>
      </c>
      <c r="H100" s="1788">
        <v>15240</v>
      </c>
    </row>
    <row r="101" spans="1:8" x14ac:dyDescent="0.2">
      <c r="A101" s="1893" t="s">
        <v>2969</v>
      </c>
      <c r="C101" s="1601" t="s">
        <v>2943</v>
      </c>
      <c r="E101" s="1788">
        <v>24500</v>
      </c>
      <c r="F101" s="1788">
        <v>24500</v>
      </c>
      <c r="G101" s="1788">
        <v>24500</v>
      </c>
      <c r="H101" s="1788">
        <v>24500</v>
      </c>
    </row>
    <row r="102" spans="1:8" x14ac:dyDescent="0.2">
      <c r="A102" s="1893" t="s">
        <v>2970</v>
      </c>
      <c r="B102" s="1601" t="s">
        <v>2944</v>
      </c>
      <c r="C102" s="1601" t="s">
        <v>2945</v>
      </c>
      <c r="D102" s="1917">
        <v>44286</v>
      </c>
      <c r="E102" s="1788">
        <v>1245</v>
      </c>
      <c r="F102" s="1788">
        <v>1660</v>
      </c>
      <c r="G102" s="1788">
        <v>1660</v>
      </c>
      <c r="H102" s="1788">
        <v>1660</v>
      </c>
    </row>
    <row r="103" spans="1:8" x14ac:dyDescent="0.2">
      <c r="A103" s="1867"/>
      <c r="B103" s="1591" t="s">
        <v>580</v>
      </c>
      <c r="E103" s="1789">
        <f>SUM(E11:E102)</f>
        <v>599989</v>
      </c>
      <c r="F103" s="1789">
        <f>SUM(F12:F102)</f>
        <v>401286</v>
      </c>
      <c r="G103" s="1789">
        <f>SUM(G12:G102)</f>
        <v>377193</v>
      </c>
      <c r="H103" s="1789">
        <f>SUM(H12:H102)</f>
        <v>377175</v>
      </c>
    </row>
    <row r="104" spans="1:8" x14ac:dyDescent="0.2">
      <c r="A104" s="1867"/>
      <c r="E104" s="1788"/>
      <c r="F104" s="1788"/>
    </row>
    <row r="105" spans="1:8" x14ac:dyDescent="0.2">
      <c r="A105" s="1867"/>
      <c r="E105" s="1928"/>
      <c r="F105" s="1789"/>
      <c r="G105" s="1789"/>
      <c r="H105" s="1789"/>
    </row>
    <row r="106" spans="1:8" x14ac:dyDescent="0.2">
      <c r="A106" s="1867"/>
    </row>
    <row r="107" spans="1:8" x14ac:dyDescent="0.2">
      <c r="A107" s="1867"/>
    </row>
    <row r="108" spans="1:8" x14ac:dyDescent="0.2">
      <c r="A108" s="1867"/>
    </row>
    <row r="109" spans="1:8" x14ac:dyDescent="0.2">
      <c r="A109" s="1867"/>
    </row>
    <row r="110" spans="1:8" x14ac:dyDescent="0.2">
      <c r="A110" s="1867"/>
    </row>
    <row r="111" spans="1:8" x14ac:dyDescent="0.2">
      <c r="A111" s="1867"/>
    </row>
  </sheetData>
  <mergeCells count="9">
    <mergeCell ref="A8:A10"/>
    <mergeCell ref="B9:B10"/>
    <mergeCell ref="C9:C10"/>
    <mergeCell ref="D9:D10"/>
    <mergeCell ref="A1:H1"/>
    <mergeCell ref="A3:H3"/>
    <mergeCell ref="A4:H4"/>
    <mergeCell ref="A5:H5"/>
    <mergeCell ref="A6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66" customWidth="1"/>
    <col min="2" max="2" width="27.7109375" style="278" customWidth="1"/>
    <col min="3" max="3" width="47.85546875" style="278" customWidth="1"/>
    <col min="4" max="4" width="9.140625" style="267"/>
    <col min="5" max="5" width="8.7109375" style="278" bestFit="1" customWidth="1"/>
    <col min="6" max="6" width="8.42578125" style="278" bestFit="1" customWidth="1"/>
    <col min="7" max="7" width="8.7109375" style="278" customWidth="1"/>
    <col min="8" max="8" width="8.85546875" style="278" customWidth="1"/>
    <col min="9" max="9" width="9.140625" style="278"/>
    <col min="10" max="16384" width="9.140625" style="269"/>
  </cols>
  <sheetData>
    <row r="1" spans="1:11" ht="14.1" customHeight="1" x14ac:dyDescent="0.25">
      <c r="C1" s="2588" t="s">
        <v>155</v>
      </c>
      <c r="D1" s="2588"/>
      <c r="E1" s="2588"/>
      <c r="F1" s="2588"/>
      <c r="G1" s="2588"/>
      <c r="H1" s="2588"/>
    </row>
    <row r="2" spans="1:11" ht="20.100000000000001" customHeight="1" x14ac:dyDescent="0.25">
      <c r="A2" s="2570" t="s">
        <v>307</v>
      </c>
      <c r="B2" s="2589"/>
      <c r="C2" s="2589"/>
      <c r="D2" s="2589"/>
      <c r="E2" s="2589"/>
      <c r="F2" s="2589"/>
      <c r="G2" s="2589"/>
      <c r="H2" s="2589"/>
    </row>
    <row r="3" spans="1:11" ht="14.1" customHeight="1" x14ac:dyDescent="0.25">
      <c r="A3" s="2570" t="s">
        <v>308</v>
      </c>
      <c r="B3" s="2589"/>
      <c r="C3" s="2589"/>
      <c r="D3" s="2589"/>
      <c r="E3" s="2589"/>
      <c r="F3" s="2589"/>
      <c r="G3" s="2589"/>
      <c r="H3" s="2589"/>
    </row>
    <row r="4" spans="1:11" ht="14.1" customHeight="1" x14ac:dyDescent="0.25">
      <c r="A4" s="2571" t="s">
        <v>55</v>
      </c>
      <c r="B4" s="2590"/>
      <c r="C4" s="2590"/>
      <c r="D4" s="2590"/>
      <c r="E4" s="2590"/>
      <c r="F4" s="2590"/>
      <c r="G4" s="2590"/>
      <c r="H4" s="2590"/>
    </row>
    <row r="5" spans="1:11" ht="14.1" customHeight="1" x14ac:dyDescent="0.25">
      <c r="A5" s="265"/>
      <c r="B5" s="266"/>
      <c r="C5" s="266"/>
      <c r="D5" s="266"/>
      <c r="E5" s="266"/>
      <c r="F5" s="266"/>
      <c r="G5" s="266"/>
      <c r="H5" s="266"/>
    </row>
    <row r="6" spans="1:11" ht="14.1" customHeight="1" x14ac:dyDescent="0.25">
      <c r="A6" s="2591"/>
      <c r="B6" s="268" t="s">
        <v>57</v>
      </c>
      <c r="C6" s="268" t="s">
        <v>58</v>
      </c>
      <c r="D6" s="268" t="s">
        <v>59</v>
      </c>
      <c r="E6" s="268" t="s">
        <v>60</v>
      </c>
      <c r="F6" s="268" t="s">
        <v>458</v>
      </c>
      <c r="G6" s="268" t="s">
        <v>459</v>
      </c>
      <c r="H6" s="268" t="s">
        <v>460</v>
      </c>
      <c r="I6" s="268" t="s">
        <v>576</v>
      </c>
    </row>
    <row r="7" spans="1:11" s="308" customFormat="1" ht="13.5" customHeight="1" x14ac:dyDescent="0.25">
      <c r="A7" s="2591"/>
      <c r="B7" s="2587" t="s">
        <v>309</v>
      </c>
      <c r="C7" s="2592" t="s">
        <v>310</v>
      </c>
      <c r="D7" s="2592" t="s">
        <v>311</v>
      </c>
      <c r="E7" s="2585" t="s">
        <v>312</v>
      </c>
      <c r="F7" s="2586"/>
      <c r="G7" s="2586"/>
      <c r="H7" s="2586"/>
      <c r="I7" s="2587"/>
      <c r="J7" s="307"/>
      <c r="K7" s="307"/>
    </row>
    <row r="8" spans="1:11" s="308" customFormat="1" ht="13.5" customHeight="1" x14ac:dyDescent="0.25">
      <c r="A8" s="2591"/>
      <c r="B8" s="2587"/>
      <c r="C8" s="2592"/>
      <c r="D8" s="2592"/>
      <c r="E8" s="309" t="s">
        <v>313</v>
      </c>
      <c r="F8" s="309" t="s">
        <v>314</v>
      </c>
      <c r="G8" s="309" t="s">
        <v>315</v>
      </c>
      <c r="H8" s="310" t="s">
        <v>316</v>
      </c>
      <c r="I8" s="309" t="s">
        <v>153</v>
      </c>
      <c r="J8" s="311"/>
      <c r="K8" s="311"/>
    </row>
    <row r="9" spans="1:11" s="308" customFormat="1" ht="13.5" customHeight="1" x14ac:dyDescent="0.25">
      <c r="A9" s="276" t="s">
        <v>467</v>
      </c>
      <c r="B9" s="312" t="s">
        <v>317</v>
      </c>
      <c r="C9" s="313"/>
      <c r="D9" s="314"/>
      <c r="E9" s="313"/>
      <c r="F9" s="313"/>
      <c r="G9" s="313"/>
      <c r="H9" s="313"/>
      <c r="I9" s="264"/>
    </row>
    <row r="10" spans="1:11" ht="13.5" customHeight="1" x14ac:dyDescent="0.25">
      <c r="A10" s="276" t="s">
        <v>475</v>
      </c>
      <c r="B10" s="315" t="s">
        <v>318</v>
      </c>
    </row>
    <row r="11" spans="1:11" ht="13.5" customHeight="1" x14ac:dyDescent="0.25">
      <c r="A11" s="276" t="s">
        <v>476</v>
      </c>
      <c r="B11" s="298" t="s">
        <v>319</v>
      </c>
      <c r="C11" s="299" t="s">
        <v>320</v>
      </c>
      <c r="D11" s="300"/>
      <c r="E11" s="299"/>
      <c r="F11" s="299"/>
      <c r="G11" s="299"/>
      <c r="H11" s="299"/>
    </row>
    <row r="12" spans="1:11" ht="13.5" customHeight="1" x14ac:dyDescent="0.25">
      <c r="A12" s="276" t="s">
        <v>477</v>
      </c>
      <c r="B12" s="298" t="s">
        <v>321</v>
      </c>
      <c r="C12" s="299" t="s">
        <v>322</v>
      </c>
      <c r="D12" s="267" t="s">
        <v>323</v>
      </c>
      <c r="E12" s="301">
        <v>300</v>
      </c>
      <c r="F12" s="301">
        <v>300</v>
      </c>
      <c r="G12" s="301">
        <v>300</v>
      </c>
      <c r="H12" s="301">
        <v>300</v>
      </c>
    </row>
    <row r="13" spans="1:11" ht="13.5" customHeight="1" x14ac:dyDescent="0.25">
      <c r="A13" s="276" t="s">
        <v>478</v>
      </c>
      <c r="B13" s="277" t="s">
        <v>324</v>
      </c>
      <c r="C13" s="278" t="s">
        <v>325</v>
      </c>
      <c r="D13" s="267" t="s">
        <v>323</v>
      </c>
      <c r="E13" s="275">
        <v>100</v>
      </c>
      <c r="F13" s="275">
        <v>100</v>
      </c>
      <c r="G13" s="275">
        <v>100</v>
      </c>
      <c r="H13" s="275">
        <v>100</v>
      </c>
      <c r="I13" s="278">
        <v>100</v>
      </c>
    </row>
    <row r="14" spans="1:11" ht="13.5" customHeight="1" x14ac:dyDescent="0.25">
      <c r="A14" s="276" t="s">
        <v>479</v>
      </c>
      <c r="B14" s="277" t="s">
        <v>326</v>
      </c>
      <c r="C14" s="278" t="s">
        <v>327</v>
      </c>
      <c r="D14" s="267" t="s">
        <v>323</v>
      </c>
      <c r="E14" s="275">
        <v>24554</v>
      </c>
      <c r="F14" s="275">
        <v>19393</v>
      </c>
      <c r="G14" s="275"/>
      <c r="H14" s="275">
        <v>24241</v>
      </c>
      <c r="I14" s="278">
        <v>24250</v>
      </c>
    </row>
    <row r="15" spans="1:11" ht="13.5" customHeight="1" x14ac:dyDescent="0.25">
      <c r="A15" s="276" t="s">
        <v>480</v>
      </c>
      <c r="B15" s="277" t="s">
        <v>328</v>
      </c>
      <c r="C15" s="278" t="s">
        <v>329</v>
      </c>
      <c r="D15" s="267" t="s">
        <v>323</v>
      </c>
      <c r="E15" s="275"/>
      <c r="F15" s="275"/>
      <c r="G15" s="275"/>
      <c r="H15" s="275"/>
    </row>
    <row r="16" spans="1:11" ht="13.5" customHeight="1" x14ac:dyDescent="0.25">
      <c r="A16" s="276" t="s">
        <v>481</v>
      </c>
      <c r="B16" s="277" t="s">
        <v>330</v>
      </c>
      <c r="C16" s="278" t="s">
        <v>331</v>
      </c>
      <c r="D16" s="267" t="s">
        <v>323</v>
      </c>
      <c r="E16" s="275">
        <v>17280</v>
      </c>
      <c r="F16" s="275">
        <v>17280</v>
      </c>
      <c r="G16" s="275">
        <v>17280</v>
      </c>
      <c r="H16" s="275">
        <v>17280</v>
      </c>
      <c r="I16" s="278">
        <v>17280</v>
      </c>
    </row>
    <row r="17" spans="1:13" ht="13.5" customHeight="1" x14ac:dyDescent="0.25">
      <c r="A17" s="276" t="s">
        <v>482</v>
      </c>
      <c r="B17" s="277" t="s">
        <v>332</v>
      </c>
      <c r="C17" s="278" t="s">
        <v>333</v>
      </c>
      <c r="D17" s="267" t="s">
        <v>323</v>
      </c>
      <c r="E17" s="275">
        <v>32739</v>
      </c>
      <c r="F17" s="275">
        <v>25858</v>
      </c>
      <c r="G17" s="275"/>
      <c r="H17" s="275">
        <v>27321</v>
      </c>
      <c r="I17" s="278">
        <v>27350</v>
      </c>
    </row>
    <row r="18" spans="1:13" ht="13.5" customHeight="1" x14ac:dyDescent="0.25">
      <c r="A18" s="276" t="s">
        <v>516</v>
      </c>
      <c r="B18" s="277"/>
      <c r="C18" s="278" t="s">
        <v>334</v>
      </c>
      <c r="D18" s="267" t="s">
        <v>323</v>
      </c>
      <c r="E18" s="275"/>
      <c r="F18" s="275"/>
      <c r="G18" s="275"/>
      <c r="H18" s="275"/>
    </row>
    <row r="19" spans="1:13" ht="13.5" customHeight="1" x14ac:dyDescent="0.25">
      <c r="A19" s="276" t="s">
        <v>517</v>
      </c>
      <c r="B19" s="277"/>
      <c r="C19" s="278" t="s">
        <v>335</v>
      </c>
      <c r="D19" s="267" t="s">
        <v>323</v>
      </c>
      <c r="E19" s="275">
        <v>23050</v>
      </c>
      <c r="F19" s="275">
        <v>23050</v>
      </c>
      <c r="G19" s="275">
        <v>23050</v>
      </c>
      <c r="H19" s="275">
        <v>23050</v>
      </c>
      <c r="I19" s="278">
        <v>23050</v>
      </c>
    </row>
    <row r="20" spans="1:13" ht="18" customHeight="1" x14ac:dyDescent="0.25">
      <c r="A20" s="276" t="s">
        <v>518</v>
      </c>
      <c r="B20" s="277" t="s">
        <v>336</v>
      </c>
      <c r="C20" s="278" t="s">
        <v>337</v>
      </c>
      <c r="D20" s="267" t="s">
        <v>323</v>
      </c>
      <c r="E20" s="275">
        <v>9</v>
      </c>
      <c r="F20" s="275">
        <v>9</v>
      </c>
      <c r="G20" s="275">
        <v>9</v>
      </c>
      <c r="H20" s="275">
        <v>9</v>
      </c>
      <c r="I20" s="278">
        <v>9</v>
      </c>
    </row>
    <row r="21" spans="1:13" ht="13.5" customHeight="1" x14ac:dyDescent="0.25">
      <c r="A21" s="276" t="s">
        <v>519</v>
      </c>
      <c r="B21" s="277" t="s">
        <v>338</v>
      </c>
      <c r="C21" s="278" t="s">
        <v>339</v>
      </c>
      <c r="D21" s="267" t="s">
        <v>323</v>
      </c>
      <c r="E21" s="275">
        <v>50</v>
      </c>
      <c r="F21" s="275">
        <v>50</v>
      </c>
      <c r="G21" s="275">
        <v>50</v>
      </c>
      <c r="H21" s="275">
        <v>100</v>
      </c>
      <c r="I21" s="278">
        <v>100</v>
      </c>
    </row>
    <row r="22" spans="1:13" ht="21" customHeight="1" x14ac:dyDescent="0.25">
      <c r="A22" s="276" t="s">
        <v>520</v>
      </c>
      <c r="B22" s="277" t="s">
        <v>340</v>
      </c>
      <c r="C22" s="278" t="s">
        <v>341</v>
      </c>
      <c r="D22" s="279" t="s">
        <v>323</v>
      </c>
      <c r="E22" s="275">
        <v>875</v>
      </c>
      <c r="F22" s="275">
        <v>875</v>
      </c>
      <c r="G22" s="275">
        <v>875</v>
      </c>
      <c r="H22" s="275">
        <v>875</v>
      </c>
      <c r="I22" s="278">
        <v>875</v>
      </c>
    </row>
    <row r="23" spans="1:13" s="271" customFormat="1" ht="30" x14ac:dyDescent="0.25">
      <c r="A23" s="276" t="s">
        <v>521</v>
      </c>
      <c r="B23" s="280" t="s">
        <v>342</v>
      </c>
      <c r="C23" s="302" t="s">
        <v>343</v>
      </c>
      <c r="D23" s="282" t="s">
        <v>323</v>
      </c>
      <c r="E23" s="303">
        <v>129</v>
      </c>
      <c r="F23" s="303">
        <v>129</v>
      </c>
      <c r="G23" s="303">
        <v>129</v>
      </c>
      <c r="H23" s="303">
        <v>193</v>
      </c>
      <c r="I23" s="288">
        <v>193</v>
      </c>
      <c r="J23" s="295"/>
      <c r="K23" s="304"/>
      <c r="M23" s="305"/>
    </row>
    <row r="24" spans="1:13" ht="17.25" customHeight="1" x14ac:dyDescent="0.25">
      <c r="A24" s="276" t="s">
        <v>522</v>
      </c>
      <c r="B24" s="277" t="s">
        <v>104</v>
      </c>
      <c r="C24" s="278" t="s">
        <v>344</v>
      </c>
      <c r="D24" s="279" t="s">
        <v>323</v>
      </c>
      <c r="E24" s="275">
        <v>125</v>
      </c>
      <c r="F24" s="275">
        <v>125</v>
      </c>
      <c r="G24" s="275">
        <v>125</v>
      </c>
      <c r="H24" s="275">
        <v>147</v>
      </c>
      <c r="I24" s="278">
        <v>147</v>
      </c>
    </row>
    <row r="25" spans="1:13" ht="15.75" customHeight="1" x14ac:dyDescent="0.25">
      <c r="A25" s="276" t="s">
        <v>523</v>
      </c>
      <c r="B25" s="277"/>
      <c r="C25" s="278" t="s">
        <v>345</v>
      </c>
      <c r="D25" s="279" t="s">
        <v>323</v>
      </c>
      <c r="E25" s="275">
        <v>54</v>
      </c>
      <c r="F25" s="275">
        <v>54</v>
      </c>
      <c r="G25" s="275">
        <v>54</v>
      </c>
      <c r="H25" s="275">
        <v>54</v>
      </c>
      <c r="I25" s="278">
        <v>54</v>
      </c>
    </row>
    <row r="26" spans="1:13" ht="13.5" customHeight="1" x14ac:dyDescent="0.25">
      <c r="A26" s="276" t="s">
        <v>525</v>
      </c>
      <c r="B26" s="277" t="s">
        <v>346</v>
      </c>
      <c r="C26" s="278" t="s">
        <v>347</v>
      </c>
      <c r="D26" s="279" t="s">
        <v>323</v>
      </c>
      <c r="E26" s="275">
        <v>100</v>
      </c>
      <c r="F26" s="275">
        <v>100</v>
      </c>
      <c r="G26" s="275">
        <v>100</v>
      </c>
      <c r="H26" s="275">
        <v>100</v>
      </c>
      <c r="I26" s="278">
        <v>100</v>
      </c>
    </row>
    <row r="27" spans="1:13" ht="13.5" customHeight="1" x14ac:dyDescent="0.25">
      <c r="A27" s="276" t="s">
        <v>526</v>
      </c>
      <c r="B27" s="277" t="s">
        <v>348</v>
      </c>
      <c r="C27" s="278" t="s">
        <v>349</v>
      </c>
      <c r="D27" s="279" t="s">
        <v>323</v>
      </c>
      <c r="E27" s="275">
        <v>1575</v>
      </c>
      <c r="F27" s="275">
        <v>1575</v>
      </c>
      <c r="G27" s="275">
        <v>1575</v>
      </c>
      <c r="H27" s="275">
        <v>1575</v>
      </c>
      <c r="I27" s="278">
        <v>1575</v>
      </c>
    </row>
    <row r="28" spans="1:13" ht="13.5" customHeight="1" x14ac:dyDescent="0.25">
      <c r="A28" s="276" t="s">
        <v>527</v>
      </c>
      <c r="B28" s="277" t="s">
        <v>350</v>
      </c>
      <c r="C28" s="278" t="s">
        <v>351</v>
      </c>
      <c r="D28" s="279" t="s">
        <v>323</v>
      </c>
      <c r="E28" s="275">
        <v>60</v>
      </c>
      <c r="F28" s="275">
        <v>60</v>
      </c>
      <c r="G28" s="275">
        <v>60</v>
      </c>
      <c r="H28" s="275">
        <v>60</v>
      </c>
      <c r="I28" s="278">
        <v>60</v>
      </c>
    </row>
    <row r="29" spans="1:13" ht="13.5" customHeight="1" x14ac:dyDescent="0.25">
      <c r="A29" s="276" t="s">
        <v>528</v>
      </c>
      <c r="B29" s="277" t="s">
        <v>352</v>
      </c>
      <c r="C29" s="278" t="s">
        <v>353</v>
      </c>
      <c r="D29" s="267" t="s">
        <v>323</v>
      </c>
      <c r="E29" s="275">
        <v>2900</v>
      </c>
      <c r="F29" s="275">
        <v>2900</v>
      </c>
      <c r="G29" s="275">
        <v>2900</v>
      </c>
      <c r="H29" s="275">
        <v>2000</v>
      </c>
      <c r="I29" s="278">
        <v>2000</v>
      </c>
    </row>
    <row r="30" spans="1:13" ht="18" customHeight="1" x14ac:dyDescent="0.25">
      <c r="A30" s="276" t="s">
        <v>529</v>
      </c>
      <c r="B30" s="280" t="s">
        <v>354</v>
      </c>
      <c r="C30" s="281" t="s">
        <v>355</v>
      </c>
      <c r="D30" s="282" t="s">
        <v>323</v>
      </c>
      <c r="E30" s="283">
        <v>383</v>
      </c>
      <c r="F30" s="283">
        <v>383</v>
      </c>
      <c r="G30" s="283">
        <v>383</v>
      </c>
      <c r="H30" s="283">
        <v>250</v>
      </c>
      <c r="I30" s="278">
        <v>250</v>
      </c>
    </row>
    <row r="31" spans="1:13" ht="18" customHeight="1" x14ac:dyDescent="0.25">
      <c r="A31" s="276" t="s">
        <v>530</v>
      </c>
      <c r="B31" s="280"/>
      <c r="C31" s="281" t="s">
        <v>105</v>
      </c>
      <c r="D31" s="282"/>
      <c r="E31" s="283"/>
      <c r="F31" s="283"/>
      <c r="G31" s="283"/>
      <c r="H31" s="283">
        <v>2980</v>
      </c>
      <c r="I31" s="278">
        <v>2980</v>
      </c>
    </row>
    <row r="32" spans="1:13" ht="18" customHeight="1" x14ac:dyDescent="0.25">
      <c r="A32" s="276" t="s">
        <v>531</v>
      </c>
      <c r="B32" s="280" t="s">
        <v>106</v>
      </c>
      <c r="C32" s="281" t="s">
        <v>107</v>
      </c>
      <c r="D32" s="282" t="s">
        <v>323</v>
      </c>
      <c r="E32" s="283"/>
      <c r="F32" s="283"/>
      <c r="G32" s="283">
        <v>248</v>
      </c>
      <c r="H32" s="283">
        <v>248</v>
      </c>
      <c r="I32" s="278">
        <v>248</v>
      </c>
    </row>
    <row r="33" spans="1:13" ht="15.75" x14ac:dyDescent="0.25">
      <c r="A33" s="276" t="s">
        <v>532</v>
      </c>
      <c r="B33" s="278" t="s">
        <v>356</v>
      </c>
      <c r="C33" s="278" t="s">
        <v>357</v>
      </c>
      <c r="D33" s="267" t="s">
        <v>358</v>
      </c>
      <c r="E33" s="278">
        <v>1936</v>
      </c>
      <c r="F33" s="278">
        <v>1718</v>
      </c>
      <c r="G33" s="278">
        <v>1718</v>
      </c>
      <c r="H33" s="278">
        <v>1650</v>
      </c>
      <c r="I33" s="278">
        <v>1650</v>
      </c>
    </row>
    <row r="34" spans="1:13" ht="17.25" customHeight="1" x14ac:dyDescent="0.25">
      <c r="A34" s="276" t="s">
        <v>548</v>
      </c>
      <c r="B34" s="277" t="s">
        <v>359</v>
      </c>
      <c r="C34" s="278" t="s">
        <v>360</v>
      </c>
      <c r="D34" s="267" t="s">
        <v>323</v>
      </c>
      <c r="E34" s="275">
        <v>2500</v>
      </c>
      <c r="F34" s="275">
        <v>2500</v>
      </c>
      <c r="G34" s="275">
        <v>2500</v>
      </c>
      <c r="H34" s="275">
        <v>2500</v>
      </c>
      <c r="I34" s="278">
        <v>2500</v>
      </c>
    </row>
    <row r="35" spans="1:13" ht="20.25" customHeight="1" x14ac:dyDescent="0.25">
      <c r="A35" s="276" t="s">
        <v>549</v>
      </c>
      <c r="B35" s="277" t="s">
        <v>361</v>
      </c>
      <c r="C35" s="278" t="s">
        <v>362</v>
      </c>
      <c r="D35" s="279">
        <v>42124</v>
      </c>
      <c r="E35" s="275">
        <v>1250</v>
      </c>
      <c r="F35" s="275">
        <v>1250</v>
      </c>
      <c r="G35" s="291">
        <v>1250</v>
      </c>
      <c r="H35" s="291">
        <v>312</v>
      </c>
    </row>
    <row r="36" spans="1:13" ht="13.5" customHeight="1" x14ac:dyDescent="0.25">
      <c r="A36" s="276" t="s">
        <v>550</v>
      </c>
      <c r="B36" s="277"/>
      <c r="C36" s="278" t="s">
        <v>363</v>
      </c>
      <c r="D36" s="267" t="s">
        <v>323</v>
      </c>
      <c r="E36" s="275">
        <v>200</v>
      </c>
      <c r="F36" s="275">
        <v>200</v>
      </c>
      <c r="G36" s="275">
        <v>258</v>
      </c>
      <c r="H36" s="275">
        <v>258</v>
      </c>
      <c r="I36" s="278">
        <v>258</v>
      </c>
    </row>
    <row r="37" spans="1:13" ht="13.5" customHeight="1" x14ac:dyDescent="0.25">
      <c r="A37" s="276" t="s">
        <v>551</v>
      </c>
      <c r="B37" s="277" t="s">
        <v>364</v>
      </c>
      <c r="C37" s="278" t="s">
        <v>365</v>
      </c>
      <c r="D37" s="267" t="s">
        <v>323</v>
      </c>
      <c r="E37" s="275">
        <v>994</v>
      </c>
      <c r="F37" s="275">
        <v>994</v>
      </c>
      <c r="G37" s="275">
        <v>994</v>
      </c>
      <c r="H37" s="275">
        <v>994</v>
      </c>
      <c r="I37" s="278">
        <v>971</v>
      </c>
    </row>
    <row r="38" spans="1:13" ht="13.5" customHeight="1" x14ac:dyDescent="0.25">
      <c r="A38" s="276" t="s">
        <v>552</v>
      </c>
      <c r="B38" s="277" t="s">
        <v>108</v>
      </c>
      <c r="C38" s="278" t="s">
        <v>109</v>
      </c>
      <c r="D38" s="267" t="s">
        <v>323</v>
      </c>
      <c r="E38" s="275">
        <v>750</v>
      </c>
      <c r="F38" s="275">
        <v>750</v>
      </c>
      <c r="G38" s="275">
        <v>762</v>
      </c>
      <c r="H38" s="275">
        <v>762</v>
      </c>
      <c r="I38" s="278">
        <v>762</v>
      </c>
    </row>
    <row r="39" spans="1:13" ht="15.75" x14ac:dyDescent="0.25">
      <c r="A39" s="276" t="s">
        <v>553</v>
      </c>
      <c r="B39" s="277" t="s">
        <v>366</v>
      </c>
      <c r="C39" s="278" t="s">
        <v>367</v>
      </c>
      <c r="D39" s="279" t="s">
        <v>323</v>
      </c>
      <c r="E39" s="267">
        <v>330</v>
      </c>
      <c r="F39" s="278">
        <v>330</v>
      </c>
      <c r="G39" s="278">
        <v>330</v>
      </c>
      <c r="H39" s="278">
        <v>330</v>
      </c>
      <c r="I39" s="278">
        <v>330</v>
      </c>
      <c r="K39" s="292"/>
      <c r="M39" s="270"/>
    </row>
    <row r="40" spans="1:13" ht="15.75" x14ac:dyDescent="0.25">
      <c r="A40" s="276" t="s">
        <v>554</v>
      </c>
      <c r="B40" s="277" t="s">
        <v>368</v>
      </c>
      <c r="C40" s="278" t="s">
        <v>369</v>
      </c>
      <c r="D40" s="279" t="s">
        <v>323</v>
      </c>
      <c r="E40" s="267">
        <v>930</v>
      </c>
      <c r="F40" s="278">
        <v>930</v>
      </c>
      <c r="G40" s="278">
        <v>930</v>
      </c>
      <c r="H40" s="278">
        <v>930</v>
      </c>
      <c r="I40" s="278">
        <v>930</v>
      </c>
      <c r="K40" s="292"/>
      <c r="M40" s="270"/>
    </row>
    <row r="41" spans="1:13" ht="15.75" x14ac:dyDescent="0.25">
      <c r="A41" s="276" t="s">
        <v>555</v>
      </c>
      <c r="B41" s="277" t="s">
        <v>110</v>
      </c>
      <c r="C41" s="278" t="s">
        <v>111</v>
      </c>
      <c r="D41" s="279" t="s">
        <v>323</v>
      </c>
      <c r="E41" s="267"/>
      <c r="G41" s="278">
        <v>823</v>
      </c>
      <c r="H41" s="278">
        <v>823</v>
      </c>
      <c r="I41" s="278">
        <v>823</v>
      </c>
      <c r="K41" s="292"/>
      <c r="M41" s="270"/>
    </row>
    <row r="42" spans="1:13" ht="14.1" customHeight="1" x14ac:dyDescent="0.25">
      <c r="A42" s="276" t="s">
        <v>556</v>
      </c>
      <c r="B42" s="278" t="s">
        <v>370</v>
      </c>
      <c r="C42" s="278" t="s">
        <v>371</v>
      </c>
      <c r="D42" s="267" t="s">
        <v>323</v>
      </c>
      <c r="E42" s="278">
        <v>16</v>
      </c>
      <c r="F42" s="278">
        <v>16</v>
      </c>
      <c r="G42" s="278">
        <v>16</v>
      </c>
      <c r="H42" s="278">
        <v>16</v>
      </c>
      <c r="I42" s="278">
        <v>16</v>
      </c>
    </row>
    <row r="43" spans="1:13" s="271" customFormat="1" ht="30" x14ac:dyDescent="0.25">
      <c r="A43" s="276" t="s">
        <v>608</v>
      </c>
      <c r="B43" s="284" t="s">
        <v>372</v>
      </c>
      <c r="C43" s="293" t="s">
        <v>373</v>
      </c>
      <c r="D43" s="286" t="s">
        <v>323</v>
      </c>
      <c r="E43" s="294">
        <v>40</v>
      </c>
      <c r="F43" s="294">
        <v>40</v>
      </c>
      <c r="G43" s="294">
        <v>40</v>
      </c>
      <c r="H43" s="294">
        <v>40</v>
      </c>
      <c r="I43" s="288">
        <v>40</v>
      </c>
      <c r="J43" s="295"/>
      <c r="K43" s="296"/>
      <c r="M43" s="272"/>
    </row>
    <row r="44" spans="1:13" s="271" customFormat="1" ht="18" customHeight="1" x14ac:dyDescent="0.25">
      <c r="A44" s="276" t="s">
        <v>609</v>
      </c>
      <c r="B44" s="284" t="s">
        <v>374</v>
      </c>
      <c r="C44" s="293" t="s">
        <v>375</v>
      </c>
      <c r="D44" s="286" t="s">
        <v>323</v>
      </c>
      <c r="E44" s="294">
        <v>994</v>
      </c>
      <c r="F44" s="294">
        <v>994</v>
      </c>
      <c r="G44" s="294">
        <v>994</v>
      </c>
      <c r="H44" s="288">
        <v>994</v>
      </c>
      <c r="I44" s="288">
        <v>994</v>
      </c>
      <c r="J44" s="295"/>
      <c r="K44" s="296"/>
      <c r="M44" s="272"/>
    </row>
    <row r="45" spans="1:13" s="271" customFormat="1" ht="15.75" x14ac:dyDescent="0.25">
      <c r="A45" s="276" t="s">
        <v>610</v>
      </c>
      <c r="B45" s="284" t="s">
        <v>376</v>
      </c>
      <c r="C45" s="293" t="s">
        <v>377</v>
      </c>
      <c r="D45" s="286" t="s">
        <v>323</v>
      </c>
      <c r="E45" s="294">
        <v>176</v>
      </c>
      <c r="F45" s="294">
        <v>176</v>
      </c>
      <c r="G45" s="294">
        <v>176</v>
      </c>
      <c r="H45" s="288">
        <v>176</v>
      </c>
      <c r="I45" s="288">
        <v>176</v>
      </c>
      <c r="J45" s="295"/>
      <c r="K45" s="296"/>
      <c r="M45" s="272"/>
    </row>
    <row r="46" spans="1:13" ht="13.5" customHeight="1" x14ac:dyDescent="0.25">
      <c r="A46" s="276" t="s">
        <v>611</v>
      </c>
      <c r="B46" s="280" t="s">
        <v>378</v>
      </c>
      <c r="C46" s="281" t="s">
        <v>379</v>
      </c>
      <c r="D46" s="282" t="s">
        <v>323</v>
      </c>
      <c r="E46" s="283">
        <v>199</v>
      </c>
      <c r="F46" s="283">
        <v>199</v>
      </c>
      <c r="G46" s="276">
        <v>199</v>
      </c>
      <c r="H46" s="283">
        <v>199</v>
      </c>
      <c r="I46" s="278">
        <v>199</v>
      </c>
    </row>
    <row r="47" spans="1:13" ht="13.5" customHeight="1" x14ac:dyDescent="0.25">
      <c r="A47" s="276" t="s">
        <v>112</v>
      </c>
      <c r="B47" s="280" t="s">
        <v>380</v>
      </c>
      <c r="C47" s="281" t="s">
        <v>381</v>
      </c>
      <c r="D47" s="282" t="s">
        <v>323</v>
      </c>
      <c r="E47" s="283">
        <v>1863</v>
      </c>
      <c r="F47" s="283">
        <v>1863</v>
      </c>
      <c r="G47" s="283">
        <v>1863</v>
      </c>
      <c r="H47" s="283">
        <v>1863</v>
      </c>
      <c r="I47" s="278">
        <v>1900</v>
      </c>
    </row>
    <row r="48" spans="1:13" ht="13.5" customHeight="1" x14ac:dyDescent="0.25">
      <c r="A48" s="276" t="s">
        <v>636</v>
      </c>
      <c r="B48" s="280" t="s">
        <v>113</v>
      </c>
      <c r="C48" s="281" t="s">
        <v>114</v>
      </c>
      <c r="D48" s="282" t="s">
        <v>323</v>
      </c>
      <c r="E48" s="283"/>
      <c r="F48" s="283"/>
      <c r="G48" s="283">
        <v>29600</v>
      </c>
      <c r="H48" s="283">
        <v>29600</v>
      </c>
      <c r="I48" s="278">
        <v>29600</v>
      </c>
    </row>
    <row r="49" spans="1:13" s="271" customFormat="1" ht="15.75" x14ac:dyDescent="0.25">
      <c r="A49" s="276" t="s">
        <v>637</v>
      </c>
      <c r="B49" s="284" t="s">
        <v>382</v>
      </c>
      <c r="C49" s="285" t="s">
        <v>383</v>
      </c>
      <c r="D49" s="286" t="s">
        <v>323</v>
      </c>
      <c r="E49" s="287">
        <v>3600</v>
      </c>
      <c r="F49" s="287">
        <v>3600</v>
      </c>
      <c r="G49" s="287">
        <v>3600</v>
      </c>
      <c r="H49" s="287">
        <v>6553</v>
      </c>
      <c r="I49" s="288">
        <v>6553</v>
      </c>
      <c r="J49" s="295"/>
      <c r="K49" s="296"/>
      <c r="M49" s="272"/>
    </row>
    <row r="50" spans="1:13" s="271" customFormat="1" ht="15.75" x14ac:dyDescent="0.25">
      <c r="A50" s="276" t="s">
        <v>115</v>
      </c>
      <c r="B50" s="284" t="s">
        <v>384</v>
      </c>
      <c r="C50" s="285" t="s">
        <v>385</v>
      </c>
      <c r="D50" s="286" t="s">
        <v>323</v>
      </c>
      <c r="E50" s="287">
        <v>123</v>
      </c>
      <c r="F50" s="287">
        <v>123</v>
      </c>
      <c r="G50" s="287">
        <v>123</v>
      </c>
      <c r="H50" s="287">
        <v>123</v>
      </c>
      <c r="I50" s="288">
        <v>123</v>
      </c>
      <c r="J50" s="295"/>
      <c r="K50" s="296"/>
      <c r="M50" s="272"/>
    </row>
    <row r="51" spans="1:13" ht="14.1" customHeight="1" x14ac:dyDescent="0.25">
      <c r="A51" s="276" t="s">
        <v>116</v>
      </c>
      <c r="B51" s="278" t="s">
        <v>386</v>
      </c>
      <c r="C51" s="278" t="s">
        <v>387</v>
      </c>
      <c r="D51" s="267" t="s">
        <v>323</v>
      </c>
      <c r="E51" s="278">
        <v>225</v>
      </c>
      <c r="F51" s="278">
        <v>225</v>
      </c>
      <c r="G51" s="278">
        <v>225</v>
      </c>
      <c r="H51" s="278">
        <v>241</v>
      </c>
      <c r="I51" s="278">
        <v>241</v>
      </c>
    </row>
    <row r="52" spans="1:13" ht="14.1" customHeight="1" x14ac:dyDescent="0.25">
      <c r="A52" s="276" t="s">
        <v>117</v>
      </c>
      <c r="B52" s="278" t="s">
        <v>118</v>
      </c>
      <c r="C52" s="278" t="s">
        <v>119</v>
      </c>
      <c r="D52" s="267" t="s">
        <v>418</v>
      </c>
      <c r="G52" s="278">
        <v>600</v>
      </c>
      <c r="H52" s="278">
        <v>1200</v>
      </c>
      <c r="I52" s="278">
        <v>1200</v>
      </c>
    </row>
    <row r="53" spans="1:13" ht="14.1" customHeight="1" x14ac:dyDescent="0.25">
      <c r="A53" s="276" t="s">
        <v>120</v>
      </c>
      <c r="B53" s="278" t="s">
        <v>121</v>
      </c>
      <c r="C53" s="278" t="s">
        <v>122</v>
      </c>
      <c r="D53" s="267" t="s">
        <v>323</v>
      </c>
      <c r="H53" s="278">
        <v>243</v>
      </c>
      <c r="I53" s="278">
        <v>243</v>
      </c>
    </row>
    <row r="54" spans="1:13" ht="14.1" customHeight="1" x14ac:dyDescent="0.25">
      <c r="A54" s="276" t="s">
        <v>123</v>
      </c>
      <c r="B54" s="278" t="s">
        <v>388</v>
      </c>
      <c r="C54" s="278" t="s">
        <v>389</v>
      </c>
      <c r="D54" s="267" t="s">
        <v>323</v>
      </c>
      <c r="E54" s="278">
        <v>26</v>
      </c>
      <c r="F54" s="278">
        <v>26</v>
      </c>
      <c r="G54" s="278">
        <v>26</v>
      </c>
      <c r="H54" s="278">
        <v>26</v>
      </c>
      <c r="I54" s="278">
        <v>26</v>
      </c>
    </row>
    <row r="55" spans="1:13" s="271" customFormat="1" ht="15.75" x14ac:dyDescent="0.25">
      <c r="A55" s="276" t="s">
        <v>124</v>
      </c>
      <c r="B55" s="284" t="s">
        <v>390</v>
      </c>
      <c r="C55" s="285" t="s">
        <v>391</v>
      </c>
      <c r="D55" s="286" t="s">
        <v>323</v>
      </c>
      <c r="E55" s="287">
        <v>5</v>
      </c>
      <c r="F55" s="287">
        <v>5</v>
      </c>
      <c r="G55" s="287">
        <v>5</v>
      </c>
      <c r="H55" s="288">
        <v>5</v>
      </c>
      <c r="I55" s="288">
        <v>5</v>
      </c>
      <c r="J55" s="295"/>
      <c r="K55" s="296"/>
      <c r="M55" s="272"/>
    </row>
    <row r="56" spans="1:13" s="273" customFormat="1" ht="13.5" customHeight="1" x14ac:dyDescent="0.25">
      <c r="A56" s="276" t="s">
        <v>125</v>
      </c>
      <c r="B56" s="284" t="s">
        <v>392</v>
      </c>
      <c r="C56" s="285" t="s">
        <v>393</v>
      </c>
      <c r="D56" s="286" t="s">
        <v>323</v>
      </c>
      <c r="E56" s="287">
        <v>250</v>
      </c>
      <c r="F56" s="287">
        <v>250</v>
      </c>
      <c r="G56" s="287">
        <v>250</v>
      </c>
      <c r="H56" s="287">
        <v>250</v>
      </c>
      <c r="I56" s="288">
        <v>250</v>
      </c>
      <c r="J56" s="289"/>
      <c r="K56" s="290"/>
      <c r="M56" s="274"/>
    </row>
    <row r="57" spans="1:13" s="273" customFormat="1" ht="13.5" customHeight="1" x14ac:dyDescent="0.25">
      <c r="A57" s="276" t="s">
        <v>126</v>
      </c>
      <c r="B57" s="284" t="s">
        <v>127</v>
      </c>
      <c r="C57" s="285" t="s">
        <v>128</v>
      </c>
      <c r="D57" s="286" t="s">
        <v>418</v>
      </c>
      <c r="E57" s="287"/>
      <c r="F57" s="287"/>
      <c r="G57" s="287">
        <v>2439</v>
      </c>
      <c r="H57" s="287">
        <v>3658</v>
      </c>
      <c r="I57" s="288">
        <v>3658</v>
      </c>
      <c r="J57" s="289"/>
      <c r="K57" s="290"/>
      <c r="M57" s="274"/>
    </row>
    <row r="58" spans="1:13" s="273" customFormat="1" ht="13.5" customHeight="1" x14ac:dyDescent="0.25">
      <c r="A58" s="276" t="s">
        <v>129</v>
      </c>
      <c r="B58" s="284" t="s">
        <v>130</v>
      </c>
      <c r="C58" s="285" t="s">
        <v>131</v>
      </c>
      <c r="D58" s="286" t="s">
        <v>418</v>
      </c>
      <c r="E58" s="287"/>
      <c r="F58" s="287"/>
      <c r="G58" s="287">
        <v>2438</v>
      </c>
      <c r="H58" s="287">
        <v>2438</v>
      </c>
      <c r="I58" s="288">
        <v>2438</v>
      </c>
      <c r="J58" s="289"/>
      <c r="K58" s="290"/>
      <c r="M58" s="274"/>
    </row>
    <row r="59" spans="1:13" s="273" customFormat="1" ht="13.5" customHeight="1" x14ac:dyDescent="0.25">
      <c r="A59" s="276" t="s">
        <v>132</v>
      </c>
      <c r="B59" s="284" t="s">
        <v>133</v>
      </c>
      <c r="C59" s="285" t="s">
        <v>134</v>
      </c>
      <c r="D59" s="286" t="s">
        <v>323</v>
      </c>
      <c r="E59" s="287"/>
      <c r="F59" s="287"/>
      <c r="G59" s="287">
        <v>610</v>
      </c>
      <c r="H59" s="287">
        <v>610</v>
      </c>
      <c r="I59" s="288">
        <v>610</v>
      </c>
      <c r="J59" s="289"/>
      <c r="K59" s="290"/>
      <c r="M59" s="274"/>
    </row>
    <row r="60" spans="1:13" s="273" customFormat="1" ht="13.5" customHeight="1" x14ac:dyDescent="0.25">
      <c r="A60" s="276" t="s">
        <v>135</v>
      </c>
      <c r="B60" s="284" t="s">
        <v>394</v>
      </c>
      <c r="C60" s="285" t="s">
        <v>395</v>
      </c>
      <c r="D60" s="286">
        <v>43496</v>
      </c>
      <c r="E60" s="287">
        <v>2865</v>
      </c>
      <c r="F60" s="287">
        <v>2865</v>
      </c>
      <c r="G60" s="287">
        <v>2865</v>
      </c>
      <c r="H60" s="287">
        <v>2865</v>
      </c>
      <c r="I60" s="288">
        <v>2865</v>
      </c>
      <c r="J60" s="289"/>
      <c r="K60" s="290"/>
      <c r="M60" s="274"/>
    </row>
    <row r="61" spans="1:13" s="273" customFormat="1" ht="13.5" customHeight="1" x14ac:dyDescent="0.25">
      <c r="A61" s="276" t="s">
        <v>136</v>
      </c>
      <c r="B61" s="284" t="s">
        <v>137</v>
      </c>
      <c r="C61" s="285" t="s">
        <v>138</v>
      </c>
      <c r="D61" s="286"/>
      <c r="E61" s="287">
        <v>175</v>
      </c>
      <c r="F61" s="287">
        <v>175</v>
      </c>
      <c r="G61" s="287">
        <v>175</v>
      </c>
      <c r="H61" s="287">
        <v>175</v>
      </c>
      <c r="I61" s="288">
        <v>175</v>
      </c>
      <c r="J61" s="289"/>
      <c r="K61" s="290"/>
      <c r="M61" s="274"/>
    </row>
    <row r="62" spans="1:13" s="273" customFormat="1" ht="13.5" customHeight="1" x14ac:dyDescent="0.25">
      <c r="A62" s="276" t="s">
        <v>139</v>
      </c>
      <c r="B62" s="284" t="s">
        <v>396</v>
      </c>
      <c r="C62" s="285" t="s">
        <v>397</v>
      </c>
      <c r="D62" s="286" t="s">
        <v>323</v>
      </c>
      <c r="E62" s="287">
        <v>217</v>
      </c>
      <c r="F62" s="287">
        <v>217</v>
      </c>
      <c r="G62" s="287">
        <v>217</v>
      </c>
      <c r="H62" s="287">
        <v>217</v>
      </c>
      <c r="I62" s="288">
        <v>217</v>
      </c>
      <c r="J62" s="289"/>
      <c r="K62" s="290"/>
      <c r="M62" s="274"/>
    </row>
    <row r="63" spans="1:13" s="273" customFormat="1" ht="13.5" customHeight="1" x14ac:dyDescent="0.25">
      <c r="A63" s="276" t="s">
        <v>140</v>
      </c>
      <c r="B63" s="277" t="s">
        <v>398</v>
      </c>
      <c r="C63" s="297" t="s">
        <v>399</v>
      </c>
      <c r="D63" s="286" t="s">
        <v>323</v>
      </c>
      <c r="E63" s="306">
        <v>15</v>
      </c>
      <c r="F63" s="306">
        <v>15</v>
      </c>
      <c r="G63" s="287">
        <v>15</v>
      </c>
      <c r="H63" s="287">
        <v>15</v>
      </c>
      <c r="I63" s="288">
        <v>15</v>
      </c>
      <c r="J63" s="289"/>
      <c r="K63" s="290"/>
      <c r="M63" s="274"/>
    </row>
    <row r="64" spans="1:13" s="273" customFormat="1" ht="13.5" customHeight="1" x14ac:dyDescent="0.25">
      <c r="A64" s="276" t="s">
        <v>141</v>
      </c>
      <c r="B64" s="277" t="s">
        <v>398</v>
      </c>
      <c r="C64" s="297" t="s">
        <v>400</v>
      </c>
      <c r="D64" s="286" t="s">
        <v>323</v>
      </c>
      <c r="E64" s="306">
        <v>150</v>
      </c>
      <c r="F64" s="306">
        <v>150</v>
      </c>
      <c r="G64" s="287">
        <v>150</v>
      </c>
      <c r="H64" s="287">
        <v>226</v>
      </c>
      <c r="I64" s="288">
        <v>226</v>
      </c>
      <c r="J64" s="289"/>
      <c r="K64" s="290"/>
      <c r="M64" s="274"/>
    </row>
    <row r="65" spans="1:13" s="273" customFormat="1" ht="13.5" customHeight="1" x14ac:dyDescent="0.25">
      <c r="A65" s="276" t="s">
        <v>142</v>
      </c>
      <c r="B65" s="277" t="s">
        <v>401</v>
      </c>
      <c r="C65" s="297" t="s">
        <v>402</v>
      </c>
      <c r="D65" s="286" t="s">
        <v>323</v>
      </c>
      <c r="E65" s="306">
        <v>75</v>
      </c>
      <c r="F65" s="306">
        <v>75</v>
      </c>
      <c r="G65" s="287">
        <v>75</v>
      </c>
      <c r="H65" s="287">
        <v>45</v>
      </c>
      <c r="I65" s="288">
        <v>45</v>
      </c>
      <c r="J65" s="289"/>
      <c r="K65" s="290"/>
      <c r="M65" s="274"/>
    </row>
    <row r="66" spans="1:13" s="273" customFormat="1" ht="13.5" customHeight="1" x14ac:dyDescent="0.25">
      <c r="A66" s="276" t="s">
        <v>143</v>
      </c>
      <c r="B66" s="284"/>
      <c r="C66" s="285" t="s">
        <v>144</v>
      </c>
      <c r="D66" s="286" t="s">
        <v>418</v>
      </c>
      <c r="E66" s="287"/>
      <c r="F66" s="287"/>
      <c r="G66" s="287">
        <v>347</v>
      </c>
      <c r="H66" s="287">
        <v>347</v>
      </c>
      <c r="I66" s="288">
        <v>347</v>
      </c>
      <c r="J66" s="289"/>
      <c r="K66" s="290"/>
      <c r="M66" s="274"/>
    </row>
    <row r="67" spans="1:13" s="273" customFormat="1" ht="13.5" customHeight="1" x14ac:dyDescent="0.25">
      <c r="A67" s="276" t="s">
        <v>145</v>
      </c>
      <c r="B67" s="284" t="s">
        <v>146</v>
      </c>
      <c r="C67" s="285" t="s">
        <v>147</v>
      </c>
      <c r="D67" s="286" t="s">
        <v>418</v>
      </c>
      <c r="E67" s="287"/>
      <c r="F67" s="287"/>
      <c r="G67" s="287">
        <v>54</v>
      </c>
      <c r="H67" s="287">
        <v>216</v>
      </c>
      <c r="I67" s="288">
        <v>216</v>
      </c>
      <c r="J67" s="289"/>
      <c r="K67" s="290"/>
      <c r="M67" s="274"/>
    </row>
    <row r="68" spans="1:13" s="273" customFormat="1" ht="13.5" customHeight="1" x14ac:dyDescent="0.25">
      <c r="A68" s="276" t="s">
        <v>148</v>
      </c>
      <c r="B68" s="284"/>
      <c r="C68" s="285" t="s">
        <v>149</v>
      </c>
      <c r="D68" s="286" t="s">
        <v>418</v>
      </c>
      <c r="E68" s="287"/>
      <c r="F68" s="287"/>
      <c r="G68" s="287">
        <v>380</v>
      </c>
      <c r="H68" s="287">
        <v>380</v>
      </c>
      <c r="I68" s="288">
        <v>380</v>
      </c>
      <c r="J68" s="289"/>
      <c r="K68" s="290"/>
      <c r="M68" s="274"/>
    </row>
    <row r="69" spans="1:13" s="273" customFormat="1" ht="13.5" customHeight="1" x14ac:dyDescent="0.25">
      <c r="A69" s="276" t="s">
        <v>150</v>
      </c>
      <c r="B69" s="284" t="s">
        <v>403</v>
      </c>
      <c r="C69" s="285" t="s">
        <v>404</v>
      </c>
      <c r="D69" s="286" t="s">
        <v>323</v>
      </c>
      <c r="E69" s="287">
        <v>1800</v>
      </c>
      <c r="F69" s="287">
        <v>1800</v>
      </c>
      <c r="G69" s="287">
        <v>1800</v>
      </c>
      <c r="H69" s="287">
        <v>1500</v>
      </c>
      <c r="I69" s="288">
        <v>1500</v>
      </c>
      <c r="J69" s="289"/>
      <c r="K69" s="290"/>
      <c r="M69" s="274"/>
    </row>
    <row r="70" spans="1:13" s="273" customFormat="1" ht="13.5" customHeight="1" x14ac:dyDescent="0.25">
      <c r="A70" s="276" t="s">
        <v>151</v>
      </c>
      <c r="B70" s="284" t="s">
        <v>405</v>
      </c>
      <c r="C70" s="285" t="s">
        <v>406</v>
      </c>
      <c r="D70" s="286" t="s">
        <v>323</v>
      </c>
      <c r="E70" s="287">
        <v>1875</v>
      </c>
      <c r="F70" s="287">
        <v>2000</v>
      </c>
      <c r="G70" s="287">
        <v>2000</v>
      </c>
      <c r="H70" s="287">
        <v>1700</v>
      </c>
      <c r="I70" s="288">
        <v>1700</v>
      </c>
      <c r="J70" s="289"/>
      <c r="K70" s="290"/>
      <c r="M70" s="274"/>
    </row>
    <row r="71" spans="1:13" ht="13.5" customHeight="1" x14ac:dyDescent="0.25">
      <c r="A71" s="276" t="s">
        <v>152</v>
      </c>
      <c r="B71" s="2584" t="s">
        <v>407</v>
      </c>
      <c r="C71" s="2584"/>
      <c r="E71" s="316">
        <f>SUM(E12:E70)</f>
        <v>127862</v>
      </c>
      <c r="F71" s="316">
        <f>SUM(F12:F70)</f>
        <v>115727</v>
      </c>
      <c r="G71" s="316">
        <f>SUM(G12:G70)</f>
        <v>108085</v>
      </c>
      <c r="H71" s="316">
        <f>SUM(H12:H70)</f>
        <v>165363</v>
      </c>
      <c r="I71" s="316">
        <f>SUM(I12:I70)</f>
        <v>164803</v>
      </c>
    </row>
    <row r="72" spans="1:13" ht="9.75" customHeight="1" x14ac:dyDescent="0.25">
      <c r="A72" s="276"/>
      <c r="B72" s="264"/>
      <c r="C72" s="277"/>
      <c r="E72" s="275"/>
      <c r="F72" s="275"/>
      <c r="G72" s="275"/>
      <c r="H72" s="275"/>
    </row>
    <row r="73" spans="1:13" ht="6.75" customHeight="1" x14ac:dyDescent="0.25">
      <c r="E73" s="275"/>
      <c r="F73" s="275"/>
      <c r="G73" s="275"/>
      <c r="H73" s="275"/>
    </row>
    <row r="74" spans="1:13" ht="13.5" customHeight="1" x14ac:dyDescent="0.25">
      <c r="E74" s="275"/>
      <c r="F74" s="275"/>
      <c r="G74" s="275"/>
      <c r="H74" s="275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9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00B050"/>
    <pageSetUpPr fitToPage="1"/>
  </sheetPr>
  <dimension ref="A1:D32"/>
  <sheetViews>
    <sheetView workbookViewId="0">
      <selection sqref="A1:D1"/>
    </sheetView>
  </sheetViews>
  <sheetFormatPr defaultColWidth="9.140625" defaultRowHeight="20.100000000000001" customHeight="1" x14ac:dyDescent="0.25"/>
  <cols>
    <col min="1" max="1" width="5.5703125" style="257" customWidth="1"/>
    <col min="2" max="2" width="71.7109375" style="257" customWidth="1"/>
    <col min="3" max="3" width="13.5703125" style="257" customWidth="1"/>
    <col min="4" max="4" width="12.28515625" style="246" customWidth="1"/>
    <col min="5" max="16384" width="9.140625" style="247"/>
  </cols>
  <sheetData>
    <row r="1" spans="1:4" ht="20.100000000000001" customHeight="1" x14ac:dyDescent="0.25">
      <c r="A1" s="2594" t="s">
        <v>3044</v>
      </c>
      <c r="B1" s="2594"/>
      <c r="C1" s="2594"/>
      <c r="D1" s="2594"/>
    </row>
    <row r="2" spans="1:4" ht="15.75" x14ac:dyDescent="0.25">
      <c r="A2" s="2598"/>
      <c r="B2" s="2598"/>
      <c r="C2" s="2598"/>
      <c r="D2" s="2598"/>
    </row>
    <row r="3" spans="1:4" ht="20.100000000000001" customHeight="1" x14ac:dyDescent="0.25">
      <c r="A3" s="247"/>
      <c r="B3" s="326"/>
      <c r="C3" s="326"/>
    </row>
    <row r="4" spans="1:4" ht="15.75" x14ac:dyDescent="0.25">
      <c r="A4" s="2597" t="s">
        <v>77</v>
      </c>
      <c r="B4" s="2597"/>
      <c r="C4" s="2597"/>
      <c r="D4" s="2597"/>
    </row>
    <row r="5" spans="1:4" ht="15.75" x14ac:dyDescent="0.25">
      <c r="A5" s="2597" t="s">
        <v>1304</v>
      </c>
      <c r="B5" s="2597"/>
      <c r="C5" s="2597"/>
      <c r="D5" s="2597"/>
    </row>
    <row r="6" spans="1:4" ht="15.75" x14ac:dyDescent="0.25">
      <c r="A6" s="2597" t="s">
        <v>964</v>
      </c>
      <c r="B6" s="2597"/>
      <c r="C6" s="2597"/>
      <c r="D6" s="2597"/>
    </row>
    <row r="7" spans="1:4" s="249" customFormat="1" ht="20.100000000000001" customHeight="1" x14ac:dyDescent="0.25">
      <c r="B7" s="2597"/>
      <c r="C7" s="2597"/>
      <c r="D7" s="248"/>
    </row>
    <row r="8" spans="1:4" s="249" customFormat="1" ht="20.100000000000001" customHeight="1" x14ac:dyDescent="0.25">
      <c r="B8" s="1309"/>
      <c r="C8" s="1309"/>
      <c r="D8" s="248"/>
    </row>
    <row r="9" spans="1:4" s="250" customFormat="1" ht="16.5" thickBot="1" x14ac:dyDescent="0.3">
      <c r="A9" s="2593" t="s">
        <v>305</v>
      </c>
      <c r="B9" s="2593"/>
      <c r="C9" s="2593"/>
      <c r="D9" s="2593"/>
    </row>
    <row r="10" spans="1:4" ht="15.75" x14ac:dyDescent="0.25">
      <c r="A10" s="2595" t="s">
        <v>1305</v>
      </c>
      <c r="B10" s="1385" t="s">
        <v>57</v>
      </c>
      <c r="C10" s="2599" t="s">
        <v>58</v>
      </c>
      <c r="D10" s="2600"/>
    </row>
    <row r="11" spans="1:4" s="250" customFormat="1" ht="31.5" x14ac:dyDescent="0.25">
      <c r="A11" s="2596"/>
      <c r="B11" s="1386" t="s">
        <v>85</v>
      </c>
      <c r="C11" s="1386" t="s">
        <v>1166</v>
      </c>
      <c r="D11" s="1387" t="s">
        <v>1306</v>
      </c>
    </row>
    <row r="12" spans="1:4" ht="22.5" customHeight="1" x14ac:dyDescent="0.25">
      <c r="A12" s="1388"/>
      <c r="B12" s="1389" t="s">
        <v>965</v>
      </c>
      <c r="C12" s="1390"/>
      <c r="D12" s="1391"/>
    </row>
    <row r="13" spans="1:4" ht="60" x14ac:dyDescent="0.25">
      <c r="A13" s="1392" t="s">
        <v>467</v>
      </c>
      <c r="B13" s="1393" t="s">
        <v>1069</v>
      </c>
      <c r="C13" s="1394">
        <v>157657</v>
      </c>
      <c r="D13" s="1395">
        <v>158494</v>
      </c>
    </row>
    <row r="14" spans="1:4" ht="20.100000000000001" customHeight="1" x14ac:dyDescent="0.25">
      <c r="A14" s="1396"/>
      <c r="B14" s="1397"/>
      <c r="C14" s="1398"/>
      <c r="D14" s="1399"/>
    </row>
    <row r="15" spans="1:4" ht="31.5" x14ac:dyDescent="0.25">
      <c r="A15" s="1392" t="s">
        <v>475</v>
      </c>
      <c r="B15" s="1400" t="s">
        <v>980</v>
      </c>
      <c r="C15" s="1394">
        <v>876</v>
      </c>
      <c r="D15" s="1401">
        <v>696</v>
      </c>
    </row>
    <row r="16" spans="1:4" ht="31.5" x14ac:dyDescent="0.25">
      <c r="A16" s="1396"/>
      <c r="B16" s="1400" t="s">
        <v>981</v>
      </c>
      <c r="C16" s="1398">
        <v>1188</v>
      </c>
      <c r="D16" s="1401">
        <v>971</v>
      </c>
    </row>
    <row r="17" spans="1:4" ht="15.75" x14ac:dyDescent="0.25">
      <c r="A17" s="1396"/>
      <c r="B17" s="1400"/>
      <c r="C17" s="1398"/>
      <c r="D17" s="1399"/>
    </row>
    <row r="18" spans="1:4" ht="31.5" x14ac:dyDescent="0.25">
      <c r="A18" s="1392" t="s">
        <v>476</v>
      </c>
      <c r="B18" s="1400" t="s">
        <v>970</v>
      </c>
      <c r="C18" s="1402">
        <v>40</v>
      </c>
      <c r="D18" s="1403">
        <v>0</v>
      </c>
    </row>
    <row r="19" spans="1:4" ht="20.100000000000001" customHeight="1" thickBot="1" x14ac:dyDescent="0.3">
      <c r="A19" s="1404"/>
      <c r="B19" s="1405"/>
      <c r="C19" s="1406"/>
      <c r="D19" s="1407"/>
    </row>
    <row r="20" spans="1:4" s="249" customFormat="1" ht="15.75" x14ac:dyDescent="0.25">
      <c r="A20" s="1396" t="s">
        <v>477</v>
      </c>
      <c r="B20" s="1408" t="s">
        <v>968</v>
      </c>
      <c r="C20" s="1409">
        <f>SUM(C13:C19)</f>
        <v>159761</v>
      </c>
      <c r="D20" s="1410">
        <f>SUM(D13:D19)</f>
        <v>160161</v>
      </c>
    </row>
    <row r="21" spans="1:4" ht="20.100000000000001" customHeight="1" x14ac:dyDescent="0.25">
      <c r="A21" s="1411"/>
      <c r="B21" s="1397"/>
      <c r="C21" s="1398"/>
      <c r="D21" s="1399"/>
    </row>
    <row r="22" spans="1:4" ht="20.100000000000001" customHeight="1" x14ac:dyDescent="0.25">
      <c r="A22" s="1412"/>
      <c r="B22" s="1413"/>
      <c r="C22" s="1414"/>
      <c r="D22" s="1399"/>
    </row>
    <row r="23" spans="1:4" ht="20.100000000000001" customHeight="1" x14ac:dyDescent="0.25">
      <c r="A23" s="1412"/>
      <c r="B23" s="1408" t="s">
        <v>963</v>
      </c>
      <c r="C23" s="1398"/>
      <c r="D23" s="1399"/>
    </row>
    <row r="24" spans="1:4" ht="15.75" x14ac:dyDescent="0.25">
      <c r="A24" s="1396" t="s">
        <v>478</v>
      </c>
      <c r="B24" s="1397" t="s">
        <v>966</v>
      </c>
      <c r="C24" s="1398">
        <v>2425</v>
      </c>
      <c r="D24" s="1399">
        <v>2107</v>
      </c>
    </row>
    <row r="25" spans="1:4" ht="15.75" x14ac:dyDescent="0.25">
      <c r="A25" s="1396"/>
      <c r="B25" s="1397"/>
      <c r="C25" s="1415"/>
      <c r="D25" s="1399"/>
    </row>
    <row r="26" spans="1:4" ht="31.5" x14ac:dyDescent="0.25">
      <c r="A26" s="1396" t="s">
        <v>479</v>
      </c>
      <c r="B26" s="1400" t="s">
        <v>1086</v>
      </c>
      <c r="C26" s="1398">
        <v>2088</v>
      </c>
      <c r="D26" s="1399">
        <v>1859</v>
      </c>
    </row>
    <row r="27" spans="1:4" ht="15.75" x14ac:dyDescent="0.25">
      <c r="A27" s="1396"/>
      <c r="B27" s="1400"/>
      <c r="C27" s="1398"/>
      <c r="D27" s="1399"/>
    </row>
    <row r="28" spans="1:4" ht="31.5" x14ac:dyDescent="0.25">
      <c r="A28" s="1396" t="s">
        <v>480</v>
      </c>
      <c r="B28" s="1400" t="s">
        <v>1087</v>
      </c>
      <c r="C28" s="1398">
        <v>194</v>
      </c>
      <c r="D28" s="1410">
        <v>0</v>
      </c>
    </row>
    <row r="29" spans="1:4" ht="16.5" thickBot="1" x14ac:dyDescent="0.3">
      <c r="A29" s="1404"/>
      <c r="B29" s="1416"/>
      <c r="C29" s="1417"/>
      <c r="D29" s="1407"/>
    </row>
    <row r="30" spans="1:4" ht="15.75" x14ac:dyDescent="0.25">
      <c r="A30" s="1396" t="s">
        <v>481</v>
      </c>
      <c r="B30" s="1408" t="s">
        <v>967</v>
      </c>
      <c r="C30" s="1409">
        <f>SUM(C24:C28)</f>
        <v>4707</v>
      </c>
      <c r="D30" s="1410">
        <f>D24+D26+D28</f>
        <v>3966</v>
      </c>
    </row>
    <row r="31" spans="1:4" ht="20.100000000000001" customHeight="1" thickBot="1" x14ac:dyDescent="0.3">
      <c r="A31" s="1412"/>
      <c r="B31" s="1397"/>
      <c r="C31" s="1397"/>
      <c r="D31" s="1418"/>
    </row>
    <row r="32" spans="1:4" ht="16.5" thickBot="1" x14ac:dyDescent="0.3">
      <c r="A32" s="1419" t="s">
        <v>482</v>
      </c>
      <c r="B32" s="1420" t="s">
        <v>969</v>
      </c>
      <c r="C32" s="1421">
        <f>C20+C30</f>
        <v>164468</v>
      </c>
      <c r="D32" s="1422">
        <f>D20+D30</f>
        <v>164127</v>
      </c>
    </row>
  </sheetData>
  <mergeCells count="9">
    <mergeCell ref="A9:D9"/>
    <mergeCell ref="A1:D1"/>
    <mergeCell ref="A10:A11"/>
    <mergeCell ref="B7:C7"/>
    <mergeCell ref="A2:D2"/>
    <mergeCell ref="A4:D4"/>
    <mergeCell ref="A5:D5"/>
    <mergeCell ref="A6:D6"/>
    <mergeCell ref="C10:D10"/>
  </mergeCells>
  <phoneticPr fontId="89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00B050"/>
  </sheetPr>
  <dimension ref="A1:H25"/>
  <sheetViews>
    <sheetView workbookViewId="0">
      <selection sqref="A1:D1"/>
    </sheetView>
  </sheetViews>
  <sheetFormatPr defaultRowHeight="11.25" x14ac:dyDescent="0.2"/>
  <cols>
    <col min="1" max="1" width="4.7109375" style="1879" customWidth="1"/>
    <col min="2" max="2" width="29.42578125" style="1942" customWidth="1"/>
    <col min="3" max="3" width="37.7109375" style="1961" customWidth="1"/>
    <col min="4" max="4" width="11.28515625" style="1931" customWidth="1"/>
    <col min="5" max="253" width="9.140625" style="82"/>
    <col min="254" max="254" width="16" style="82" bestFit="1" customWidth="1"/>
    <col min="255" max="255" width="26.5703125" style="82" customWidth="1"/>
    <col min="256" max="256" width="32.140625" style="82" customWidth="1"/>
    <col min="257" max="257" width="15.42578125" style="82" customWidth="1"/>
    <col min="258" max="258" width="13.42578125" style="82" customWidth="1"/>
    <col min="259" max="260" width="12.5703125" style="82" bestFit="1" customWidth="1"/>
    <col min="261" max="509" width="9.140625" style="82"/>
    <col min="510" max="510" width="16" style="82" bestFit="1" customWidth="1"/>
    <col min="511" max="511" width="26.5703125" style="82" customWidth="1"/>
    <col min="512" max="512" width="32.140625" style="82" customWidth="1"/>
    <col min="513" max="513" width="15.42578125" style="82" customWidth="1"/>
    <col min="514" max="514" width="13.42578125" style="82" customWidth="1"/>
    <col min="515" max="516" width="12.5703125" style="82" bestFit="1" customWidth="1"/>
    <col min="517" max="765" width="9.140625" style="82"/>
    <col min="766" max="766" width="16" style="82" bestFit="1" customWidth="1"/>
    <col min="767" max="767" width="26.5703125" style="82" customWidth="1"/>
    <col min="768" max="768" width="32.140625" style="82" customWidth="1"/>
    <col min="769" max="769" width="15.42578125" style="82" customWidth="1"/>
    <col min="770" max="770" width="13.42578125" style="82" customWidth="1"/>
    <col min="771" max="772" width="12.5703125" style="82" bestFit="1" customWidth="1"/>
    <col min="773" max="1021" width="9.140625" style="82"/>
    <col min="1022" max="1022" width="16" style="82" bestFit="1" customWidth="1"/>
    <col min="1023" max="1023" width="26.5703125" style="82" customWidth="1"/>
    <col min="1024" max="1024" width="32.140625" style="82" customWidth="1"/>
    <col min="1025" max="1025" width="15.42578125" style="82" customWidth="1"/>
    <col min="1026" max="1026" width="13.42578125" style="82" customWidth="1"/>
    <col min="1027" max="1028" width="12.5703125" style="82" bestFit="1" customWidth="1"/>
    <col min="1029" max="1277" width="9.140625" style="82"/>
    <col min="1278" max="1278" width="16" style="82" bestFit="1" customWidth="1"/>
    <col min="1279" max="1279" width="26.5703125" style="82" customWidth="1"/>
    <col min="1280" max="1280" width="32.140625" style="82" customWidth="1"/>
    <col min="1281" max="1281" width="15.42578125" style="82" customWidth="1"/>
    <col min="1282" max="1282" width="13.42578125" style="82" customWidth="1"/>
    <col min="1283" max="1284" width="12.5703125" style="82" bestFit="1" customWidth="1"/>
    <col min="1285" max="1533" width="9.140625" style="82"/>
    <col min="1534" max="1534" width="16" style="82" bestFit="1" customWidth="1"/>
    <col min="1535" max="1535" width="26.5703125" style="82" customWidth="1"/>
    <col min="1536" max="1536" width="32.140625" style="82" customWidth="1"/>
    <col min="1537" max="1537" width="15.42578125" style="82" customWidth="1"/>
    <col min="1538" max="1538" width="13.42578125" style="82" customWidth="1"/>
    <col min="1539" max="1540" width="12.5703125" style="82" bestFit="1" customWidth="1"/>
    <col min="1541" max="1789" width="9.140625" style="82"/>
    <col min="1790" max="1790" width="16" style="82" bestFit="1" customWidth="1"/>
    <col min="1791" max="1791" width="26.5703125" style="82" customWidth="1"/>
    <col min="1792" max="1792" width="32.140625" style="82" customWidth="1"/>
    <col min="1793" max="1793" width="15.42578125" style="82" customWidth="1"/>
    <col min="1794" max="1794" width="13.42578125" style="82" customWidth="1"/>
    <col min="1795" max="1796" width="12.5703125" style="82" bestFit="1" customWidth="1"/>
    <col min="1797" max="2045" width="9.140625" style="82"/>
    <col min="2046" max="2046" width="16" style="82" bestFit="1" customWidth="1"/>
    <col min="2047" max="2047" width="26.5703125" style="82" customWidth="1"/>
    <col min="2048" max="2048" width="32.140625" style="82" customWidth="1"/>
    <col min="2049" max="2049" width="15.42578125" style="82" customWidth="1"/>
    <col min="2050" max="2050" width="13.42578125" style="82" customWidth="1"/>
    <col min="2051" max="2052" width="12.5703125" style="82" bestFit="1" customWidth="1"/>
    <col min="2053" max="2301" width="9.140625" style="82"/>
    <col min="2302" max="2302" width="16" style="82" bestFit="1" customWidth="1"/>
    <col min="2303" max="2303" width="26.5703125" style="82" customWidth="1"/>
    <col min="2304" max="2304" width="32.140625" style="82" customWidth="1"/>
    <col min="2305" max="2305" width="15.42578125" style="82" customWidth="1"/>
    <col min="2306" max="2306" width="13.42578125" style="82" customWidth="1"/>
    <col min="2307" max="2308" width="12.5703125" style="82" bestFit="1" customWidth="1"/>
    <col min="2309" max="2557" width="9.140625" style="82"/>
    <col min="2558" max="2558" width="16" style="82" bestFit="1" customWidth="1"/>
    <col min="2559" max="2559" width="26.5703125" style="82" customWidth="1"/>
    <col min="2560" max="2560" width="32.140625" style="82" customWidth="1"/>
    <col min="2561" max="2561" width="15.42578125" style="82" customWidth="1"/>
    <col min="2562" max="2562" width="13.42578125" style="82" customWidth="1"/>
    <col min="2563" max="2564" width="12.5703125" style="82" bestFit="1" customWidth="1"/>
    <col min="2565" max="2813" width="9.140625" style="82"/>
    <col min="2814" max="2814" width="16" style="82" bestFit="1" customWidth="1"/>
    <col min="2815" max="2815" width="26.5703125" style="82" customWidth="1"/>
    <col min="2816" max="2816" width="32.140625" style="82" customWidth="1"/>
    <col min="2817" max="2817" width="15.42578125" style="82" customWidth="1"/>
    <col min="2818" max="2818" width="13.42578125" style="82" customWidth="1"/>
    <col min="2819" max="2820" width="12.5703125" style="82" bestFit="1" customWidth="1"/>
    <col min="2821" max="3069" width="9.140625" style="82"/>
    <col min="3070" max="3070" width="16" style="82" bestFit="1" customWidth="1"/>
    <col min="3071" max="3071" width="26.5703125" style="82" customWidth="1"/>
    <col min="3072" max="3072" width="32.140625" style="82" customWidth="1"/>
    <col min="3073" max="3073" width="15.42578125" style="82" customWidth="1"/>
    <col min="3074" max="3074" width="13.42578125" style="82" customWidth="1"/>
    <col min="3075" max="3076" width="12.5703125" style="82" bestFit="1" customWidth="1"/>
    <col min="3077" max="3325" width="9.140625" style="82"/>
    <col min="3326" max="3326" width="16" style="82" bestFit="1" customWidth="1"/>
    <col min="3327" max="3327" width="26.5703125" style="82" customWidth="1"/>
    <col min="3328" max="3328" width="32.140625" style="82" customWidth="1"/>
    <col min="3329" max="3329" width="15.42578125" style="82" customWidth="1"/>
    <col min="3330" max="3330" width="13.42578125" style="82" customWidth="1"/>
    <col min="3331" max="3332" width="12.5703125" style="82" bestFit="1" customWidth="1"/>
    <col min="3333" max="3581" width="9.140625" style="82"/>
    <col min="3582" max="3582" width="16" style="82" bestFit="1" customWidth="1"/>
    <col min="3583" max="3583" width="26.5703125" style="82" customWidth="1"/>
    <col min="3584" max="3584" width="32.140625" style="82" customWidth="1"/>
    <col min="3585" max="3585" width="15.42578125" style="82" customWidth="1"/>
    <col min="3586" max="3586" width="13.42578125" style="82" customWidth="1"/>
    <col min="3587" max="3588" width="12.5703125" style="82" bestFit="1" customWidth="1"/>
    <col min="3589" max="3837" width="9.140625" style="82"/>
    <col min="3838" max="3838" width="16" style="82" bestFit="1" customWidth="1"/>
    <col min="3839" max="3839" width="26.5703125" style="82" customWidth="1"/>
    <col min="3840" max="3840" width="32.140625" style="82" customWidth="1"/>
    <col min="3841" max="3841" width="15.42578125" style="82" customWidth="1"/>
    <col min="3842" max="3842" width="13.42578125" style="82" customWidth="1"/>
    <col min="3843" max="3844" width="12.5703125" style="82" bestFit="1" customWidth="1"/>
    <col min="3845" max="4093" width="9.140625" style="82"/>
    <col min="4094" max="4094" width="16" style="82" bestFit="1" customWidth="1"/>
    <col min="4095" max="4095" width="26.5703125" style="82" customWidth="1"/>
    <col min="4096" max="4096" width="32.140625" style="82" customWidth="1"/>
    <col min="4097" max="4097" width="15.42578125" style="82" customWidth="1"/>
    <col min="4098" max="4098" width="13.42578125" style="82" customWidth="1"/>
    <col min="4099" max="4100" width="12.5703125" style="82" bestFit="1" customWidth="1"/>
    <col min="4101" max="4349" width="9.140625" style="82"/>
    <col min="4350" max="4350" width="16" style="82" bestFit="1" customWidth="1"/>
    <col min="4351" max="4351" width="26.5703125" style="82" customWidth="1"/>
    <col min="4352" max="4352" width="32.140625" style="82" customWidth="1"/>
    <col min="4353" max="4353" width="15.42578125" style="82" customWidth="1"/>
    <col min="4354" max="4354" width="13.42578125" style="82" customWidth="1"/>
    <col min="4355" max="4356" width="12.5703125" style="82" bestFit="1" customWidth="1"/>
    <col min="4357" max="4605" width="9.140625" style="82"/>
    <col min="4606" max="4606" width="16" style="82" bestFit="1" customWidth="1"/>
    <col min="4607" max="4607" width="26.5703125" style="82" customWidth="1"/>
    <col min="4608" max="4608" width="32.140625" style="82" customWidth="1"/>
    <col min="4609" max="4609" width="15.42578125" style="82" customWidth="1"/>
    <col min="4610" max="4610" width="13.42578125" style="82" customWidth="1"/>
    <col min="4611" max="4612" width="12.5703125" style="82" bestFit="1" customWidth="1"/>
    <col min="4613" max="4861" width="9.140625" style="82"/>
    <col min="4862" max="4862" width="16" style="82" bestFit="1" customWidth="1"/>
    <col min="4863" max="4863" width="26.5703125" style="82" customWidth="1"/>
    <col min="4864" max="4864" width="32.140625" style="82" customWidth="1"/>
    <col min="4865" max="4865" width="15.42578125" style="82" customWidth="1"/>
    <col min="4866" max="4866" width="13.42578125" style="82" customWidth="1"/>
    <col min="4867" max="4868" width="12.5703125" style="82" bestFit="1" customWidth="1"/>
    <col min="4869" max="5117" width="9.140625" style="82"/>
    <col min="5118" max="5118" width="16" style="82" bestFit="1" customWidth="1"/>
    <col min="5119" max="5119" width="26.5703125" style="82" customWidth="1"/>
    <col min="5120" max="5120" width="32.140625" style="82" customWidth="1"/>
    <col min="5121" max="5121" width="15.42578125" style="82" customWidth="1"/>
    <col min="5122" max="5122" width="13.42578125" style="82" customWidth="1"/>
    <col min="5123" max="5124" width="12.5703125" style="82" bestFit="1" customWidth="1"/>
    <col min="5125" max="5373" width="9.140625" style="82"/>
    <col min="5374" max="5374" width="16" style="82" bestFit="1" customWidth="1"/>
    <col min="5375" max="5375" width="26.5703125" style="82" customWidth="1"/>
    <col min="5376" max="5376" width="32.140625" style="82" customWidth="1"/>
    <col min="5377" max="5377" width="15.42578125" style="82" customWidth="1"/>
    <col min="5378" max="5378" width="13.42578125" style="82" customWidth="1"/>
    <col min="5379" max="5380" width="12.5703125" style="82" bestFit="1" customWidth="1"/>
    <col min="5381" max="5629" width="9.140625" style="82"/>
    <col min="5630" max="5630" width="16" style="82" bestFit="1" customWidth="1"/>
    <col min="5631" max="5631" width="26.5703125" style="82" customWidth="1"/>
    <col min="5632" max="5632" width="32.140625" style="82" customWidth="1"/>
    <col min="5633" max="5633" width="15.42578125" style="82" customWidth="1"/>
    <col min="5634" max="5634" width="13.42578125" style="82" customWidth="1"/>
    <col min="5635" max="5636" width="12.5703125" style="82" bestFit="1" customWidth="1"/>
    <col min="5637" max="5885" width="9.140625" style="82"/>
    <col min="5886" max="5886" width="16" style="82" bestFit="1" customWidth="1"/>
    <col min="5887" max="5887" width="26.5703125" style="82" customWidth="1"/>
    <col min="5888" max="5888" width="32.140625" style="82" customWidth="1"/>
    <col min="5889" max="5889" width="15.42578125" style="82" customWidth="1"/>
    <col min="5890" max="5890" width="13.42578125" style="82" customWidth="1"/>
    <col min="5891" max="5892" width="12.5703125" style="82" bestFit="1" customWidth="1"/>
    <col min="5893" max="6141" width="9.140625" style="82"/>
    <col min="6142" max="6142" width="16" style="82" bestFit="1" customWidth="1"/>
    <col min="6143" max="6143" width="26.5703125" style="82" customWidth="1"/>
    <col min="6144" max="6144" width="32.140625" style="82" customWidth="1"/>
    <col min="6145" max="6145" width="15.42578125" style="82" customWidth="1"/>
    <col min="6146" max="6146" width="13.42578125" style="82" customWidth="1"/>
    <col min="6147" max="6148" width="12.5703125" style="82" bestFit="1" customWidth="1"/>
    <col min="6149" max="6397" width="9.140625" style="82"/>
    <col min="6398" max="6398" width="16" style="82" bestFit="1" customWidth="1"/>
    <col min="6399" max="6399" width="26.5703125" style="82" customWidth="1"/>
    <col min="6400" max="6400" width="32.140625" style="82" customWidth="1"/>
    <col min="6401" max="6401" width="15.42578125" style="82" customWidth="1"/>
    <col min="6402" max="6402" width="13.42578125" style="82" customWidth="1"/>
    <col min="6403" max="6404" width="12.5703125" style="82" bestFit="1" customWidth="1"/>
    <col min="6405" max="6653" width="9.140625" style="82"/>
    <col min="6654" max="6654" width="16" style="82" bestFit="1" customWidth="1"/>
    <col min="6655" max="6655" width="26.5703125" style="82" customWidth="1"/>
    <col min="6656" max="6656" width="32.140625" style="82" customWidth="1"/>
    <col min="6657" max="6657" width="15.42578125" style="82" customWidth="1"/>
    <col min="6658" max="6658" width="13.42578125" style="82" customWidth="1"/>
    <col min="6659" max="6660" width="12.5703125" style="82" bestFit="1" customWidth="1"/>
    <col min="6661" max="6909" width="9.140625" style="82"/>
    <col min="6910" max="6910" width="16" style="82" bestFit="1" customWidth="1"/>
    <col min="6911" max="6911" width="26.5703125" style="82" customWidth="1"/>
    <col min="6912" max="6912" width="32.140625" style="82" customWidth="1"/>
    <col min="6913" max="6913" width="15.42578125" style="82" customWidth="1"/>
    <col min="6914" max="6914" width="13.42578125" style="82" customWidth="1"/>
    <col min="6915" max="6916" width="12.5703125" style="82" bestFit="1" customWidth="1"/>
    <col min="6917" max="7165" width="9.140625" style="82"/>
    <col min="7166" max="7166" width="16" style="82" bestFit="1" customWidth="1"/>
    <col min="7167" max="7167" width="26.5703125" style="82" customWidth="1"/>
    <col min="7168" max="7168" width="32.140625" style="82" customWidth="1"/>
    <col min="7169" max="7169" width="15.42578125" style="82" customWidth="1"/>
    <col min="7170" max="7170" width="13.42578125" style="82" customWidth="1"/>
    <col min="7171" max="7172" width="12.5703125" style="82" bestFit="1" customWidth="1"/>
    <col min="7173" max="7421" width="9.140625" style="82"/>
    <col min="7422" max="7422" width="16" style="82" bestFit="1" customWidth="1"/>
    <col min="7423" max="7423" width="26.5703125" style="82" customWidth="1"/>
    <col min="7424" max="7424" width="32.140625" style="82" customWidth="1"/>
    <col min="7425" max="7425" width="15.42578125" style="82" customWidth="1"/>
    <col min="7426" max="7426" width="13.42578125" style="82" customWidth="1"/>
    <col min="7427" max="7428" width="12.5703125" style="82" bestFit="1" customWidth="1"/>
    <col min="7429" max="7677" width="9.140625" style="82"/>
    <col min="7678" max="7678" width="16" style="82" bestFit="1" customWidth="1"/>
    <col min="7679" max="7679" width="26.5703125" style="82" customWidth="1"/>
    <col min="7680" max="7680" width="32.140625" style="82" customWidth="1"/>
    <col min="7681" max="7681" width="15.42578125" style="82" customWidth="1"/>
    <col min="7682" max="7682" width="13.42578125" style="82" customWidth="1"/>
    <col min="7683" max="7684" width="12.5703125" style="82" bestFit="1" customWidth="1"/>
    <col min="7685" max="7933" width="9.140625" style="82"/>
    <col min="7934" max="7934" width="16" style="82" bestFit="1" customWidth="1"/>
    <col min="7935" max="7935" width="26.5703125" style="82" customWidth="1"/>
    <col min="7936" max="7936" width="32.140625" style="82" customWidth="1"/>
    <col min="7937" max="7937" width="15.42578125" style="82" customWidth="1"/>
    <col min="7938" max="7938" width="13.42578125" style="82" customWidth="1"/>
    <col min="7939" max="7940" width="12.5703125" style="82" bestFit="1" customWidth="1"/>
    <col min="7941" max="8189" width="9.140625" style="82"/>
    <col min="8190" max="8190" width="16" style="82" bestFit="1" customWidth="1"/>
    <col min="8191" max="8191" width="26.5703125" style="82" customWidth="1"/>
    <col min="8192" max="8192" width="32.140625" style="82" customWidth="1"/>
    <col min="8193" max="8193" width="15.42578125" style="82" customWidth="1"/>
    <col min="8194" max="8194" width="13.42578125" style="82" customWidth="1"/>
    <col min="8195" max="8196" width="12.5703125" style="82" bestFit="1" customWidth="1"/>
    <col min="8197" max="8445" width="9.140625" style="82"/>
    <col min="8446" max="8446" width="16" style="82" bestFit="1" customWidth="1"/>
    <col min="8447" max="8447" width="26.5703125" style="82" customWidth="1"/>
    <col min="8448" max="8448" width="32.140625" style="82" customWidth="1"/>
    <col min="8449" max="8449" width="15.42578125" style="82" customWidth="1"/>
    <col min="8450" max="8450" width="13.42578125" style="82" customWidth="1"/>
    <col min="8451" max="8452" width="12.5703125" style="82" bestFit="1" customWidth="1"/>
    <col min="8453" max="8701" width="9.140625" style="82"/>
    <col min="8702" max="8702" width="16" style="82" bestFit="1" customWidth="1"/>
    <col min="8703" max="8703" width="26.5703125" style="82" customWidth="1"/>
    <col min="8704" max="8704" width="32.140625" style="82" customWidth="1"/>
    <col min="8705" max="8705" width="15.42578125" style="82" customWidth="1"/>
    <col min="8706" max="8706" width="13.42578125" style="82" customWidth="1"/>
    <col min="8707" max="8708" width="12.5703125" style="82" bestFit="1" customWidth="1"/>
    <col min="8709" max="8957" width="9.140625" style="82"/>
    <col min="8958" max="8958" width="16" style="82" bestFit="1" customWidth="1"/>
    <col min="8959" max="8959" width="26.5703125" style="82" customWidth="1"/>
    <col min="8960" max="8960" width="32.140625" style="82" customWidth="1"/>
    <col min="8961" max="8961" width="15.42578125" style="82" customWidth="1"/>
    <col min="8962" max="8962" width="13.42578125" style="82" customWidth="1"/>
    <col min="8963" max="8964" width="12.5703125" style="82" bestFit="1" customWidth="1"/>
    <col min="8965" max="9213" width="9.140625" style="82"/>
    <col min="9214" max="9214" width="16" style="82" bestFit="1" customWidth="1"/>
    <col min="9215" max="9215" width="26.5703125" style="82" customWidth="1"/>
    <col min="9216" max="9216" width="32.140625" style="82" customWidth="1"/>
    <col min="9217" max="9217" width="15.42578125" style="82" customWidth="1"/>
    <col min="9218" max="9218" width="13.42578125" style="82" customWidth="1"/>
    <col min="9219" max="9220" width="12.5703125" style="82" bestFit="1" customWidth="1"/>
    <col min="9221" max="9469" width="9.140625" style="82"/>
    <col min="9470" max="9470" width="16" style="82" bestFit="1" customWidth="1"/>
    <col min="9471" max="9471" width="26.5703125" style="82" customWidth="1"/>
    <col min="9472" max="9472" width="32.140625" style="82" customWidth="1"/>
    <col min="9473" max="9473" width="15.42578125" style="82" customWidth="1"/>
    <col min="9474" max="9474" width="13.42578125" style="82" customWidth="1"/>
    <col min="9475" max="9476" width="12.5703125" style="82" bestFit="1" customWidth="1"/>
    <col min="9477" max="9725" width="9.140625" style="82"/>
    <col min="9726" max="9726" width="16" style="82" bestFit="1" customWidth="1"/>
    <col min="9727" max="9727" width="26.5703125" style="82" customWidth="1"/>
    <col min="9728" max="9728" width="32.140625" style="82" customWidth="1"/>
    <col min="9729" max="9729" width="15.42578125" style="82" customWidth="1"/>
    <col min="9730" max="9730" width="13.42578125" style="82" customWidth="1"/>
    <col min="9731" max="9732" width="12.5703125" style="82" bestFit="1" customWidth="1"/>
    <col min="9733" max="9981" width="9.140625" style="82"/>
    <col min="9982" max="9982" width="16" style="82" bestFit="1" customWidth="1"/>
    <col min="9983" max="9983" width="26.5703125" style="82" customWidth="1"/>
    <col min="9984" max="9984" width="32.140625" style="82" customWidth="1"/>
    <col min="9985" max="9985" width="15.42578125" style="82" customWidth="1"/>
    <col min="9986" max="9986" width="13.42578125" style="82" customWidth="1"/>
    <col min="9987" max="9988" width="12.5703125" style="82" bestFit="1" customWidth="1"/>
    <col min="9989" max="10237" width="9.140625" style="82"/>
    <col min="10238" max="10238" width="16" style="82" bestFit="1" customWidth="1"/>
    <col min="10239" max="10239" width="26.5703125" style="82" customWidth="1"/>
    <col min="10240" max="10240" width="32.140625" style="82" customWidth="1"/>
    <col min="10241" max="10241" width="15.42578125" style="82" customWidth="1"/>
    <col min="10242" max="10242" width="13.42578125" style="82" customWidth="1"/>
    <col min="10243" max="10244" width="12.5703125" style="82" bestFit="1" customWidth="1"/>
    <col min="10245" max="10493" width="9.140625" style="82"/>
    <col min="10494" max="10494" width="16" style="82" bestFit="1" customWidth="1"/>
    <col min="10495" max="10495" width="26.5703125" style="82" customWidth="1"/>
    <col min="10496" max="10496" width="32.140625" style="82" customWidth="1"/>
    <col min="10497" max="10497" width="15.42578125" style="82" customWidth="1"/>
    <col min="10498" max="10498" width="13.42578125" style="82" customWidth="1"/>
    <col min="10499" max="10500" width="12.5703125" style="82" bestFit="1" customWidth="1"/>
    <col min="10501" max="10749" width="9.140625" style="82"/>
    <col min="10750" max="10750" width="16" style="82" bestFit="1" customWidth="1"/>
    <col min="10751" max="10751" width="26.5703125" style="82" customWidth="1"/>
    <col min="10752" max="10752" width="32.140625" style="82" customWidth="1"/>
    <col min="10753" max="10753" width="15.42578125" style="82" customWidth="1"/>
    <col min="10754" max="10754" width="13.42578125" style="82" customWidth="1"/>
    <col min="10755" max="10756" width="12.5703125" style="82" bestFit="1" customWidth="1"/>
    <col min="10757" max="11005" width="9.140625" style="82"/>
    <col min="11006" max="11006" width="16" style="82" bestFit="1" customWidth="1"/>
    <col min="11007" max="11007" width="26.5703125" style="82" customWidth="1"/>
    <col min="11008" max="11008" width="32.140625" style="82" customWidth="1"/>
    <col min="11009" max="11009" width="15.42578125" style="82" customWidth="1"/>
    <col min="11010" max="11010" width="13.42578125" style="82" customWidth="1"/>
    <col min="11011" max="11012" width="12.5703125" style="82" bestFit="1" customWidth="1"/>
    <col min="11013" max="11261" width="9.140625" style="82"/>
    <col min="11262" max="11262" width="16" style="82" bestFit="1" customWidth="1"/>
    <col min="11263" max="11263" width="26.5703125" style="82" customWidth="1"/>
    <col min="11264" max="11264" width="32.140625" style="82" customWidth="1"/>
    <col min="11265" max="11265" width="15.42578125" style="82" customWidth="1"/>
    <col min="11266" max="11266" width="13.42578125" style="82" customWidth="1"/>
    <col min="11267" max="11268" width="12.5703125" style="82" bestFit="1" customWidth="1"/>
    <col min="11269" max="11517" width="9.140625" style="82"/>
    <col min="11518" max="11518" width="16" style="82" bestFit="1" customWidth="1"/>
    <col min="11519" max="11519" width="26.5703125" style="82" customWidth="1"/>
    <col min="11520" max="11520" width="32.140625" style="82" customWidth="1"/>
    <col min="11521" max="11521" width="15.42578125" style="82" customWidth="1"/>
    <col min="11522" max="11522" width="13.42578125" style="82" customWidth="1"/>
    <col min="11523" max="11524" width="12.5703125" style="82" bestFit="1" customWidth="1"/>
    <col min="11525" max="11773" width="9.140625" style="82"/>
    <col min="11774" max="11774" width="16" style="82" bestFit="1" customWidth="1"/>
    <col min="11775" max="11775" width="26.5703125" style="82" customWidth="1"/>
    <col min="11776" max="11776" width="32.140625" style="82" customWidth="1"/>
    <col min="11777" max="11777" width="15.42578125" style="82" customWidth="1"/>
    <col min="11778" max="11778" width="13.42578125" style="82" customWidth="1"/>
    <col min="11779" max="11780" width="12.5703125" style="82" bestFit="1" customWidth="1"/>
    <col min="11781" max="12029" width="9.140625" style="82"/>
    <col min="12030" max="12030" width="16" style="82" bestFit="1" customWidth="1"/>
    <col min="12031" max="12031" width="26.5703125" style="82" customWidth="1"/>
    <col min="12032" max="12032" width="32.140625" style="82" customWidth="1"/>
    <col min="12033" max="12033" width="15.42578125" style="82" customWidth="1"/>
    <col min="12034" max="12034" width="13.42578125" style="82" customWidth="1"/>
    <col min="12035" max="12036" width="12.5703125" style="82" bestFit="1" customWidth="1"/>
    <col min="12037" max="12285" width="9.140625" style="82"/>
    <col min="12286" max="12286" width="16" style="82" bestFit="1" customWidth="1"/>
    <col min="12287" max="12287" width="26.5703125" style="82" customWidth="1"/>
    <col min="12288" max="12288" width="32.140625" style="82" customWidth="1"/>
    <col min="12289" max="12289" width="15.42578125" style="82" customWidth="1"/>
    <col min="12290" max="12290" width="13.42578125" style="82" customWidth="1"/>
    <col min="12291" max="12292" width="12.5703125" style="82" bestFit="1" customWidth="1"/>
    <col min="12293" max="12541" width="9.140625" style="82"/>
    <col min="12542" max="12542" width="16" style="82" bestFit="1" customWidth="1"/>
    <col min="12543" max="12543" width="26.5703125" style="82" customWidth="1"/>
    <col min="12544" max="12544" width="32.140625" style="82" customWidth="1"/>
    <col min="12545" max="12545" width="15.42578125" style="82" customWidth="1"/>
    <col min="12546" max="12546" width="13.42578125" style="82" customWidth="1"/>
    <col min="12547" max="12548" width="12.5703125" style="82" bestFit="1" customWidth="1"/>
    <col min="12549" max="12797" width="9.140625" style="82"/>
    <col min="12798" max="12798" width="16" style="82" bestFit="1" customWidth="1"/>
    <col min="12799" max="12799" width="26.5703125" style="82" customWidth="1"/>
    <col min="12800" max="12800" width="32.140625" style="82" customWidth="1"/>
    <col min="12801" max="12801" width="15.42578125" style="82" customWidth="1"/>
    <col min="12802" max="12802" width="13.42578125" style="82" customWidth="1"/>
    <col min="12803" max="12804" width="12.5703125" style="82" bestFit="1" customWidth="1"/>
    <col min="12805" max="13053" width="9.140625" style="82"/>
    <col min="13054" max="13054" width="16" style="82" bestFit="1" customWidth="1"/>
    <col min="13055" max="13055" width="26.5703125" style="82" customWidth="1"/>
    <col min="13056" max="13056" width="32.140625" style="82" customWidth="1"/>
    <col min="13057" max="13057" width="15.42578125" style="82" customWidth="1"/>
    <col min="13058" max="13058" width="13.42578125" style="82" customWidth="1"/>
    <col min="13059" max="13060" width="12.5703125" style="82" bestFit="1" customWidth="1"/>
    <col min="13061" max="13309" width="9.140625" style="82"/>
    <col min="13310" max="13310" width="16" style="82" bestFit="1" customWidth="1"/>
    <col min="13311" max="13311" width="26.5703125" style="82" customWidth="1"/>
    <col min="13312" max="13312" width="32.140625" style="82" customWidth="1"/>
    <col min="13313" max="13313" width="15.42578125" style="82" customWidth="1"/>
    <col min="13314" max="13314" width="13.42578125" style="82" customWidth="1"/>
    <col min="13315" max="13316" width="12.5703125" style="82" bestFit="1" customWidth="1"/>
    <col min="13317" max="13565" width="9.140625" style="82"/>
    <col min="13566" max="13566" width="16" style="82" bestFit="1" customWidth="1"/>
    <col min="13567" max="13567" width="26.5703125" style="82" customWidth="1"/>
    <col min="13568" max="13568" width="32.140625" style="82" customWidth="1"/>
    <col min="13569" max="13569" width="15.42578125" style="82" customWidth="1"/>
    <col min="13570" max="13570" width="13.42578125" style="82" customWidth="1"/>
    <col min="13571" max="13572" width="12.5703125" style="82" bestFit="1" customWidth="1"/>
    <col min="13573" max="13821" width="9.140625" style="82"/>
    <col min="13822" max="13822" width="16" style="82" bestFit="1" customWidth="1"/>
    <col min="13823" max="13823" width="26.5703125" style="82" customWidth="1"/>
    <col min="13824" max="13824" width="32.140625" style="82" customWidth="1"/>
    <col min="13825" max="13825" width="15.42578125" style="82" customWidth="1"/>
    <col min="13826" max="13826" width="13.42578125" style="82" customWidth="1"/>
    <col min="13827" max="13828" width="12.5703125" style="82" bestFit="1" customWidth="1"/>
    <col min="13829" max="14077" width="9.140625" style="82"/>
    <col min="14078" max="14078" width="16" style="82" bestFit="1" customWidth="1"/>
    <col min="14079" max="14079" width="26.5703125" style="82" customWidth="1"/>
    <col min="14080" max="14080" width="32.140625" style="82" customWidth="1"/>
    <col min="14081" max="14081" width="15.42578125" style="82" customWidth="1"/>
    <col min="14082" max="14082" width="13.42578125" style="82" customWidth="1"/>
    <col min="14083" max="14084" width="12.5703125" style="82" bestFit="1" customWidth="1"/>
    <col min="14085" max="14333" width="9.140625" style="82"/>
    <col min="14334" max="14334" width="16" style="82" bestFit="1" customWidth="1"/>
    <col min="14335" max="14335" width="26.5703125" style="82" customWidth="1"/>
    <col min="14336" max="14336" width="32.140625" style="82" customWidth="1"/>
    <col min="14337" max="14337" width="15.42578125" style="82" customWidth="1"/>
    <col min="14338" max="14338" width="13.42578125" style="82" customWidth="1"/>
    <col min="14339" max="14340" width="12.5703125" style="82" bestFit="1" customWidth="1"/>
    <col min="14341" max="14589" width="9.140625" style="82"/>
    <col min="14590" max="14590" width="16" style="82" bestFit="1" customWidth="1"/>
    <col min="14591" max="14591" width="26.5703125" style="82" customWidth="1"/>
    <col min="14592" max="14592" width="32.140625" style="82" customWidth="1"/>
    <col min="14593" max="14593" width="15.42578125" style="82" customWidth="1"/>
    <col min="14594" max="14594" width="13.42578125" style="82" customWidth="1"/>
    <col min="14595" max="14596" width="12.5703125" style="82" bestFit="1" customWidth="1"/>
    <col min="14597" max="14845" width="9.140625" style="82"/>
    <col min="14846" max="14846" width="16" style="82" bestFit="1" customWidth="1"/>
    <col min="14847" max="14847" width="26.5703125" style="82" customWidth="1"/>
    <col min="14848" max="14848" width="32.140625" style="82" customWidth="1"/>
    <col min="14849" max="14849" width="15.42578125" style="82" customWidth="1"/>
    <col min="14850" max="14850" width="13.42578125" style="82" customWidth="1"/>
    <col min="14851" max="14852" width="12.5703125" style="82" bestFit="1" customWidth="1"/>
    <col min="14853" max="15101" width="9.140625" style="82"/>
    <col min="15102" max="15102" width="16" style="82" bestFit="1" customWidth="1"/>
    <col min="15103" max="15103" width="26.5703125" style="82" customWidth="1"/>
    <col min="15104" max="15104" width="32.140625" style="82" customWidth="1"/>
    <col min="15105" max="15105" width="15.42578125" style="82" customWidth="1"/>
    <col min="15106" max="15106" width="13.42578125" style="82" customWidth="1"/>
    <col min="15107" max="15108" width="12.5703125" style="82" bestFit="1" customWidth="1"/>
    <col min="15109" max="15357" width="9.140625" style="82"/>
    <col min="15358" max="15358" width="16" style="82" bestFit="1" customWidth="1"/>
    <col min="15359" max="15359" width="26.5703125" style="82" customWidth="1"/>
    <col min="15360" max="15360" width="32.140625" style="82" customWidth="1"/>
    <col min="15361" max="15361" width="15.42578125" style="82" customWidth="1"/>
    <col min="15362" max="15362" width="13.42578125" style="82" customWidth="1"/>
    <col min="15363" max="15364" width="12.5703125" style="82" bestFit="1" customWidth="1"/>
    <col min="15365" max="15613" width="9.140625" style="82"/>
    <col min="15614" max="15614" width="16" style="82" bestFit="1" customWidth="1"/>
    <col min="15615" max="15615" width="26.5703125" style="82" customWidth="1"/>
    <col min="15616" max="15616" width="32.140625" style="82" customWidth="1"/>
    <col min="15617" max="15617" width="15.42578125" style="82" customWidth="1"/>
    <col min="15618" max="15618" width="13.42578125" style="82" customWidth="1"/>
    <col min="15619" max="15620" width="12.5703125" style="82" bestFit="1" customWidth="1"/>
    <col min="15621" max="15869" width="9.140625" style="82"/>
    <col min="15870" max="15870" width="16" style="82" bestFit="1" customWidth="1"/>
    <col min="15871" max="15871" width="26.5703125" style="82" customWidth="1"/>
    <col min="15872" max="15872" width="32.140625" style="82" customWidth="1"/>
    <col min="15873" max="15873" width="15.42578125" style="82" customWidth="1"/>
    <col min="15874" max="15874" width="13.42578125" style="82" customWidth="1"/>
    <col min="15875" max="15876" width="12.5703125" style="82" bestFit="1" customWidth="1"/>
    <col min="15877" max="16125" width="9.140625" style="82"/>
    <col min="16126" max="16126" width="16" style="82" bestFit="1" customWidth="1"/>
    <col min="16127" max="16127" width="26.5703125" style="82" customWidth="1"/>
    <col min="16128" max="16128" width="32.140625" style="82" customWidth="1"/>
    <col min="16129" max="16129" width="15.42578125" style="82" customWidth="1"/>
    <col min="16130" max="16130" width="13.42578125" style="82" customWidth="1"/>
    <col min="16131" max="16132" width="12.5703125" style="82" bestFit="1" customWidth="1"/>
    <col min="16133" max="16384" width="9.140625" style="82"/>
  </cols>
  <sheetData>
    <row r="1" spans="1:8" x14ac:dyDescent="0.2">
      <c r="A1" s="2602" t="s">
        <v>3043</v>
      </c>
      <c r="B1" s="2602"/>
      <c r="C1" s="2602"/>
      <c r="D1" s="2602"/>
      <c r="E1" s="1882"/>
      <c r="F1" s="1882"/>
      <c r="G1" s="1882"/>
      <c r="H1" s="1882"/>
    </row>
    <row r="2" spans="1:8" x14ac:dyDescent="0.2">
      <c r="C2" s="1942"/>
      <c r="D2" s="1879"/>
    </row>
    <row r="3" spans="1:8" x14ac:dyDescent="0.2">
      <c r="A3" s="2403" t="s">
        <v>77</v>
      </c>
      <c r="B3" s="2403"/>
      <c r="C3" s="2403"/>
      <c r="D3" s="2403"/>
      <c r="E3" s="1883"/>
      <c r="F3" s="1883"/>
      <c r="G3" s="1883"/>
      <c r="H3" s="1883"/>
    </row>
    <row r="4" spans="1:8" x14ac:dyDescent="0.2">
      <c r="A4" s="2603" t="s">
        <v>307</v>
      </c>
      <c r="B4" s="2603"/>
      <c r="C4" s="2603"/>
      <c r="D4" s="2603"/>
      <c r="E4" s="1884"/>
      <c r="F4" s="1884"/>
      <c r="G4" s="1884"/>
      <c r="H4" s="1884"/>
    </row>
    <row r="5" spans="1:8" ht="13.5" customHeight="1" x14ac:dyDescent="0.2">
      <c r="A5" s="2403" t="s">
        <v>2982</v>
      </c>
      <c r="B5" s="2601"/>
      <c r="C5" s="2601"/>
      <c r="D5" s="2601"/>
    </row>
    <row r="6" spans="1:8" ht="13.5" customHeight="1" x14ac:dyDescent="0.2">
      <c r="A6" s="1863"/>
      <c r="B6" s="1879"/>
      <c r="C6" s="1879"/>
      <c r="D6" s="1879"/>
    </row>
    <row r="7" spans="1:8" ht="15.75" customHeight="1" x14ac:dyDescent="0.2">
      <c r="A7" s="1943"/>
      <c r="B7" s="1944" t="s">
        <v>2979</v>
      </c>
      <c r="C7" s="1945"/>
      <c r="D7" s="1946">
        <v>5000</v>
      </c>
    </row>
    <row r="9" spans="1:8" s="1950" customFormat="1" ht="31.5" x14ac:dyDescent="0.15">
      <c r="A9" s="1880" t="s">
        <v>76</v>
      </c>
      <c r="B9" s="1947" t="s">
        <v>2978</v>
      </c>
      <c r="C9" s="1948" t="s">
        <v>2981</v>
      </c>
      <c r="D9" s="1949" t="s">
        <v>2975</v>
      </c>
    </row>
    <row r="10" spans="1:8" s="1930" customFormat="1" ht="32.25" customHeight="1" x14ac:dyDescent="0.2">
      <c r="A10" s="1951" t="s">
        <v>467</v>
      </c>
      <c r="B10" s="1952" t="s">
        <v>2983</v>
      </c>
      <c r="C10" s="1953" t="s">
        <v>2974</v>
      </c>
      <c r="D10" s="1929">
        <v>95</v>
      </c>
    </row>
    <row r="11" spans="1:8" s="1930" customFormat="1" ht="32.25" customHeight="1" x14ac:dyDescent="0.2">
      <c r="A11" s="1933" t="s">
        <v>475</v>
      </c>
      <c r="B11" s="1934" t="s">
        <v>2983</v>
      </c>
      <c r="C11" s="1935" t="s">
        <v>2977</v>
      </c>
      <c r="D11" s="1954">
        <v>143</v>
      </c>
    </row>
    <row r="12" spans="1:8" s="1930" customFormat="1" ht="17.25" customHeight="1" x14ac:dyDescent="0.2">
      <c r="A12" s="1933" t="s">
        <v>476</v>
      </c>
      <c r="B12" s="1934" t="s">
        <v>2994</v>
      </c>
      <c r="C12" s="1935" t="s">
        <v>2972</v>
      </c>
      <c r="D12" s="1954">
        <v>38</v>
      </c>
    </row>
    <row r="13" spans="1:8" s="1930" customFormat="1" ht="33.75" x14ac:dyDescent="0.2">
      <c r="A13" s="1933" t="s">
        <v>479</v>
      </c>
      <c r="B13" s="1934" t="s">
        <v>2984</v>
      </c>
      <c r="C13" s="1935" t="s">
        <v>2973</v>
      </c>
      <c r="D13" s="1936">
        <v>672</v>
      </c>
    </row>
    <row r="14" spans="1:8" s="1930" customFormat="1" ht="24.75" customHeight="1" x14ac:dyDescent="0.2">
      <c r="A14" s="1933" t="s">
        <v>480</v>
      </c>
      <c r="B14" s="1934" t="s">
        <v>2985</v>
      </c>
      <c r="C14" s="1935" t="s">
        <v>2884</v>
      </c>
      <c r="D14" s="1954">
        <v>225</v>
      </c>
    </row>
    <row r="15" spans="1:8" s="1932" customFormat="1" ht="35.25" customHeight="1" x14ac:dyDescent="0.2">
      <c r="A15" s="1933" t="s">
        <v>481</v>
      </c>
      <c r="B15" s="1934" t="s">
        <v>2986</v>
      </c>
      <c r="C15" s="1935" t="s">
        <v>2885</v>
      </c>
      <c r="D15" s="1936">
        <v>80</v>
      </c>
    </row>
    <row r="16" spans="1:8" s="1932" customFormat="1" ht="21" customHeight="1" x14ac:dyDescent="0.2">
      <c r="A16" s="1933" t="s">
        <v>482</v>
      </c>
      <c r="B16" s="1934" t="s">
        <v>2987</v>
      </c>
      <c r="C16" s="1935" t="s">
        <v>2972</v>
      </c>
      <c r="D16" s="1936">
        <v>37</v>
      </c>
    </row>
    <row r="17" spans="1:5" s="1932" customFormat="1" ht="21" customHeight="1" x14ac:dyDescent="0.2">
      <c r="A17" s="1933" t="s">
        <v>516</v>
      </c>
      <c r="B17" s="1937" t="s">
        <v>2988</v>
      </c>
      <c r="C17" s="1935" t="s">
        <v>2972</v>
      </c>
      <c r="D17" s="1938">
        <v>29</v>
      </c>
    </row>
    <row r="18" spans="1:5" ht="16.5" customHeight="1" x14ac:dyDescent="0.2">
      <c r="A18" s="1933" t="s">
        <v>517</v>
      </c>
      <c r="B18" s="1934" t="s">
        <v>2984</v>
      </c>
      <c r="C18" s="1939" t="s">
        <v>2972</v>
      </c>
      <c r="D18" s="1936">
        <v>12</v>
      </c>
    </row>
    <row r="19" spans="1:5" ht="21.75" customHeight="1" x14ac:dyDescent="0.2">
      <c r="A19" s="1933" t="s">
        <v>518</v>
      </c>
      <c r="B19" s="1940" t="s">
        <v>2989</v>
      </c>
      <c r="C19" s="1941" t="s">
        <v>2886</v>
      </c>
      <c r="D19" s="1936">
        <v>25</v>
      </c>
    </row>
    <row r="20" spans="1:5" ht="42.6" customHeight="1" x14ac:dyDescent="0.2">
      <c r="A20" s="1933" t="s">
        <v>519</v>
      </c>
      <c r="B20" s="1937" t="s">
        <v>2990</v>
      </c>
      <c r="C20" s="1955" t="s">
        <v>2887</v>
      </c>
      <c r="D20" s="1936">
        <v>50</v>
      </c>
    </row>
    <row r="21" spans="1:5" s="1932" customFormat="1" ht="21.75" customHeight="1" x14ac:dyDescent="0.2">
      <c r="A21" s="1933" t="s">
        <v>520</v>
      </c>
      <c r="B21" s="1934" t="s">
        <v>2991</v>
      </c>
      <c r="C21" s="1935" t="s">
        <v>2972</v>
      </c>
      <c r="D21" s="1936">
        <v>50</v>
      </c>
    </row>
    <row r="22" spans="1:5" s="1932" customFormat="1" ht="21.75" customHeight="1" x14ac:dyDescent="0.2">
      <c r="A22" s="1933" t="s">
        <v>521</v>
      </c>
      <c r="B22" s="1934" t="s">
        <v>2992</v>
      </c>
      <c r="C22" s="1935" t="s">
        <v>2972</v>
      </c>
      <c r="D22" s="1936">
        <v>68</v>
      </c>
    </row>
    <row r="23" spans="1:5" s="1930" customFormat="1" ht="33" customHeight="1" x14ac:dyDescent="0.2">
      <c r="A23" s="1933" t="s">
        <v>522</v>
      </c>
      <c r="B23" s="1956" t="s">
        <v>2993</v>
      </c>
      <c r="C23" s="1957" t="s">
        <v>2976</v>
      </c>
      <c r="D23" s="1958">
        <v>65</v>
      </c>
    </row>
    <row r="24" spans="1:5" x14ac:dyDescent="0.2">
      <c r="A24" s="1959"/>
      <c r="B24" s="1944" t="s">
        <v>2980</v>
      </c>
      <c r="C24" s="1945"/>
      <c r="D24" s="1946">
        <f>SUM(D10:D23)</f>
        <v>1589</v>
      </c>
    </row>
    <row r="25" spans="1:5" x14ac:dyDescent="0.2">
      <c r="A25" s="1960"/>
      <c r="B25" s="1944" t="s">
        <v>2971</v>
      </c>
      <c r="C25" s="1945"/>
      <c r="D25" s="1946">
        <f>D7-D24</f>
        <v>3411</v>
      </c>
      <c r="E25" s="1985"/>
    </row>
  </sheetData>
  <mergeCells count="4">
    <mergeCell ref="A5:D5"/>
    <mergeCell ref="A1:D1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00B050"/>
    <pageSetUpPr fitToPage="1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251" customWidth="1"/>
    <col min="2" max="2" width="31" style="251" bestFit="1" customWidth="1"/>
    <col min="3" max="3" width="16.85546875" style="251" bestFit="1" customWidth="1"/>
    <col min="4" max="4" width="15.5703125" style="251" customWidth="1"/>
    <col min="5" max="5" width="9.85546875" style="251" bestFit="1" customWidth="1"/>
    <col min="6" max="6" width="12.7109375" style="251" bestFit="1" customWidth="1"/>
    <col min="7" max="7" width="12.140625" style="251" bestFit="1" customWidth="1"/>
    <col min="8" max="8" width="10.85546875" style="251" bestFit="1" customWidth="1"/>
    <col min="9" max="9" width="27.28515625" style="251" bestFit="1" customWidth="1"/>
    <col min="10" max="10" width="9" style="251" bestFit="1" customWidth="1"/>
    <col min="11" max="12" width="10.28515625" style="251"/>
    <col min="13" max="16384" width="10.28515625" style="256"/>
  </cols>
  <sheetData>
    <row r="1" spans="1:12" s="251" customFormat="1" ht="15.75" x14ac:dyDescent="0.25">
      <c r="A1" s="2604" t="s">
        <v>3042</v>
      </c>
      <c r="B1" s="2604"/>
      <c r="C1" s="2604"/>
      <c r="D1" s="2604"/>
      <c r="E1" s="2604"/>
      <c r="F1" s="2604"/>
      <c r="G1" s="2604"/>
      <c r="H1" s="2604"/>
      <c r="I1" s="2604"/>
      <c r="J1" s="2604"/>
    </row>
    <row r="2" spans="1:12" s="251" customFormat="1" ht="14.1" customHeight="1" x14ac:dyDescent="0.2"/>
    <row r="3" spans="1:12" s="251" customFormat="1" ht="15" customHeight="1" x14ac:dyDescent="0.25">
      <c r="B3" s="2606" t="s">
        <v>77</v>
      </c>
      <c r="C3" s="2606"/>
      <c r="D3" s="2606"/>
      <c r="E3" s="2606"/>
      <c r="F3" s="2606"/>
      <c r="G3" s="2606"/>
      <c r="H3" s="2606"/>
      <c r="I3" s="2606"/>
      <c r="J3" s="2606"/>
    </row>
    <row r="4" spans="1:12" s="251" customFormat="1" ht="15" customHeight="1" x14ac:dyDescent="0.25">
      <c r="B4" s="2606" t="s">
        <v>1304</v>
      </c>
      <c r="C4" s="2606"/>
      <c r="D4" s="2606"/>
      <c r="E4" s="2606"/>
      <c r="F4" s="2606"/>
      <c r="G4" s="2606"/>
      <c r="H4" s="2606"/>
      <c r="I4" s="2606"/>
      <c r="J4" s="2606"/>
    </row>
    <row r="5" spans="1:12" s="251" customFormat="1" ht="15" customHeight="1" x14ac:dyDescent="0.25">
      <c r="B5" s="2606" t="s">
        <v>1073</v>
      </c>
      <c r="C5" s="2606"/>
      <c r="D5" s="2606"/>
      <c r="E5" s="2606"/>
      <c r="F5" s="2606"/>
      <c r="G5" s="2606"/>
      <c r="H5" s="2606"/>
      <c r="I5" s="2606"/>
      <c r="J5" s="2606"/>
    </row>
    <row r="6" spans="1:12" s="251" customFormat="1" ht="15" customHeight="1" x14ac:dyDescent="0.25">
      <c r="B6" s="2606"/>
      <c r="C6" s="2606"/>
      <c r="D6" s="2606"/>
      <c r="E6" s="2606"/>
      <c r="F6" s="2606"/>
      <c r="G6" s="2606"/>
      <c r="H6" s="2606"/>
      <c r="I6" s="2606"/>
      <c r="J6" s="2606"/>
    </row>
    <row r="7" spans="1:12" s="251" customFormat="1" ht="15" customHeight="1" x14ac:dyDescent="0.25">
      <c r="B7" s="2614" t="s">
        <v>305</v>
      </c>
      <c r="C7" s="2614"/>
      <c r="D7" s="2614"/>
      <c r="E7" s="2614"/>
      <c r="F7" s="2614"/>
      <c r="G7" s="2614"/>
      <c r="H7" s="2614"/>
      <c r="I7" s="2614"/>
      <c r="J7" s="2614"/>
    </row>
    <row r="8" spans="1:12" s="252" customFormat="1" ht="14.1" customHeight="1" x14ac:dyDescent="0.25">
      <c r="A8" s="2605" t="s">
        <v>457</v>
      </c>
      <c r="B8" s="1384" t="s">
        <v>57</v>
      </c>
      <c r="C8" s="1384" t="s">
        <v>58</v>
      </c>
      <c r="D8" s="1384" t="s">
        <v>59</v>
      </c>
      <c r="E8" s="1384" t="s">
        <v>60</v>
      </c>
      <c r="F8" s="1384" t="s">
        <v>458</v>
      </c>
      <c r="G8" s="1384" t="s">
        <v>459</v>
      </c>
      <c r="H8" s="1384" t="s">
        <v>460</v>
      </c>
      <c r="I8" s="1384" t="s">
        <v>576</v>
      </c>
      <c r="J8" s="1384" t="s">
        <v>584</v>
      </c>
    </row>
    <row r="9" spans="1:12" s="253" customFormat="1" ht="17.25" customHeight="1" x14ac:dyDescent="0.25">
      <c r="A9" s="2605"/>
      <c r="B9" s="2608" t="s">
        <v>85</v>
      </c>
      <c r="C9" s="2610" t="s">
        <v>1074</v>
      </c>
      <c r="D9" s="2610" t="s">
        <v>1066</v>
      </c>
      <c r="E9" s="2608" t="s">
        <v>410</v>
      </c>
      <c r="F9" s="2612" t="s">
        <v>411</v>
      </c>
      <c r="G9" s="2608" t="s">
        <v>412</v>
      </c>
      <c r="H9" s="2610" t="s">
        <v>803</v>
      </c>
      <c r="I9" s="2607" t="s">
        <v>413</v>
      </c>
      <c r="J9" s="2607"/>
    </row>
    <row r="10" spans="1:12" s="253" customFormat="1" ht="30" customHeight="1" x14ac:dyDescent="0.25">
      <c r="A10" s="2605"/>
      <c r="B10" s="2609"/>
      <c r="C10" s="2611"/>
      <c r="D10" s="2611"/>
      <c r="E10" s="2609"/>
      <c r="F10" s="2613"/>
      <c r="G10" s="2609"/>
      <c r="H10" s="2611"/>
      <c r="I10" s="1384" t="s">
        <v>414</v>
      </c>
      <c r="J10" s="1384" t="s">
        <v>415</v>
      </c>
    </row>
    <row r="11" spans="1:12" s="252" customFormat="1" ht="16.5" customHeight="1" x14ac:dyDescent="0.25">
      <c r="A11" s="254" t="s">
        <v>467</v>
      </c>
      <c r="B11" s="715" t="s">
        <v>416</v>
      </c>
    </row>
    <row r="12" spans="1:12" s="253" customFormat="1" ht="15" customHeight="1" x14ac:dyDescent="0.25">
      <c r="A12" s="254" t="s">
        <v>475</v>
      </c>
      <c r="B12" s="258" t="s">
        <v>1075</v>
      </c>
      <c r="C12" s="259">
        <v>1197791</v>
      </c>
      <c r="D12" s="259">
        <v>1197791</v>
      </c>
      <c r="E12" s="1383" t="s">
        <v>1076</v>
      </c>
      <c r="F12" s="719" t="s">
        <v>817</v>
      </c>
      <c r="G12" s="719">
        <v>46727</v>
      </c>
      <c r="H12" s="259">
        <v>149724</v>
      </c>
      <c r="I12" s="260" t="s">
        <v>1077</v>
      </c>
      <c r="J12" s="259">
        <v>11827</v>
      </c>
    </row>
    <row r="13" spans="1:12" s="255" customFormat="1" ht="15" customHeight="1" x14ac:dyDescent="0.25">
      <c r="A13" s="254" t="s">
        <v>476</v>
      </c>
      <c r="B13" s="253" t="s">
        <v>421</v>
      </c>
      <c r="C13" s="261">
        <f>SUM(C12:C12)</f>
        <v>1197791</v>
      </c>
      <c r="D13" s="261">
        <f>SUM(D12:D12)</f>
        <v>1197791</v>
      </c>
      <c r="E13" s="262"/>
      <c r="F13" s="262"/>
      <c r="G13" s="262"/>
      <c r="H13" s="261">
        <f>SUM(H12:H12)</f>
        <v>149724</v>
      </c>
      <c r="I13" s="260"/>
      <c r="J13" s="261">
        <f>SUM(J12)</f>
        <v>11827</v>
      </c>
      <c r="K13" s="252"/>
      <c r="L13" s="252"/>
    </row>
    <row r="14" spans="1:12" s="255" customFormat="1" ht="15" customHeight="1" x14ac:dyDescent="0.25">
      <c r="A14" s="254"/>
      <c r="B14" s="253"/>
      <c r="C14" s="261"/>
      <c r="D14" s="261"/>
      <c r="E14" s="262"/>
      <c r="F14" s="262"/>
      <c r="G14" s="262"/>
      <c r="H14" s="261"/>
      <c r="I14" s="260"/>
      <c r="J14" s="1383"/>
      <c r="K14" s="252"/>
      <c r="L14" s="252"/>
    </row>
    <row r="15" spans="1:12" s="255" customFormat="1" ht="16.5" customHeight="1" x14ac:dyDescent="0.25">
      <c r="A15" s="254"/>
      <c r="B15" s="253"/>
      <c r="C15" s="261"/>
      <c r="D15" s="261"/>
      <c r="E15" s="262"/>
      <c r="F15" s="262"/>
      <c r="G15" s="262"/>
      <c r="H15" s="261"/>
      <c r="I15" s="260"/>
      <c r="J15" s="1383"/>
      <c r="K15" s="252"/>
      <c r="L15" s="252"/>
    </row>
    <row r="16" spans="1:12" s="255" customFormat="1" ht="15.75" x14ac:dyDescent="0.25">
      <c r="A16" s="254"/>
      <c r="B16" s="2606" t="s">
        <v>77</v>
      </c>
      <c r="C16" s="2606"/>
      <c r="D16" s="2606"/>
      <c r="E16" s="2606"/>
      <c r="F16" s="2606"/>
      <c r="G16" s="2606"/>
      <c r="H16" s="2606"/>
      <c r="I16" s="2606"/>
      <c r="J16" s="2606"/>
      <c r="K16" s="252"/>
      <c r="L16" s="252"/>
    </row>
    <row r="17" spans="1:12" s="255" customFormat="1" ht="15.75" x14ac:dyDescent="0.25">
      <c r="A17" s="254"/>
      <c r="B17" s="2606" t="s">
        <v>1065</v>
      </c>
      <c r="C17" s="2606"/>
      <c r="D17" s="2606"/>
      <c r="E17" s="2606"/>
      <c r="F17" s="2606"/>
      <c r="G17" s="2606"/>
      <c r="H17" s="2606"/>
      <c r="I17" s="2606"/>
      <c r="J17" s="2606"/>
      <c r="K17" s="252"/>
      <c r="L17" s="252"/>
    </row>
    <row r="18" spans="1:12" s="255" customFormat="1" ht="15.75" x14ac:dyDescent="0.25">
      <c r="A18" s="254"/>
      <c r="B18" s="2606" t="s">
        <v>408</v>
      </c>
      <c r="C18" s="2606"/>
      <c r="D18" s="2606"/>
      <c r="E18" s="2606"/>
      <c r="F18" s="2606"/>
      <c r="G18" s="2606"/>
      <c r="H18" s="2606"/>
      <c r="I18" s="2606"/>
      <c r="J18" s="2606"/>
      <c r="K18" s="252"/>
      <c r="L18" s="252"/>
    </row>
    <row r="19" spans="1:12" s="255" customFormat="1" ht="15.75" x14ac:dyDescent="0.25">
      <c r="A19" s="254"/>
      <c r="B19" s="253"/>
      <c r="C19" s="261"/>
      <c r="D19" s="261"/>
      <c r="E19" s="262"/>
      <c r="F19" s="262"/>
      <c r="G19" s="262"/>
      <c r="H19" s="261"/>
      <c r="I19" s="260"/>
      <c r="J19" s="1383"/>
      <c r="K19" s="252"/>
      <c r="L19" s="252"/>
    </row>
    <row r="20" spans="1:12" ht="15.75" x14ac:dyDescent="0.25">
      <c r="B20" s="2614" t="s">
        <v>305</v>
      </c>
      <c r="C20" s="2614"/>
      <c r="D20" s="2614"/>
      <c r="E20" s="2614"/>
      <c r="F20" s="2614"/>
      <c r="G20" s="2614"/>
      <c r="H20" s="2614"/>
      <c r="I20" s="2614"/>
      <c r="J20" s="2614"/>
    </row>
    <row r="21" spans="1:12" s="252" customFormat="1" ht="15.75" x14ac:dyDescent="0.25">
      <c r="A21" s="2615" t="s">
        <v>457</v>
      </c>
      <c r="B21" s="1384" t="s">
        <v>57</v>
      </c>
      <c r="C21" s="1384" t="s">
        <v>58</v>
      </c>
      <c r="D21" s="1384" t="s">
        <v>59</v>
      </c>
      <c r="E21" s="1384" t="s">
        <v>60</v>
      </c>
      <c r="F21" s="1384" t="s">
        <v>458</v>
      </c>
      <c r="G21" s="1384" t="s">
        <v>459</v>
      </c>
      <c r="H21" s="1384" t="s">
        <v>460</v>
      </c>
      <c r="I21" s="1384" t="s">
        <v>576</v>
      </c>
      <c r="J21" s="1384" t="s">
        <v>584</v>
      </c>
    </row>
    <row r="22" spans="1:12" s="253" customFormat="1" ht="15.75" x14ac:dyDescent="0.25">
      <c r="A22" s="2616"/>
      <c r="B22" s="2608" t="s">
        <v>85</v>
      </c>
      <c r="C22" s="2610" t="s">
        <v>409</v>
      </c>
      <c r="D22" s="2610" t="s">
        <v>1066</v>
      </c>
      <c r="E22" s="2608" t="s">
        <v>410</v>
      </c>
      <c r="F22" s="2612" t="s">
        <v>411</v>
      </c>
      <c r="G22" s="2608" t="s">
        <v>412</v>
      </c>
      <c r="H22" s="2610" t="s">
        <v>803</v>
      </c>
      <c r="I22" s="2607" t="s">
        <v>413</v>
      </c>
      <c r="J22" s="2607"/>
    </row>
    <row r="23" spans="1:12" s="253" customFormat="1" ht="15.75" x14ac:dyDescent="0.25">
      <c r="A23" s="2616"/>
      <c r="B23" s="2609"/>
      <c r="C23" s="2611"/>
      <c r="D23" s="2611"/>
      <c r="E23" s="2609"/>
      <c r="F23" s="2613"/>
      <c r="G23" s="2609"/>
      <c r="H23" s="2611"/>
      <c r="I23" s="1384" t="s">
        <v>414</v>
      </c>
      <c r="J23" s="1384" t="s">
        <v>415</v>
      </c>
    </row>
    <row r="24" spans="1:12" s="252" customFormat="1" ht="15.75" x14ac:dyDescent="0.25">
      <c r="A24" s="254" t="s">
        <v>467</v>
      </c>
      <c r="B24" s="715" t="s">
        <v>416</v>
      </c>
    </row>
    <row r="25" spans="1:12" s="253" customFormat="1" ht="15.75" x14ac:dyDescent="0.25">
      <c r="A25" s="254" t="s">
        <v>475</v>
      </c>
      <c r="B25" s="258" t="s">
        <v>420</v>
      </c>
      <c r="C25" s="259">
        <v>27330</v>
      </c>
      <c r="D25" s="259">
        <v>15687</v>
      </c>
      <c r="E25" s="1383" t="s">
        <v>417</v>
      </c>
      <c r="F25" s="1383" t="s">
        <v>418</v>
      </c>
      <c r="G25" s="1383" t="s">
        <v>418</v>
      </c>
      <c r="H25" s="259">
        <v>3344</v>
      </c>
      <c r="I25" s="260">
        <v>0</v>
      </c>
      <c r="J25" s="1383" t="s">
        <v>419</v>
      </c>
    </row>
    <row r="26" spans="1:12" s="255" customFormat="1" ht="15.75" x14ac:dyDescent="0.25">
      <c r="A26" s="254" t="s">
        <v>476</v>
      </c>
      <c r="B26" s="253" t="s">
        <v>421</v>
      </c>
      <c r="C26" s="261">
        <f>SUM(C25:C25)</f>
        <v>27330</v>
      </c>
      <c r="D26" s="261">
        <f>SUM(D25:D25)</f>
        <v>15687</v>
      </c>
      <c r="E26" s="262"/>
      <c r="F26" s="262"/>
      <c r="G26" s="262"/>
      <c r="H26" s="261">
        <f>SUM(H25:H25)</f>
        <v>3344</v>
      </c>
      <c r="I26" s="260"/>
      <c r="J26" s="1383" t="s">
        <v>419</v>
      </c>
      <c r="K26" s="252"/>
      <c r="L26" s="252"/>
    </row>
  </sheetData>
  <mergeCells count="28"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89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topLeftCell="A43" workbookViewId="0">
      <selection activeCell="L23" sqref="L23"/>
    </sheetView>
  </sheetViews>
  <sheetFormatPr defaultColWidth="61.7109375" defaultRowHeight="12" x14ac:dyDescent="0.2"/>
  <cols>
    <col min="1" max="1" width="61.7109375" style="131" customWidth="1"/>
    <col min="2" max="2" width="9.85546875" style="131" hidden="1" customWidth="1"/>
    <col min="3" max="3" width="11.7109375" style="131" hidden="1" customWidth="1"/>
    <col min="4" max="4" width="9.85546875" style="131" hidden="1" customWidth="1"/>
    <col min="5" max="5" width="15.85546875" style="13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1.42578125" style="5" customWidth="1"/>
    <col min="11" max="11" width="10" style="5" bestFit="1" customWidth="1"/>
    <col min="12" max="13" width="11.42578125" style="5" bestFit="1" customWidth="1"/>
    <col min="14" max="15" width="8" style="5" customWidth="1"/>
    <col min="16" max="16" width="10.85546875" style="5" bestFit="1" customWidth="1"/>
    <col min="17" max="17" width="10.42578125" style="5" bestFit="1" customWidth="1"/>
    <col min="18" max="18" width="9.85546875" style="5" bestFit="1" customWidth="1"/>
    <col min="19" max="256" width="8" style="5" customWidth="1"/>
    <col min="257" max="16384" width="61.7109375" style="5"/>
  </cols>
  <sheetData>
    <row r="1" spans="1:257" ht="12.75" x14ac:dyDescent="0.2">
      <c r="A1" s="2267" t="s">
        <v>1174</v>
      </c>
      <c r="B1" s="2267"/>
      <c r="C1" s="2267"/>
      <c r="D1" s="2267"/>
      <c r="E1" s="2267"/>
      <c r="F1" s="2267"/>
      <c r="G1" s="2267"/>
      <c r="H1" s="2267"/>
      <c r="I1" s="2267"/>
      <c r="J1" s="2267"/>
      <c r="K1" s="629"/>
      <c r="L1" s="629"/>
      <c r="M1" s="629"/>
      <c r="N1" s="629"/>
      <c r="O1" s="629"/>
      <c r="P1" s="629"/>
      <c r="Q1" s="629"/>
      <c r="R1" s="629"/>
    </row>
    <row r="2" spans="1:257" x14ac:dyDescent="0.2">
      <c r="A2" s="630"/>
      <c r="B2" s="630"/>
      <c r="C2" s="630"/>
      <c r="D2" s="630"/>
      <c r="E2" s="631"/>
      <c r="F2" s="2273"/>
      <c r="G2" s="2273"/>
      <c r="H2" s="2273"/>
      <c r="I2" s="2273"/>
      <c r="J2" s="676"/>
      <c r="K2" s="629"/>
      <c r="L2" s="629"/>
      <c r="M2" s="629"/>
      <c r="N2" s="629"/>
      <c r="O2" s="629"/>
      <c r="P2" s="629"/>
      <c r="Q2" s="629"/>
      <c r="R2" s="629"/>
    </row>
    <row r="3" spans="1:257" ht="30" customHeight="1" x14ac:dyDescent="0.2">
      <c r="A3" s="2268" t="s">
        <v>77</v>
      </c>
      <c r="B3" s="2268"/>
      <c r="C3" s="2268"/>
      <c r="D3" s="2268"/>
      <c r="E3" s="2268"/>
      <c r="F3" s="2268"/>
      <c r="G3" s="2268"/>
      <c r="H3" s="2268"/>
      <c r="I3" s="2268"/>
      <c r="J3" s="2268"/>
      <c r="K3" s="629"/>
      <c r="L3" s="629"/>
      <c r="M3" s="629"/>
      <c r="N3" s="629"/>
      <c r="O3" s="629"/>
      <c r="P3" s="629"/>
      <c r="Q3" s="629"/>
      <c r="R3" s="629"/>
    </row>
    <row r="4" spans="1:257" ht="33" customHeight="1" x14ac:dyDescent="0.2">
      <c r="A4" s="2268" t="s">
        <v>1011</v>
      </c>
      <c r="B4" s="2268"/>
      <c r="C4" s="2268"/>
      <c r="D4" s="2268"/>
      <c r="E4" s="2268"/>
      <c r="F4" s="2268"/>
      <c r="G4" s="2268"/>
      <c r="H4" s="2268"/>
      <c r="I4" s="2268"/>
      <c r="J4" s="2268"/>
      <c r="K4" s="629"/>
      <c r="L4" s="629"/>
      <c r="M4" s="629"/>
      <c r="N4" s="629"/>
      <c r="O4" s="629"/>
      <c r="P4" s="629"/>
      <c r="Q4" s="629"/>
      <c r="R4" s="629"/>
    </row>
    <row r="5" spans="1:257" x14ac:dyDescent="0.2">
      <c r="A5" s="630"/>
      <c r="B5" s="630"/>
      <c r="C5" s="630"/>
      <c r="D5" s="630"/>
      <c r="E5" s="631"/>
      <c r="F5" s="629"/>
      <c r="G5" s="629"/>
      <c r="H5" s="629"/>
      <c r="I5" s="629"/>
      <c r="J5" s="629"/>
      <c r="K5" s="629"/>
      <c r="L5" s="629"/>
      <c r="M5" s="629"/>
      <c r="N5" s="629"/>
      <c r="O5" s="629"/>
      <c r="P5" s="629"/>
      <c r="Q5" s="629"/>
      <c r="R5" s="629"/>
    </row>
    <row r="6" spans="1:257" ht="13.5" thickBot="1" x14ac:dyDescent="0.25">
      <c r="A6" s="630"/>
      <c r="B6" s="630"/>
      <c r="C6" s="630"/>
      <c r="D6" s="630"/>
      <c r="E6" s="680" t="s">
        <v>20</v>
      </c>
      <c r="F6" s="681"/>
      <c r="G6" s="629"/>
      <c r="H6" s="629"/>
      <c r="I6" s="629"/>
      <c r="J6" s="629"/>
      <c r="K6" s="629"/>
      <c r="L6" s="629"/>
      <c r="M6" s="629"/>
      <c r="N6" s="629"/>
      <c r="O6" s="629"/>
      <c r="P6" s="629"/>
      <c r="Q6" s="629"/>
      <c r="R6" s="629"/>
    </row>
    <row r="7" spans="1:257" ht="30.75" customHeight="1" thickBot="1" x14ac:dyDescent="0.25">
      <c r="A7" s="2274" t="s">
        <v>78</v>
      </c>
      <c r="B7" s="2276" t="s">
        <v>103</v>
      </c>
      <c r="C7" s="2277"/>
      <c r="D7" s="2277"/>
      <c r="E7" s="2277"/>
      <c r="F7" s="2278" t="s">
        <v>1012</v>
      </c>
      <c r="G7" s="2279"/>
      <c r="H7" s="2279"/>
      <c r="I7" s="2279"/>
      <c r="J7" s="2269" t="s">
        <v>1013</v>
      </c>
      <c r="K7" s="629"/>
      <c r="L7" s="629"/>
      <c r="M7" s="629"/>
      <c r="N7" s="629"/>
      <c r="O7" s="629"/>
      <c r="P7" s="629"/>
      <c r="Q7" s="629"/>
      <c r="R7" s="629"/>
    </row>
    <row r="8" spans="1:257" ht="36.75" thickBot="1" x14ac:dyDescent="0.25">
      <c r="A8" s="2275"/>
      <c r="B8" s="632" t="s">
        <v>79</v>
      </c>
      <c r="C8" s="633" t="s">
        <v>80</v>
      </c>
      <c r="D8" s="633" t="s">
        <v>658</v>
      </c>
      <c r="E8" s="634" t="s">
        <v>81</v>
      </c>
      <c r="F8" s="632" t="s">
        <v>79</v>
      </c>
      <c r="G8" s="633" t="s">
        <v>80</v>
      </c>
      <c r="H8" s="633" t="s">
        <v>658</v>
      </c>
      <c r="I8" s="682" t="s">
        <v>81</v>
      </c>
      <c r="J8" s="2270"/>
      <c r="K8" s="635"/>
      <c r="L8" s="635"/>
      <c r="M8" s="635"/>
      <c r="N8" s="635"/>
      <c r="O8" s="635"/>
      <c r="P8" s="635"/>
      <c r="Q8" s="635"/>
      <c r="R8" s="635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</row>
    <row r="9" spans="1:257" ht="12.75" x14ac:dyDescent="0.2">
      <c r="A9" s="636" t="s">
        <v>82</v>
      </c>
      <c r="B9" s="637"/>
      <c r="C9" s="637"/>
      <c r="D9" s="637"/>
      <c r="E9" s="637"/>
      <c r="F9" s="638"/>
      <c r="G9" s="638"/>
      <c r="H9" s="638"/>
      <c r="I9" s="683"/>
      <c r="J9" s="638"/>
      <c r="K9" s="635"/>
      <c r="L9" s="629"/>
      <c r="M9" s="629"/>
      <c r="N9" s="629"/>
      <c r="O9" s="629"/>
      <c r="P9" s="629"/>
      <c r="Q9" s="629"/>
      <c r="R9" s="629"/>
    </row>
    <row r="10" spans="1:257" ht="12.75" x14ac:dyDescent="0.2">
      <c r="A10" s="639" t="s">
        <v>766</v>
      </c>
      <c r="B10" s="472"/>
      <c r="C10" s="472"/>
      <c r="D10" s="472"/>
      <c r="E10" s="472"/>
      <c r="F10" s="504"/>
      <c r="G10" s="504"/>
      <c r="H10" s="504"/>
      <c r="I10" s="684"/>
      <c r="J10" s="504"/>
      <c r="K10" s="635"/>
      <c r="L10" s="629"/>
      <c r="M10" s="629"/>
      <c r="N10" s="629"/>
      <c r="O10" s="629"/>
      <c r="P10" s="629"/>
      <c r="Q10" s="629"/>
      <c r="R10" s="629"/>
    </row>
    <row r="11" spans="1:257" ht="36" x14ac:dyDescent="0.2">
      <c r="A11" s="470" t="s">
        <v>1014</v>
      </c>
      <c r="B11" s="472">
        <v>4865</v>
      </c>
      <c r="C11" s="505">
        <v>18.690000000000001</v>
      </c>
      <c r="D11" s="472">
        <v>4580000</v>
      </c>
      <c r="E11" s="472">
        <f>C11*D11</f>
        <v>85600200</v>
      </c>
      <c r="F11" s="517" t="s">
        <v>1015</v>
      </c>
      <c r="G11" s="384">
        <v>18.399999999999999</v>
      </c>
      <c r="H11" s="568">
        <v>5450000</v>
      </c>
      <c r="I11" s="685">
        <v>84363600</v>
      </c>
      <c r="J11" s="385">
        <v>100280000</v>
      </c>
      <c r="K11" s="635"/>
      <c r="L11" s="2263" t="s">
        <v>1016</v>
      </c>
      <c r="M11" s="2263"/>
      <c r="N11" s="2263"/>
      <c r="O11" s="2263"/>
      <c r="P11" s="2263"/>
      <c r="Q11" s="2263"/>
      <c r="R11" s="2263"/>
      <c r="S11" s="2263"/>
    </row>
    <row r="12" spans="1:257" ht="12.75" x14ac:dyDescent="0.2">
      <c r="A12" s="388" t="s">
        <v>932</v>
      </c>
      <c r="B12" s="472"/>
      <c r="C12" s="472"/>
      <c r="D12" s="472"/>
      <c r="E12" s="472"/>
      <c r="F12" s="430"/>
      <c r="G12" s="477"/>
      <c r="H12" s="477"/>
      <c r="I12" s="686"/>
      <c r="J12" s="430"/>
      <c r="K12" s="635"/>
      <c r="L12" s="629"/>
      <c r="M12" s="629"/>
      <c r="N12" s="629"/>
      <c r="O12" s="629"/>
      <c r="P12" s="629"/>
      <c r="Q12" s="629"/>
      <c r="R12" s="629"/>
    </row>
    <row r="13" spans="1:257" ht="12.75" x14ac:dyDescent="0.2">
      <c r="A13" s="470" t="s">
        <v>767</v>
      </c>
      <c r="B13" s="472"/>
      <c r="C13" s="481"/>
      <c r="D13" s="472" t="s">
        <v>286</v>
      </c>
      <c r="E13" s="472">
        <v>8328800</v>
      </c>
      <c r="F13" s="506"/>
      <c r="G13" s="384" t="s">
        <v>1017</v>
      </c>
      <c r="H13" s="687" t="s">
        <v>1018</v>
      </c>
      <c r="I13" s="685">
        <v>9412200</v>
      </c>
      <c r="J13" s="430"/>
      <c r="K13" s="635"/>
      <c r="L13" s="629"/>
      <c r="M13" s="629"/>
      <c r="N13" s="629"/>
      <c r="O13" s="629"/>
      <c r="P13" s="629"/>
      <c r="Q13" s="629"/>
      <c r="R13" s="629"/>
    </row>
    <row r="14" spans="1:257" ht="12.75" x14ac:dyDescent="0.2">
      <c r="A14" s="470" t="s">
        <v>768</v>
      </c>
      <c r="B14" s="472"/>
      <c r="C14" s="481"/>
      <c r="D14" s="472"/>
      <c r="E14" s="472"/>
      <c r="F14" s="430"/>
      <c r="G14" s="477"/>
      <c r="H14" s="477"/>
      <c r="I14" s="685">
        <v>-9412200</v>
      </c>
      <c r="J14" s="430"/>
      <c r="K14" s="635"/>
      <c r="L14" s="629"/>
      <c r="M14" s="629"/>
      <c r="N14" s="629"/>
      <c r="O14" s="629"/>
      <c r="P14" s="629"/>
      <c r="Q14" s="629"/>
      <c r="R14" s="629"/>
    </row>
    <row r="15" spans="1:257" ht="24" x14ac:dyDescent="0.2">
      <c r="A15" s="470" t="s">
        <v>769</v>
      </c>
      <c r="B15" s="472"/>
      <c r="C15" s="481"/>
      <c r="D15" s="472"/>
      <c r="E15" s="472"/>
      <c r="F15" s="430"/>
      <c r="G15" s="477"/>
      <c r="H15" s="477"/>
      <c r="I15" s="685">
        <f>I13+I14</f>
        <v>0</v>
      </c>
      <c r="J15" s="430"/>
      <c r="K15" s="635"/>
      <c r="L15" s="629"/>
      <c r="M15" s="629"/>
      <c r="N15" s="629"/>
      <c r="O15" s="629"/>
      <c r="P15" s="629"/>
      <c r="Q15" s="629"/>
      <c r="R15" s="629"/>
    </row>
    <row r="16" spans="1:257" ht="12.75" x14ac:dyDescent="0.2">
      <c r="A16" s="388" t="s">
        <v>770</v>
      </c>
      <c r="B16" s="472"/>
      <c r="C16" s="472"/>
      <c r="D16" s="507" t="s">
        <v>287</v>
      </c>
      <c r="E16" s="472">
        <v>18272000</v>
      </c>
      <c r="F16" s="430"/>
      <c r="G16" s="477"/>
      <c r="H16" s="640" t="s">
        <v>287</v>
      </c>
      <c r="I16" s="685">
        <v>18400000</v>
      </c>
      <c r="J16" s="430"/>
      <c r="K16" s="635"/>
      <c r="L16" s="629"/>
      <c r="M16" s="629"/>
      <c r="N16" s="629"/>
      <c r="O16" s="629"/>
      <c r="P16" s="629"/>
      <c r="Q16" s="629"/>
      <c r="R16" s="629"/>
    </row>
    <row r="17" spans="1:18" ht="12.75" x14ac:dyDescent="0.2">
      <c r="A17" s="388" t="s">
        <v>768</v>
      </c>
      <c r="B17" s="472"/>
      <c r="C17" s="472"/>
      <c r="D17" s="507"/>
      <c r="E17" s="472"/>
      <c r="F17" s="430"/>
      <c r="G17" s="477"/>
      <c r="H17" s="477"/>
      <c r="I17" s="685">
        <v>-18400000</v>
      </c>
      <c r="J17" s="430"/>
      <c r="K17" s="635"/>
      <c r="L17" s="629"/>
      <c r="M17" s="629"/>
      <c r="N17" s="629"/>
      <c r="O17" s="629"/>
      <c r="P17" s="629"/>
      <c r="Q17" s="629"/>
      <c r="R17" s="629"/>
    </row>
    <row r="18" spans="1:18" ht="12.75" x14ac:dyDescent="0.2">
      <c r="A18" s="388" t="s">
        <v>771</v>
      </c>
      <c r="B18" s="472"/>
      <c r="C18" s="472"/>
      <c r="D18" s="507"/>
      <c r="E18" s="472"/>
      <c r="F18" s="430"/>
      <c r="G18" s="477"/>
      <c r="H18" s="477"/>
      <c r="I18" s="685">
        <f>I16+I17</f>
        <v>0</v>
      </c>
      <c r="J18" s="430"/>
      <c r="K18" s="635"/>
      <c r="L18" s="629"/>
      <c r="M18" s="629"/>
      <c r="N18" s="629"/>
      <c r="O18" s="629"/>
      <c r="P18" s="629"/>
      <c r="Q18" s="629"/>
      <c r="R18" s="629"/>
    </row>
    <row r="19" spans="1:18" ht="12.75" x14ac:dyDescent="0.2">
      <c r="A19" s="388" t="s">
        <v>772</v>
      </c>
      <c r="B19" s="472"/>
      <c r="C19" s="472" t="s">
        <v>933</v>
      </c>
      <c r="D19" s="473" t="s">
        <v>659</v>
      </c>
      <c r="E19" s="472">
        <v>1355022</v>
      </c>
      <c r="F19" s="430"/>
      <c r="G19" s="386">
        <v>19638</v>
      </c>
      <c r="H19" s="474" t="s">
        <v>659</v>
      </c>
      <c r="I19" s="685">
        <v>1355022</v>
      </c>
      <c r="J19" s="430"/>
      <c r="K19" s="635"/>
      <c r="L19" s="629"/>
      <c r="M19" s="629"/>
      <c r="N19" s="629"/>
      <c r="O19" s="629"/>
      <c r="P19" s="629"/>
      <c r="Q19" s="629"/>
      <c r="R19" s="629"/>
    </row>
    <row r="20" spans="1:18" ht="12.75" x14ac:dyDescent="0.2">
      <c r="A20" s="388" t="s">
        <v>773</v>
      </c>
      <c r="B20" s="472"/>
      <c r="C20" s="472"/>
      <c r="D20" s="473"/>
      <c r="E20" s="472"/>
      <c r="F20" s="430"/>
      <c r="G20" s="472"/>
      <c r="H20" s="473"/>
      <c r="I20" s="685">
        <v>-1355022</v>
      </c>
      <c r="J20" s="430"/>
      <c r="K20" s="635"/>
      <c r="L20" s="629"/>
      <c r="M20" s="629"/>
      <c r="N20" s="629"/>
      <c r="O20" s="629"/>
      <c r="P20" s="629"/>
      <c r="Q20" s="629"/>
      <c r="R20" s="629"/>
    </row>
    <row r="21" spans="1:18" ht="12.75" x14ac:dyDescent="0.2">
      <c r="A21" s="388" t="s">
        <v>774</v>
      </c>
      <c r="B21" s="472"/>
      <c r="C21" s="472"/>
      <c r="D21" s="473"/>
      <c r="E21" s="472"/>
      <c r="F21" s="430"/>
      <c r="G21" s="472"/>
      <c r="H21" s="473"/>
      <c r="I21" s="685">
        <f>I19+I20</f>
        <v>0</v>
      </c>
      <c r="J21" s="430"/>
      <c r="K21" s="635"/>
      <c r="L21" s="629"/>
      <c r="M21" s="629"/>
      <c r="N21" s="629"/>
      <c r="O21" s="629"/>
      <c r="P21" s="629"/>
      <c r="Q21" s="629"/>
      <c r="R21" s="629"/>
    </row>
    <row r="22" spans="1:18" ht="12.75" x14ac:dyDescent="0.2">
      <c r="A22" s="388" t="s">
        <v>775</v>
      </c>
      <c r="B22" s="472"/>
      <c r="C22" s="481"/>
      <c r="D22" s="507" t="s">
        <v>660</v>
      </c>
      <c r="E22" s="472">
        <v>6369620</v>
      </c>
      <c r="F22" s="430"/>
      <c r="G22" s="477"/>
      <c r="H22" s="471" t="s">
        <v>660</v>
      </c>
      <c r="I22" s="685">
        <v>6212990</v>
      </c>
      <c r="J22" s="430"/>
      <c r="K22" s="635"/>
      <c r="L22" s="629"/>
      <c r="M22" s="629"/>
      <c r="N22" s="629"/>
      <c r="O22" s="629"/>
      <c r="P22" s="629"/>
      <c r="Q22" s="629"/>
      <c r="R22" s="629"/>
    </row>
    <row r="23" spans="1:18" ht="12.75" x14ac:dyDescent="0.2">
      <c r="A23" s="388" t="s">
        <v>773</v>
      </c>
      <c r="B23" s="472"/>
      <c r="C23" s="481"/>
      <c r="D23" s="507"/>
      <c r="E23" s="472"/>
      <c r="F23" s="430"/>
      <c r="G23" s="477"/>
      <c r="H23" s="507"/>
      <c r="I23" s="685">
        <v>-6212990</v>
      </c>
      <c r="J23" s="430"/>
      <c r="K23" s="635"/>
      <c r="L23" s="629"/>
      <c r="M23" s="629"/>
      <c r="N23" s="629"/>
      <c r="O23" s="629"/>
      <c r="P23" s="629"/>
      <c r="Q23" s="629"/>
      <c r="R23" s="629"/>
    </row>
    <row r="24" spans="1:18" ht="12.75" x14ac:dyDescent="0.2">
      <c r="A24" s="388" t="s">
        <v>776</v>
      </c>
      <c r="B24" s="472"/>
      <c r="C24" s="481"/>
      <c r="D24" s="507"/>
      <c r="E24" s="472"/>
      <c r="F24" s="430"/>
      <c r="G24" s="477"/>
      <c r="H24" s="507"/>
      <c r="I24" s="685">
        <f>I22+I23</f>
        <v>0</v>
      </c>
      <c r="J24" s="430"/>
      <c r="K24" s="635"/>
      <c r="L24" s="629"/>
      <c r="M24" s="629"/>
      <c r="N24" s="629"/>
      <c r="O24" s="629"/>
      <c r="P24" s="629"/>
      <c r="Q24" s="629"/>
      <c r="R24" s="629"/>
    </row>
    <row r="25" spans="1:18" ht="12.75" x14ac:dyDescent="0.2">
      <c r="A25" s="388" t="s">
        <v>777</v>
      </c>
      <c r="B25" s="472">
        <v>4865</v>
      </c>
      <c r="C25" s="472"/>
      <c r="D25" s="472">
        <v>2700</v>
      </c>
      <c r="E25" s="472">
        <f>B25*D25</f>
        <v>13135500</v>
      </c>
      <c r="F25" s="385">
        <v>4740</v>
      </c>
      <c r="G25" s="477"/>
      <c r="H25" s="386">
        <v>2700</v>
      </c>
      <c r="I25" s="685">
        <f>F25*H25</f>
        <v>12798000</v>
      </c>
      <c r="J25" s="385"/>
      <c r="K25" s="6"/>
      <c r="L25" s="629"/>
      <c r="M25" s="629"/>
      <c r="N25" s="629"/>
      <c r="O25" s="629"/>
      <c r="P25" s="629"/>
      <c r="Q25" s="629"/>
      <c r="R25" s="629"/>
    </row>
    <row r="26" spans="1:18" ht="12.75" x14ac:dyDescent="0.2">
      <c r="A26" s="388" t="s">
        <v>778</v>
      </c>
      <c r="B26" s="472"/>
      <c r="C26" s="472"/>
      <c r="D26" s="472"/>
      <c r="E26" s="472">
        <v>-13135500</v>
      </c>
      <c r="F26" s="430"/>
      <c r="G26" s="477"/>
      <c r="H26" s="477"/>
      <c r="I26" s="685">
        <v>-12798000</v>
      </c>
      <c r="J26" s="385"/>
      <c r="K26" s="635"/>
      <c r="L26" s="629"/>
      <c r="M26" s="629"/>
      <c r="N26" s="629"/>
      <c r="O26" s="629"/>
      <c r="P26" s="629"/>
      <c r="Q26" s="629"/>
      <c r="R26" s="629"/>
    </row>
    <row r="27" spans="1:18" ht="12.75" x14ac:dyDescent="0.2">
      <c r="A27" s="388" t="s">
        <v>779</v>
      </c>
      <c r="B27" s="472"/>
      <c r="C27" s="472"/>
      <c r="D27" s="472"/>
      <c r="E27" s="472">
        <f>E25+E26</f>
        <v>0</v>
      </c>
      <c r="F27" s="430"/>
      <c r="G27" s="477"/>
      <c r="H27" s="477"/>
      <c r="I27" s="685">
        <f>I25+I26</f>
        <v>0</v>
      </c>
      <c r="J27" s="385"/>
      <c r="K27" s="635"/>
      <c r="L27" s="629"/>
      <c r="M27" s="629"/>
      <c r="N27" s="629"/>
      <c r="O27" s="629"/>
      <c r="P27" s="629"/>
      <c r="Q27" s="629"/>
      <c r="R27" s="629"/>
    </row>
    <row r="28" spans="1:18" ht="12.75" x14ac:dyDescent="0.2">
      <c r="A28" s="388" t="s">
        <v>780</v>
      </c>
      <c r="B28" s="472">
        <v>10</v>
      </c>
      <c r="C28" s="472"/>
      <c r="D28" s="472" t="s">
        <v>288</v>
      </c>
      <c r="E28" s="475">
        <v>25500</v>
      </c>
      <c r="F28" s="385">
        <v>20</v>
      </c>
      <c r="G28" s="477"/>
      <c r="H28" s="386" t="s">
        <v>288</v>
      </c>
      <c r="I28" s="685">
        <v>51000</v>
      </c>
      <c r="J28" s="385"/>
      <c r="K28" s="635"/>
      <c r="L28" s="629"/>
      <c r="M28" s="629"/>
      <c r="N28" s="629"/>
      <c r="O28" s="629"/>
      <c r="P28" s="629"/>
      <c r="Q28" s="629"/>
      <c r="R28" s="629"/>
    </row>
    <row r="29" spans="1:18" ht="12.75" x14ac:dyDescent="0.2">
      <c r="A29" s="388" t="s">
        <v>781</v>
      </c>
      <c r="B29" s="472"/>
      <c r="C29" s="472"/>
      <c r="D29" s="472"/>
      <c r="E29" s="472">
        <v>-25500</v>
      </c>
      <c r="F29" s="430"/>
      <c r="G29" s="477"/>
      <c r="H29" s="477"/>
      <c r="I29" s="685">
        <v>-51000</v>
      </c>
      <c r="J29" s="385"/>
      <c r="K29" s="635"/>
      <c r="L29" s="629"/>
      <c r="M29" s="629"/>
      <c r="N29" s="629"/>
      <c r="O29" s="629"/>
      <c r="P29" s="629"/>
      <c r="Q29" s="629"/>
      <c r="R29" s="629"/>
    </row>
    <row r="30" spans="1:18" ht="12.75" x14ac:dyDescent="0.2">
      <c r="A30" s="388" t="s">
        <v>782</v>
      </c>
      <c r="B30" s="472"/>
      <c r="C30" s="472"/>
      <c r="D30" s="472"/>
      <c r="E30" s="475">
        <v>0</v>
      </c>
      <c r="F30" s="430"/>
      <c r="G30" s="477"/>
      <c r="H30" s="477"/>
      <c r="I30" s="685">
        <f>I28+I29</f>
        <v>0</v>
      </c>
      <c r="J30" s="385"/>
      <c r="K30" s="635"/>
      <c r="L30" s="629"/>
      <c r="M30" s="629"/>
      <c r="N30" s="629"/>
      <c r="O30" s="629"/>
      <c r="P30" s="629"/>
      <c r="Q30" s="629"/>
      <c r="R30" s="629"/>
    </row>
    <row r="31" spans="1:18" ht="12.75" x14ac:dyDescent="0.2">
      <c r="A31" s="388" t="s">
        <v>934</v>
      </c>
      <c r="B31" s="472"/>
      <c r="C31" s="472">
        <v>487729000</v>
      </c>
      <c r="D31" s="481">
        <v>1.55</v>
      </c>
      <c r="E31" s="472">
        <f>C31*D31</f>
        <v>755979950</v>
      </c>
      <c r="F31" s="430"/>
      <c r="G31" s="385">
        <v>610672214</v>
      </c>
      <c r="H31" s="387">
        <v>1</v>
      </c>
      <c r="I31" s="685">
        <f>G31*H31</f>
        <v>610672214</v>
      </c>
      <c r="J31" s="385"/>
      <c r="K31" s="635"/>
      <c r="L31" s="629"/>
      <c r="M31" s="629"/>
      <c r="N31" s="629"/>
      <c r="O31" s="629"/>
      <c r="P31" s="629"/>
      <c r="Q31" s="629"/>
      <c r="R31" s="629"/>
    </row>
    <row r="32" spans="1:18" ht="12.75" x14ac:dyDescent="0.2">
      <c r="A32" s="388" t="s">
        <v>778</v>
      </c>
      <c r="B32" s="472"/>
      <c r="C32" s="472"/>
      <c r="D32" s="485"/>
      <c r="E32" s="472">
        <v>-98054262</v>
      </c>
      <c r="F32" s="430"/>
      <c r="G32" s="477"/>
      <c r="H32" s="477"/>
      <c r="I32" s="685">
        <v>-98302859</v>
      </c>
      <c r="J32" s="385"/>
      <c r="K32" s="635"/>
      <c r="L32" s="629"/>
      <c r="M32" s="629"/>
      <c r="N32" s="629"/>
      <c r="O32" s="629"/>
      <c r="P32" s="629"/>
      <c r="Q32" s="629"/>
      <c r="R32" s="629"/>
    </row>
    <row r="33" spans="1:23" ht="12.75" x14ac:dyDescent="0.2">
      <c r="A33" s="388" t="s">
        <v>783</v>
      </c>
      <c r="B33" s="472"/>
      <c r="C33" s="472"/>
      <c r="D33" s="485"/>
      <c r="E33" s="472">
        <f>E31+E32</f>
        <v>657925688</v>
      </c>
      <c r="F33" s="430"/>
      <c r="G33" s="477"/>
      <c r="H33" s="477"/>
      <c r="I33" s="685">
        <f>I31+I32</f>
        <v>512369355</v>
      </c>
      <c r="J33" s="385"/>
      <c r="K33" s="635"/>
      <c r="L33" s="629"/>
      <c r="M33" s="629"/>
      <c r="N33" s="629"/>
      <c r="O33" s="629"/>
      <c r="P33" s="629"/>
      <c r="Q33" s="629"/>
      <c r="R33" s="629"/>
    </row>
    <row r="34" spans="1:23" ht="36" x14ac:dyDescent="0.2">
      <c r="A34" s="470" t="s">
        <v>1019</v>
      </c>
      <c r="B34" s="472"/>
      <c r="C34" s="472"/>
      <c r="D34" s="472"/>
      <c r="E34" s="472"/>
      <c r="F34" s="430"/>
      <c r="G34" s="477"/>
      <c r="H34" s="477"/>
      <c r="I34" s="686"/>
      <c r="J34" s="430"/>
      <c r="K34" s="635"/>
      <c r="L34" s="478"/>
      <c r="N34" s="629"/>
      <c r="O34" s="629"/>
      <c r="P34" s="629"/>
      <c r="Q34" s="629"/>
      <c r="R34" s="629"/>
    </row>
    <row r="35" spans="1:23" ht="24" x14ac:dyDescent="0.2">
      <c r="A35" s="470" t="s">
        <v>1155</v>
      </c>
      <c r="B35" s="472"/>
      <c r="C35" s="472"/>
      <c r="D35" s="472"/>
      <c r="E35" s="472"/>
      <c r="F35" s="430"/>
      <c r="G35" s="477"/>
      <c r="H35" s="477"/>
      <c r="I35" s="686"/>
      <c r="J35" s="430"/>
      <c r="K35" s="635"/>
      <c r="L35" s="641"/>
      <c r="N35" s="629"/>
      <c r="O35" s="629"/>
      <c r="P35" s="629"/>
      <c r="Q35" s="629"/>
      <c r="R35" s="629"/>
    </row>
    <row r="36" spans="1:23" ht="12.75" x14ac:dyDescent="0.2">
      <c r="A36" s="482"/>
      <c r="B36" s="472"/>
      <c r="C36" s="472"/>
      <c r="D36" s="472"/>
      <c r="E36" s="472"/>
      <c r="F36" s="506"/>
      <c r="G36" s="477"/>
      <c r="H36" s="477"/>
      <c r="I36" s="686"/>
      <c r="J36" s="430"/>
      <c r="K36" s="635"/>
      <c r="L36" s="478">
        <f>I11+I15+I18+I21+I24+I27+I30+I33+I34+I35+I36</f>
        <v>596732955</v>
      </c>
      <c r="M36" s="5" t="s">
        <v>798</v>
      </c>
      <c r="N36" s="629"/>
      <c r="O36" s="629"/>
      <c r="P36" s="629"/>
      <c r="Q36" s="629"/>
      <c r="R36" s="629"/>
    </row>
    <row r="37" spans="1:23" ht="12.75" x14ac:dyDescent="0.2">
      <c r="A37" s="479" t="s">
        <v>83</v>
      </c>
      <c r="B37" s="386"/>
      <c r="C37" s="386"/>
      <c r="D37" s="386"/>
      <c r="E37" s="386"/>
      <c r="F37" s="385"/>
      <c r="G37" s="384"/>
      <c r="H37" s="384"/>
      <c r="I37" s="685"/>
      <c r="J37" s="385"/>
      <c r="K37" s="635"/>
      <c r="L37" s="629"/>
      <c r="M37" s="629"/>
      <c r="N37" s="629"/>
      <c r="O37" s="629"/>
      <c r="P37" s="629"/>
      <c r="Q37" s="629"/>
      <c r="R37" s="629"/>
    </row>
    <row r="38" spans="1:23" ht="24" x14ac:dyDescent="0.2">
      <c r="A38" s="470" t="s">
        <v>1020</v>
      </c>
      <c r="B38" s="386"/>
      <c r="C38" s="386"/>
      <c r="D38" s="386"/>
      <c r="E38" s="386"/>
      <c r="F38" s="385"/>
      <c r="G38" s="384"/>
      <c r="H38" s="384"/>
      <c r="I38" s="685"/>
      <c r="J38" s="385"/>
      <c r="K38" s="635"/>
      <c r="L38" s="629"/>
      <c r="M38" s="629"/>
      <c r="N38" s="629"/>
      <c r="O38" s="629"/>
      <c r="P38" s="629"/>
      <c r="Q38" s="629"/>
      <c r="R38" s="629"/>
    </row>
    <row r="39" spans="1:23" ht="24" x14ac:dyDescent="0.2">
      <c r="A39" s="470" t="s">
        <v>1021</v>
      </c>
      <c r="B39" s="386"/>
      <c r="C39" s="387">
        <v>13.1</v>
      </c>
      <c r="D39" s="386">
        <v>4152000</v>
      </c>
      <c r="E39" s="386">
        <f>C39*D39*8/12</f>
        <v>36260800</v>
      </c>
      <c r="F39" s="642" t="s">
        <v>1022</v>
      </c>
      <c r="G39" s="508">
        <v>11.3</v>
      </c>
      <c r="H39" s="688">
        <v>4371500</v>
      </c>
      <c r="I39" s="685">
        <f>G39*H39</f>
        <v>49397950</v>
      </c>
      <c r="J39" s="385"/>
      <c r="K39" s="635"/>
      <c r="L39" s="629"/>
      <c r="M39" s="629"/>
      <c r="N39" s="629"/>
      <c r="O39" s="629"/>
      <c r="P39" s="629"/>
      <c r="Q39" s="629"/>
      <c r="R39" s="629"/>
    </row>
    <row r="40" spans="1:23" ht="24" x14ac:dyDescent="0.2">
      <c r="A40" s="470" t="s">
        <v>1023</v>
      </c>
      <c r="B40" s="386"/>
      <c r="C40" s="386">
        <v>10</v>
      </c>
      <c r="D40" s="386">
        <v>1800000</v>
      </c>
      <c r="E40" s="386">
        <f>C40*D40*8/12</f>
        <v>12000000</v>
      </c>
      <c r="F40" s="517"/>
      <c r="G40" s="480">
        <v>8.3000000000000007</v>
      </c>
      <c r="H40" s="568">
        <v>2400000</v>
      </c>
      <c r="I40" s="685">
        <f>G40*H40</f>
        <v>19920000</v>
      </c>
      <c r="J40" s="385"/>
      <c r="K40" s="635"/>
      <c r="L40" s="629"/>
      <c r="M40" s="629"/>
      <c r="N40" s="629"/>
      <c r="O40" s="629"/>
      <c r="P40" s="629"/>
      <c r="Q40" s="629"/>
      <c r="R40" s="629"/>
    </row>
    <row r="41" spans="1:23" ht="33.75" customHeight="1" x14ac:dyDescent="0.2">
      <c r="A41" s="388" t="s">
        <v>784</v>
      </c>
      <c r="B41" s="386"/>
      <c r="C41" s="386"/>
      <c r="D41" s="386"/>
      <c r="E41" s="386"/>
      <c r="F41" s="385"/>
      <c r="G41" s="480"/>
      <c r="H41" s="430"/>
      <c r="I41" s="686"/>
      <c r="J41" s="430"/>
      <c r="K41" s="689"/>
      <c r="L41" s="532" t="s">
        <v>935</v>
      </c>
      <c r="M41" s="478">
        <f>I11+I13+I16+I19+I22+I25+I28+I31</f>
        <v>743265026</v>
      </c>
      <c r="N41" s="629"/>
      <c r="O41" s="533" t="s">
        <v>1024</v>
      </c>
      <c r="P41" s="478">
        <v>146532071</v>
      </c>
      <c r="Q41" s="478">
        <f>I14+I17+I20+I23+I26+I29</f>
        <v>-48229212</v>
      </c>
      <c r="R41" s="478">
        <f>P41+Q41</f>
        <v>98302859</v>
      </c>
      <c r="S41" s="533" t="s">
        <v>799</v>
      </c>
    </row>
    <row r="42" spans="1:23" ht="12.75" x14ac:dyDescent="0.2">
      <c r="A42" s="470" t="s">
        <v>1025</v>
      </c>
      <c r="B42" s="386"/>
      <c r="C42" s="386">
        <v>142</v>
      </c>
      <c r="D42" s="386">
        <v>70000</v>
      </c>
      <c r="E42" s="386">
        <f>C42*D42*8/12</f>
        <v>6626666.666666667</v>
      </c>
      <c r="F42" s="517"/>
      <c r="G42" s="508">
        <v>123.7</v>
      </c>
      <c r="H42" s="386">
        <v>97400</v>
      </c>
      <c r="I42" s="685">
        <f>G42*H42</f>
        <v>12048380</v>
      </c>
      <c r="J42" s="385"/>
      <c r="K42" s="6"/>
      <c r="L42" s="629"/>
      <c r="M42" s="629"/>
      <c r="N42" s="629"/>
      <c r="O42" s="629"/>
      <c r="P42" s="629"/>
      <c r="Q42" s="629"/>
      <c r="R42" s="629"/>
    </row>
    <row r="43" spans="1:23" ht="24" x14ac:dyDescent="0.2">
      <c r="A43" s="470" t="s">
        <v>1026</v>
      </c>
      <c r="B43" s="472"/>
      <c r="C43" s="472"/>
      <c r="D43" s="472"/>
      <c r="E43" s="472"/>
      <c r="F43" s="430"/>
      <c r="G43" s="477"/>
      <c r="H43" s="477"/>
      <c r="I43" s="686"/>
      <c r="J43" s="430"/>
      <c r="K43" s="635"/>
      <c r="L43" s="629"/>
      <c r="M43" s="629"/>
      <c r="N43" s="629"/>
      <c r="O43" s="629"/>
      <c r="P43" s="629"/>
      <c r="Q43" s="629"/>
      <c r="R43" s="629"/>
    </row>
    <row r="44" spans="1:23" ht="24" x14ac:dyDescent="0.2">
      <c r="A44" s="470" t="s">
        <v>1027</v>
      </c>
      <c r="B44" s="386"/>
      <c r="C44" s="386">
        <v>5</v>
      </c>
      <c r="D44" s="483" t="s">
        <v>289</v>
      </c>
      <c r="E44" s="386">
        <v>1760000</v>
      </c>
      <c r="F44" s="385"/>
      <c r="G44" s="384">
        <v>1</v>
      </c>
      <c r="H44" s="385">
        <v>396700</v>
      </c>
      <c r="I44" s="685">
        <f>G44*H44</f>
        <v>396700</v>
      </c>
      <c r="J44" s="385"/>
      <c r="K44" s="635"/>
      <c r="L44" s="2264" t="s">
        <v>1028</v>
      </c>
      <c r="M44" s="2264"/>
      <c r="N44" s="2264"/>
      <c r="O44" s="2264"/>
      <c r="P44" s="2264"/>
      <c r="Q44" s="2264"/>
      <c r="R44" s="2264"/>
      <c r="S44" s="2264"/>
    </row>
    <row r="45" spans="1:23" ht="36" x14ac:dyDescent="0.2">
      <c r="A45" s="470" t="s">
        <v>1029</v>
      </c>
      <c r="B45" s="386"/>
      <c r="C45" s="386"/>
      <c r="D45" s="386"/>
      <c r="E45" s="386"/>
      <c r="F45" s="385"/>
      <c r="G45" s="384">
        <v>1</v>
      </c>
      <c r="H45" s="385">
        <v>1447300</v>
      </c>
      <c r="I45" s="685">
        <f>G45*H45</f>
        <v>1447300</v>
      </c>
      <c r="J45" s="385"/>
      <c r="K45" s="635"/>
      <c r="L45" s="2265" t="s">
        <v>1030</v>
      </c>
      <c r="M45" s="2265"/>
      <c r="N45" s="2265"/>
      <c r="O45" s="2265"/>
      <c r="P45" s="2265"/>
      <c r="Q45" s="2265"/>
      <c r="R45" s="2265"/>
      <c r="S45" s="2265"/>
      <c r="T45" s="690"/>
      <c r="U45" s="690"/>
      <c r="V45" s="690"/>
      <c r="W45" s="690"/>
    </row>
    <row r="46" spans="1:23" ht="12.75" x14ac:dyDescent="0.2">
      <c r="A46" s="482"/>
      <c r="B46" s="472"/>
      <c r="C46" s="472"/>
      <c r="D46" s="472"/>
      <c r="E46" s="472"/>
      <c r="F46" s="430"/>
      <c r="G46" s="477"/>
      <c r="H46" s="477"/>
      <c r="I46" s="686"/>
      <c r="J46" s="430"/>
      <c r="K46" s="635"/>
      <c r="L46" s="478">
        <f>I39+I40+I42+I44+I45</f>
        <v>83210330</v>
      </c>
      <c r="M46" s="5" t="s">
        <v>1031</v>
      </c>
      <c r="N46" s="629"/>
      <c r="O46" s="629"/>
      <c r="P46" s="629"/>
      <c r="Q46" s="629"/>
      <c r="R46" s="629"/>
    </row>
    <row r="47" spans="1:23" ht="12.75" x14ac:dyDescent="0.2">
      <c r="A47" s="479" t="s">
        <v>84</v>
      </c>
      <c r="B47" s="472"/>
      <c r="C47" s="472"/>
      <c r="D47" s="472"/>
      <c r="E47" s="472"/>
      <c r="F47" s="430"/>
      <c r="G47" s="477"/>
      <c r="H47" s="477"/>
      <c r="I47" s="686"/>
      <c r="J47" s="430"/>
      <c r="K47" s="635"/>
      <c r="L47" s="629"/>
      <c r="M47" s="629"/>
      <c r="N47" s="629"/>
      <c r="O47" s="629"/>
      <c r="P47" s="629"/>
      <c r="Q47" s="629"/>
      <c r="R47" s="629"/>
    </row>
    <row r="48" spans="1:23" ht="24" x14ac:dyDescent="0.2">
      <c r="A48" s="470" t="s">
        <v>1032</v>
      </c>
      <c r="B48" s="472"/>
      <c r="C48" s="472"/>
      <c r="D48" s="472"/>
      <c r="E48" s="475">
        <v>0</v>
      </c>
      <c r="F48" s="430"/>
      <c r="G48" s="477"/>
      <c r="H48" s="477"/>
      <c r="I48" s="685">
        <v>0</v>
      </c>
      <c r="J48" s="385"/>
      <c r="K48" s="635"/>
      <c r="L48" s="629"/>
      <c r="M48" s="629"/>
      <c r="N48" s="629"/>
      <c r="O48" s="629"/>
      <c r="P48" s="629"/>
      <c r="Q48" s="629"/>
      <c r="R48" s="629"/>
    </row>
    <row r="49" spans="1:18" ht="12.75" x14ac:dyDescent="0.2">
      <c r="A49" s="388" t="s">
        <v>1033</v>
      </c>
      <c r="B49" s="472"/>
      <c r="C49" s="472"/>
      <c r="D49" s="472"/>
      <c r="E49" s="472"/>
      <c r="F49" s="430"/>
      <c r="G49" s="477"/>
      <c r="H49" s="477"/>
      <c r="I49" s="686"/>
      <c r="J49" s="430"/>
      <c r="K49" s="635"/>
      <c r="L49" s="629"/>
      <c r="M49" s="629"/>
      <c r="N49" s="629"/>
      <c r="O49" s="629"/>
      <c r="P49" s="629"/>
      <c r="Q49" s="629"/>
      <c r="R49" s="629"/>
    </row>
    <row r="50" spans="1:18" ht="12.75" x14ac:dyDescent="0.2">
      <c r="A50" s="388" t="s">
        <v>1034</v>
      </c>
      <c r="B50" s="472"/>
      <c r="C50" s="472"/>
      <c r="D50" s="472"/>
      <c r="E50" s="472"/>
      <c r="F50" s="430"/>
      <c r="G50" s="477"/>
      <c r="H50" s="477"/>
      <c r="I50" s="686"/>
      <c r="J50" s="430"/>
      <c r="K50" s="635"/>
      <c r="L50" s="629"/>
      <c r="M50" s="629"/>
      <c r="N50" s="629"/>
      <c r="O50" s="629"/>
      <c r="P50" s="629"/>
      <c r="Q50" s="629"/>
      <c r="R50" s="629"/>
    </row>
    <row r="51" spans="1:18" ht="12.75" x14ac:dyDescent="0.2">
      <c r="A51" s="388" t="s">
        <v>1035</v>
      </c>
      <c r="B51" s="472"/>
      <c r="C51" s="472"/>
      <c r="D51" s="472"/>
      <c r="E51" s="472"/>
      <c r="F51" s="430"/>
      <c r="G51" s="477"/>
      <c r="H51" s="477"/>
      <c r="I51" s="686"/>
      <c r="J51" s="430"/>
      <c r="K51" s="635"/>
      <c r="L51" s="629"/>
      <c r="M51" s="629"/>
      <c r="N51" s="629"/>
      <c r="O51" s="629"/>
      <c r="P51" s="629"/>
      <c r="Q51" s="629"/>
      <c r="R51" s="629"/>
    </row>
    <row r="52" spans="1:18" ht="36" x14ac:dyDescent="0.2">
      <c r="A52" s="470" t="s">
        <v>1036</v>
      </c>
      <c r="B52" s="476"/>
      <c r="C52" s="484"/>
      <c r="D52" s="472"/>
      <c r="E52" s="472">
        <f>C52*D52/2</f>
        <v>0</v>
      </c>
      <c r="F52" s="386">
        <v>8083</v>
      </c>
      <c r="G52" s="485"/>
      <c r="H52" s="477"/>
      <c r="I52" s="686"/>
      <c r="J52" s="430"/>
      <c r="K52" s="691"/>
      <c r="L52" s="629"/>
      <c r="M52" s="629"/>
      <c r="N52" s="629"/>
      <c r="O52" s="629"/>
      <c r="P52" s="629"/>
      <c r="Q52" s="629"/>
      <c r="R52" s="629"/>
    </row>
    <row r="53" spans="1:18" ht="24" x14ac:dyDescent="0.2">
      <c r="A53" s="470" t="s">
        <v>1037</v>
      </c>
      <c r="B53" s="386"/>
      <c r="C53" s="388"/>
      <c r="D53" s="386"/>
      <c r="E53" s="386"/>
      <c r="F53" s="385"/>
      <c r="G53" s="390">
        <v>0</v>
      </c>
      <c r="H53" s="477"/>
      <c r="I53" s="686"/>
      <c r="J53" s="430"/>
      <c r="K53" s="691"/>
      <c r="L53" s="629"/>
      <c r="M53" s="629"/>
      <c r="N53" s="629"/>
      <c r="O53" s="629"/>
      <c r="P53" s="629"/>
      <c r="Q53" s="629"/>
      <c r="R53" s="629"/>
    </row>
    <row r="54" spans="1:18" ht="24" x14ac:dyDescent="0.2">
      <c r="A54" s="470" t="s">
        <v>1038</v>
      </c>
      <c r="B54" s="386"/>
      <c r="C54" s="388"/>
      <c r="D54" s="386"/>
      <c r="E54" s="386"/>
      <c r="F54" s="385"/>
      <c r="G54" s="389">
        <v>1</v>
      </c>
      <c r="H54" s="477"/>
      <c r="I54" s="686"/>
      <c r="J54" s="430"/>
      <c r="K54" s="635"/>
      <c r="L54" s="629"/>
      <c r="M54" s="629"/>
      <c r="N54" s="629"/>
      <c r="O54" s="629"/>
      <c r="P54" s="629"/>
      <c r="Q54" s="629"/>
      <c r="R54" s="629"/>
    </row>
    <row r="55" spans="1:18" ht="26.25" customHeight="1" x14ac:dyDescent="0.2">
      <c r="A55" s="388" t="s">
        <v>1039</v>
      </c>
      <c r="B55" s="386"/>
      <c r="C55" s="643">
        <v>0.97299999999999998</v>
      </c>
      <c r="D55" s="386">
        <v>3000000</v>
      </c>
      <c r="E55" s="386"/>
      <c r="F55" s="385"/>
      <c r="G55" s="389">
        <v>2</v>
      </c>
      <c r="H55" s="569">
        <v>3780000</v>
      </c>
      <c r="I55" s="685">
        <v>6800000</v>
      </c>
      <c r="J55" s="385">
        <v>7560000</v>
      </c>
      <c r="K55" s="635"/>
      <c r="L55" s="2266" t="s">
        <v>1040</v>
      </c>
      <c r="M55" s="2266"/>
      <c r="N55" s="2266"/>
      <c r="O55" s="2266"/>
      <c r="P55" s="2266"/>
      <c r="Q55" s="2266"/>
      <c r="R55" s="2266"/>
    </row>
    <row r="56" spans="1:18" ht="12.75" x14ac:dyDescent="0.2">
      <c r="A56" s="388" t="s">
        <v>1041</v>
      </c>
      <c r="B56" s="486"/>
      <c r="C56" s="472">
        <v>80</v>
      </c>
      <c r="D56" s="472">
        <v>55360</v>
      </c>
      <c r="E56" s="472">
        <f>C56*D56</f>
        <v>4428800</v>
      </c>
      <c r="F56" s="506"/>
      <c r="G56" s="386">
        <v>74</v>
      </c>
      <c r="H56" s="569">
        <v>65360</v>
      </c>
      <c r="I56" s="692">
        <f>G56*H56</f>
        <v>4836640</v>
      </c>
      <c r="J56" s="386"/>
      <c r="K56" s="635"/>
      <c r="L56" s="693"/>
      <c r="M56" s="693"/>
      <c r="N56" s="693"/>
      <c r="O56" s="629"/>
      <c r="P56" s="629"/>
      <c r="Q56" s="629"/>
      <c r="R56" s="629"/>
    </row>
    <row r="57" spans="1:18" ht="12.75" x14ac:dyDescent="0.2">
      <c r="A57" s="476" t="s">
        <v>1042</v>
      </c>
      <c r="B57" s="486"/>
      <c r="C57" s="472">
        <v>55</v>
      </c>
      <c r="D57" s="472">
        <v>145000</v>
      </c>
      <c r="E57" s="472">
        <f>C57*D57</f>
        <v>7975000</v>
      </c>
      <c r="F57" s="430"/>
      <c r="G57" s="472"/>
      <c r="H57" s="472"/>
      <c r="I57" s="694"/>
      <c r="J57" s="472"/>
      <c r="K57" s="635"/>
      <c r="L57" s="629"/>
      <c r="M57" s="629"/>
      <c r="N57" s="629"/>
      <c r="O57" s="629"/>
      <c r="P57" s="629"/>
      <c r="Q57" s="629"/>
      <c r="R57" s="629"/>
    </row>
    <row r="58" spans="1:18" ht="12.75" x14ac:dyDescent="0.2">
      <c r="A58" s="388" t="s">
        <v>1043</v>
      </c>
      <c r="B58" s="486"/>
      <c r="C58" s="472"/>
      <c r="D58" s="472"/>
      <c r="E58" s="472"/>
      <c r="F58" s="506"/>
      <c r="G58" s="386">
        <v>1</v>
      </c>
      <c r="H58" s="386">
        <v>25000</v>
      </c>
      <c r="I58" s="692">
        <f>G58*H58</f>
        <v>25000</v>
      </c>
      <c r="J58" s="386"/>
      <c r="K58" s="635"/>
      <c r="L58" s="629"/>
      <c r="M58" s="629"/>
      <c r="N58" s="629"/>
      <c r="O58" s="629"/>
      <c r="P58" s="629"/>
      <c r="Q58" s="629"/>
      <c r="R58" s="629"/>
    </row>
    <row r="59" spans="1:18" ht="12.75" x14ac:dyDescent="0.2">
      <c r="A59" s="388" t="s">
        <v>1044</v>
      </c>
      <c r="B59" s="486"/>
      <c r="C59" s="472"/>
      <c r="D59" s="472"/>
      <c r="E59" s="472"/>
      <c r="F59" s="506"/>
      <c r="G59" s="386">
        <v>41</v>
      </c>
      <c r="H59" s="386">
        <v>330000</v>
      </c>
      <c r="I59" s="692">
        <f>G59*H59</f>
        <v>13530000</v>
      </c>
      <c r="J59" s="386"/>
      <c r="K59" s="635"/>
      <c r="L59" s="629"/>
      <c r="M59" s="629"/>
      <c r="N59" s="629"/>
      <c r="O59" s="629"/>
      <c r="P59" s="629"/>
      <c r="Q59" s="629"/>
      <c r="R59" s="629"/>
    </row>
    <row r="60" spans="1:18" ht="12.75" x14ac:dyDescent="0.2">
      <c r="A60" s="470" t="s">
        <v>1045</v>
      </c>
      <c r="B60" s="487"/>
      <c r="C60" s="472">
        <v>23</v>
      </c>
      <c r="D60" s="472">
        <v>109000</v>
      </c>
      <c r="E60" s="472">
        <f>C60*D60</f>
        <v>2507000</v>
      </c>
      <c r="F60" s="430"/>
      <c r="G60" s="386">
        <v>25</v>
      </c>
      <c r="H60" s="569">
        <v>190000</v>
      </c>
      <c r="I60" s="692">
        <f>G60*H60</f>
        <v>4750000</v>
      </c>
      <c r="J60" s="386"/>
      <c r="K60" s="635"/>
      <c r="L60" s="629"/>
      <c r="M60" s="629"/>
      <c r="N60" s="629"/>
      <c r="O60" s="629"/>
      <c r="P60" s="629"/>
      <c r="Q60" s="629"/>
      <c r="R60" s="629"/>
    </row>
    <row r="61" spans="1:18" ht="12.75" x14ac:dyDescent="0.2">
      <c r="A61" s="470" t="s">
        <v>1046</v>
      </c>
      <c r="B61" s="386"/>
      <c r="C61" s="386"/>
      <c r="D61" s="386"/>
      <c r="E61" s="644"/>
      <c r="F61" s="517"/>
      <c r="G61" s="508"/>
      <c r="H61" s="385"/>
      <c r="I61" s="685"/>
      <c r="J61" s="385"/>
      <c r="K61" s="635"/>
      <c r="L61" s="629"/>
      <c r="M61" s="629"/>
      <c r="N61" s="629"/>
      <c r="O61" s="629"/>
      <c r="P61" s="629"/>
      <c r="Q61" s="629"/>
      <c r="R61" s="629"/>
    </row>
    <row r="62" spans="1:18" ht="12.75" x14ac:dyDescent="0.2">
      <c r="A62" s="470" t="s">
        <v>1047</v>
      </c>
      <c r="B62" s="386"/>
      <c r="C62" s="386"/>
      <c r="D62" s="386"/>
      <c r="E62" s="644"/>
      <c r="F62" s="517"/>
      <c r="G62" s="508"/>
      <c r="H62" s="385"/>
      <c r="I62" s="685"/>
      <c r="J62" s="385"/>
      <c r="K62" s="635"/>
      <c r="L62" s="629"/>
      <c r="M62" s="629"/>
      <c r="N62" s="629"/>
      <c r="O62" s="629"/>
      <c r="P62" s="629"/>
      <c r="Q62" s="629"/>
      <c r="R62" s="629"/>
    </row>
    <row r="63" spans="1:18" ht="12.75" x14ac:dyDescent="0.2">
      <c r="A63" s="470" t="s">
        <v>857</v>
      </c>
      <c r="B63" s="386"/>
      <c r="C63" s="386"/>
      <c r="D63" s="386"/>
      <c r="E63" s="644"/>
      <c r="F63" s="517"/>
      <c r="G63" s="508">
        <v>0.9</v>
      </c>
      <c r="H63" s="385">
        <v>4419000</v>
      </c>
      <c r="I63" s="685">
        <f>G63*H63</f>
        <v>3977100</v>
      </c>
      <c r="J63" s="385"/>
      <c r="K63" s="635"/>
      <c r="L63" s="629"/>
      <c r="M63" s="629"/>
      <c r="N63" s="629"/>
      <c r="O63" s="629"/>
      <c r="P63" s="629"/>
      <c r="Q63" s="629"/>
      <c r="R63" s="629"/>
    </row>
    <row r="64" spans="1:18" ht="24" x14ac:dyDescent="0.2">
      <c r="A64" s="470" t="s">
        <v>873</v>
      </c>
      <c r="B64" s="386"/>
      <c r="C64" s="386"/>
      <c r="D64" s="386"/>
      <c r="E64" s="644"/>
      <c r="F64" s="517"/>
      <c r="G64" s="508">
        <v>2.6</v>
      </c>
      <c r="H64" s="385">
        <v>2993000</v>
      </c>
      <c r="I64" s="685">
        <f>G64*H64</f>
        <v>7781800</v>
      </c>
      <c r="J64" s="385"/>
      <c r="K64" s="635"/>
      <c r="L64" s="629"/>
      <c r="M64" s="871"/>
      <c r="N64" s="629"/>
      <c r="O64" s="629"/>
      <c r="P64" s="629"/>
      <c r="Q64" s="629"/>
      <c r="R64" s="629"/>
    </row>
    <row r="65" spans="1:18" ht="24" x14ac:dyDescent="0.2">
      <c r="A65" s="470" t="s">
        <v>1048</v>
      </c>
      <c r="B65" s="472"/>
      <c r="C65" s="472"/>
      <c r="D65" s="472"/>
      <c r="E65" s="488"/>
      <c r="F65" s="506"/>
      <c r="G65" s="645"/>
      <c r="H65" s="430"/>
      <c r="I65" s="685">
        <v>6677000</v>
      </c>
      <c r="J65" s="430"/>
      <c r="K65" s="635"/>
      <c r="L65" s="629"/>
      <c r="M65" s="629"/>
      <c r="N65" s="629"/>
      <c r="O65" s="629"/>
      <c r="P65" s="629"/>
      <c r="Q65" s="629"/>
      <c r="R65" s="629"/>
    </row>
    <row r="66" spans="1:18" ht="24" x14ac:dyDescent="0.2">
      <c r="A66" s="470" t="s">
        <v>936</v>
      </c>
      <c r="B66" s="486"/>
      <c r="C66" s="472"/>
      <c r="D66" s="472"/>
      <c r="E66" s="472"/>
      <c r="F66" s="430"/>
      <c r="G66" s="477"/>
      <c r="H66" s="477"/>
      <c r="I66" s="686"/>
      <c r="J66" s="430"/>
      <c r="K66" s="635"/>
      <c r="L66" s="629"/>
      <c r="M66" s="629"/>
      <c r="N66" s="629"/>
      <c r="O66" s="629"/>
      <c r="P66" s="629"/>
      <c r="Q66" s="629"/>
      <c r="R66" s="629"/>
    </row>
    <row r="67" spans="1:18" ht="24" x14ac:dyDescent="0.2">
      <c r="A67" s="470" t="s">
        <v>1049</v>
      </c>
      <c r="B67" s="486"/>
      <c r="C67" s="472">
        <v>15</v>
      </c>
      <c r="D67" s="472">
        <v>2606040</v>
      </c>
      <c r="E67" s="472">
        <f>C67*D67</f>
        <v>39090600</v>
      </c>
      <c r="F67" s="506"/>
      <c r="G67" s="386">
        <v>15</v>
      </c>
      <c r="H67" s="569">
        <v>3858040</v>
      </c>
      <c r="I67" s="692">
        <f>G67*H67</f>
        <v>57870600</v>
      </c>
      <c r="J67" s="386"/>
      <c r="K67" s="635"/>
      <c r="L67" s="629"/>
      <c r="M67" s="629"/>
      <c r="N67" s="629"/>
      <c r="O67" s="629"/>
      <c r="P67" s="629"/>
      <c r="Q67" s="629"/>
      <c r="R67" s="629"/>
    </row>
    <row r="68" spans="1:18" ht="22.5" customHeight="1" x14ac:dyDescent="0.2">
      <c r="A68" s="388" t="s">
        <v>937</v>
      </c>
      <c r="B68" s="486"/>
      <c r="C68" s="472"/>
      <c r="D68" s="472"/>
      <c r="E68" s="475">
        <v>37834000</v>
      </c>
      <c r="F68" s="506"/>
      <c r="G68" s="477"/>
      <c r="H68" s="477"/>
      <c r="I68" s="685">
        <v>41938000</v>
      </c>
      <c r="J68" s="430"/>
      <c r="K68" s="695"/>
      <c r="L68" s="629"/>
      <c r="M68" s="629"/>
      <c r="N68" s="629"/>
      <c r="O68" s="629"/>
      <c r="P68" s="629"/>
      <c r="Q68" s="629"/>
      <c r="R68" s="629"/>
    </row>
    <row r="69" spans="1:18" ht="12.75" x14ac:dyDescent="0.2">
      <c r="A69" s="388" t="s">
        <v>938</v>
      </c>
      <c r="B69" s="486"/>
      <c r="C69" s="472"/>
      <c r="D69" s="472"/>
      <c r="E69" s="472"/>
      <c r="F69" s="430"/>
      <c r="G69" s="477"/>
      <c r="H69" s="477"/>
      <c r="I69" s="686"/>
      <c r="J69" s="430"/>
      <c r="K69" s="635"/>
      <c r="L69" s="629"/>
      <c r="M69" s="629"/>
      <c r="N69" s="629"/>
      <c r="O69" s="629"/>
      <c r="P69" s="629"/>
      <c r="Q69" s="629"/>
      <c r="R69" s="629"/>
    </row>
    <row r="70" spans="1:18" ht="12.75" x14ac:dyDescent="0.2">
      <c r="A70" s="388" t="s">
        <v>939</v>
      </c>
      <c r="B70" s="486"/>
      <c r="C70" s="472"/>
      <c r="D70" s="472"/>
      <c r="E70" s="472"/>
      <c r="F70" s="430"/>
      <c r="G70" s="477"/>
      <c r="H70" s="477"/>
      <c r="I70" s="686"/>
      <c r="J70" s="430"/>
      <c r="K70" s="635"/>
      <c r="L70" s="629"/>
      <c r="M70" s="629"/>
      <c r="N70" s="629"/>
      <c r="O70" s="629"/>
      <c r="P70" s="629"/>
      <c r="Q70" s="629"/>
      <c r="R70" s="629"/>
    </row>
    <row r="71" spans="1:18" ht="12.75" x14ac:dyDescent="0.2">
      <c r="A71" s="388" t="s">
        <v>940</v>
      </c>
      <c r="B71" s="472"/>
      <c r="C71" s="481">
        <v>12.33</v>
      </c>
      <c r="D71" s="472">
        <v>1632000</v>
      </c>
      <c r="E71" s="472">
        <f>C71*D71</f>
        <v>20122560</v>
      </c>
      <c r="F71" s="581" t="s">
        <v>1050</v>
      </c>
      <c r="G71" s="387">
        <v>14.48</v>
      </c>
      <c r="H71" s="569">
        <v>2200000</v>
      </c>
      <c r="I71" s="692">
        <f>G71*H71</f>
        <v>31856000</v>
      </c>
      <c r="J71" s="386"/>
      <c r="K71" s="696"/>
      <c r="L71" s="629"/>
      <c r="M71" s="629"/>
      <c r="N71" s="629"/>
      <c r="O71" s="629"/>
      <c r="P71" s="629"/>
      <c r="Q71" s="629"/>
      <c r="R71" s="629"/>
    </row>
    <row r="72" spans="1:18" ht="22.5" customHeight="1" x14ac:dyDescent="0.2">
      <c r="A72" s="388" t="s">
        <v>941</v>
      </c>
      <c r="B72" s="472"/>
      <c r="C72" s="472"/>
      <c r="D72" s="472"/>
      <c r="E72" s="475">
        <v>7038795</v>
      </c>
      <c r="F72" s="506"/>
      <c r="G72" s="477"/>
      <c r="H72" s="477"/>
      <c r="I72" s="685">
        <v>18354770</v>
      </c>
      <c r="J72" s="430"/>
      <c r="K72" s="697"/>
      <c r="L72" s="629"/>
      <c r="M72" s="629"/>
      <c r="N72" s="629"/>
      <c r="O72" s="629"/>
      <c r="P72" s="629"/>
      <c r="Q72" s="629"/>
      <c r="R72" s="629"/>
    </row>
    <row r="73" spans="1:18" ht="24" x14ac:dyDescent="0.2">
      <c r="A73" s="470" t="s">
        <v>942</v>
      </c>
      <c r="B73" s="386"/>
      <c r="C73" s="386"/>
      <c r="D73" s="386"/>
      <c r="E73" s="386"/>
      <c r="F73" s="517"/>
      <c r="G73" s="385">
        <v>192</v>
      </c>
      <c r="H73" s="385">
        <v>285</v>
      </c>
      <c r="I73" s="685">
        <f>G73*H73</f>
        <v>54720</v>
      </c>
      <c r="J73" s="385"/>
      <c r="K73" s="635"/>
      <c r="L73" s="629"/>
      <c r="M73" s="629"/>
      <c r="N73" s="629"/>
      <c r="O73" s="629"/>
      <c r="P73" s="629"/>
      <c r="Q73" s="629"/>
      <c r="R73" s="629"/>
    </row>
    <row r="74" spans="1:18" x14ac:dyDescent="0.2">
      <c r="A74" s="5"/>
      <c r="B74" s="5"/>
      <c r="C74" s="5"/>
      <c r="D74" s="5"/>
      <c r="E74" s="5"/>
      <c r="J74" s="383"/>
      <c r="K74" s="635"/>
      <c r="L74" s="478">
        <f>SUM(I48:I73)</f>
        <v>198451630</v>
      </c>
      <c r="M74" s="5" t="s">
        <v>800</v>
      </c>
      <c r="N74" s="629"/>
      <c r="O74" s="629"/>
      <c r="P74" s="629"/>
      <c r="Q74" s="629"/>
      <c r="R74" s="629"/>
    </row>
    <row r="75" spans="1:18" ht="12.75" x14ac:dyDescent="0.2">
      <c r="A75" s="388" t="s">
        <v>785</v>
      </c>
      <c r="B75" s="386"/>
      <c r="C75" s="386"/>
      <c r="D75" s="386"/>
      <c r="E75" s="644"/>
      <c r="F75" s="385"/>
      <c r="G75" s="384"/>
      <c r="H75" s="384"/>
      <c r="I75" s="685"/>
      <c r="J75" s="385"/>
      <c r="K75" s="635"/>
      <c r="L75" s="629"/>
      <c r="M75" s="629"/>
      <c r="N75" s="629"/>
      <c r="O75" s="629"/>
      <c r="P75" s="629"/>
      <c r="Q75" s="629"/>
      <c r="R75" s="629"/>
    </row>
    <row r="76" spans="1:18" ht="12.75" x14ac:dyDescent="0.2">
      <c r="A76" s="388" t="s">
        <v>786</v>
      </c>
      <c r="B76" s="386"/>
      <c r="C76" s="386"/>
      <c r="D76" s="386"/>
      <c r="E76" s="644"/>
      <c r="F76" s="385"/>
      <c r="G76" s="384"/>
      <c r="H76" s="384"/>
      <c r="I76" s="685"/>
      <c r="J76" s="385"/>
      <c r="K76" s="635"/>
      <c r="L76" s="629"/>
      <c r="M76" s="629"/>
      <c r="N76" s="629"/>
      <c r="O76" s="629"/>
      <c r="P76" s="629"/>
      <c r="Q76" s="629"/>
      <c r="R76" s="629"/>
    </row>
    <row r="77" spans="1:18" ht="12.75" x14ac:dyDescent="0.2">
      <c r="A77" s="388" t="s">
        <v>787</v>
      </c>
      <c r="B77" s="386"/>
      <c r="C77" s="386">
        <v>4865</v>
      </c>
      <c r="D77" s="386">
        <v>1140</v>
      </c>
      <c r="E77" s="190"/>
      <c r="F77" s="385"/>
      <c r="G77" s="386">
        <v>4740</v>
      </c>
      <c r="H77" s="569">
        <v>1251</v>
      </c>
      <c r="I77" s="698">
        <f>G77*H77</f>
        <v>5929740</v>
      </c>
      <c r="J77" s="190"/>
      <c r="K77" s="635"/>
      <c r="L77" s="629"/>
      <c r="M77" s="629"/>
      <c r="N77" s="629"/>
      <c r="O77" s="629"/>
      <c r="P77" s="629"/>
      <c r="Q77" s="629"/>
      <c r="R77" s="629"/>
    </row>
    <row r="78" spans="1:18" ht="12.75" x14ac:dyDescent="0.2">
      <c r="A78" s="470"/>
      <c r="B78" s="386"/>
      <c r="C78" s="386"/>
      <c r="D78" s="386"/>
      <c r="E78" s="190"/>
      <c r="F78" s="517"/>
      <c r="G78" s="386"/>
      <c r="H78" s="386"/>
      <c r="I78" s="698"/>
      <c r="J78" s="190"/>
      <c r="K78" s="635"/>
      <c r="L78" s="478">
        <f>I76+I77+I78</f>
        <v>5929740</v>
      </c>
      <c r="M78" s="5" t="s">
        <v>801</v>
      </c>
      <c r="N78" s="629"/>
      <c r="O78" s="629"/>
      <c r="P78" s="629"/>
      <c r="Q78" s="629"/>
      <c r="R78" s="629"/>
    </row>
    <row r="79" spans="1:18" ht="12.75" x14ac:dyDescent="0.2">
      <c r="A79" s="646"/>
      <c r="B79" s="486"/>
      <c r="C79" s="489"/>
      <c r="D79" s="472"/>
      <c r="E79" s="472"/>
      <c r="F79" s="509"/>
      <c r="G79" s="477"/>
      <c r="H79" s="477"/>
      <c r="I79" s="686"/>
      <c r="J79" s="430"/>
      <c r="K79" s="635"/>
      <c r="L79" s="641"/>
      <c r="M79" s="641"/>
      <c r="N79" s="647"/>
      <c r="O79" s="631"/>
      <c r="P79" s="629"/>
      <c r="Q79" s="629"/>
      <c r="R79" s="629"/>
    </row>
    <row r="80" spans="1:18" ht="24" x14ac:dyDescent="0.2">
      <c r="A80" s="499" t="s">
        <v>1051</v>
      </c>
      <c r="B80" s="490"/>
      <c r="C80" s="648"/>
      <c r="D80" s="491"/>
      <c r="E80" s="491"/>
      <c r="F80" s="510"/>
      <c r="G80" s="492"/>
      <c r="H80" s="492"/>
      <c r="I80" s="699">
        <v>0</v>
      </c>
      <c r="J80" s="385"/>
      <c r="K80" s="635"/>
      <c r="L80" s="478">
        <v>0</v>
      </c>
      <c r="M80" s="478" t="s">
        <v>802</v>
      </c>
      <c r="N80" s="647"/>
      <c r="O80" s="631"/>
      <c r="P80" s="629"/>
      <c r="Q80" s="629"/>
      <c r="R80" s="629"/>
    </row>
    <row r="81" spans="1:257" ht="13.5" thickBot="1" x14ac:dyDescent="0.25">
      <c r="A81" s="649"/>
      <c r="B81" s="490"/>
      <c r="C81" s="648"/>
      <c r="D81" s="491"/>
      <c r="E81" s="491"/>
      <c r="F81" s="490"/>
      <c r="G81" s="492"/>
      <c r="H81" s="492"/>
      <c r="I81" s="700"/>
      <c r="J81" s="430"/>
      <c r="K81" s="635"/>
      <c r="L81" s="641"/>
      <c r="M81" s="641"/>
      <c r="N81" s="629"/>
      <c r="O81" s="631"/>
      <c r="P81" s="629"/>
      <c r="Q81" s="629"/>
      <c r="R81" s="629"/>
    </row>
    <row r="82" spans="1:257" ht="12.75" thickBot="1" x14ac:dyDescent="0.25">
      <c r="A82" s="493" t="s">
        <v>788</v>
      </c>
      <c r="B82" s="494"/>
      <c r="C82" s="494"/>
      <c r="D82" s="495"/>
      <c r="E82" s="496" t="e">
        <f>E11+E13+E16+E19+E22+E27+E30+E33+E39+#REF!+#REF!+E40+#REF!+E42+#REF!+E44+#REF!+E48+E52+E53+E56+E57+E60+#REF!+E67+E68+E71+E72</f>
        <v>#REF!</v>
      </c>
      <c r="F82" s="2271">
        <f>I11+I15+I18+I21+I24+I27+I30+I33+I34+I39+I40++I41+I42+I44+I45+I48+I55+I56+I58+I59+I60+I67+I68+I71+I72+I73+I63+I64+I65+I77+I78+I80</f>
        <v>884324655</v>
      </c>
      <c r="G82" s="2271"/>
      <c r="H82" s="2271"/>
      <c r="I82" s="2272"/>
      <c r="J82" s="701"/>
      <c r="K82" s="635"/>
      <c r="L82" s="497">
        <f>L74+L46+L36+L78-L80</f>
        <v>884324655</v>
      </c>
      <c r="M82" s="511" t="s">
        <v>943</v>
      </c>
      <c r="N82" s="635"/>
      <c r="O82" s="635"/>
      <c r="P82" s="635"/>
      <c r="Q82" s="635"/>
      <c r="R82" s="635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</row>
    <row r="84" spans="1:257" ht="15.75" x14ac:dyDescent="0.2">
      <c r="A84" s="512"/>
      <c r="B84" s="513"/>
      <c r="C84" s="513"/>
      <c r="D84" s="513"/>
      <c r="E84" s="514"/>
      <c r="F84" s="515"/>
      <c r="G84" s="515"/>
      <c r="H84" s="515"/>
      <c r="I84" s="515"/>
      <c r="J84" s="515"/>
    </row>
    <row r="85" spans="1:257" ht="12.75" x14ac:dyDescent="0.2">
      <c r="A85" s="570" t="s">
        <v>1052</v>
      </c>
    </row>
  </sheetData>
  <mergeCells count="13">
    <mergeCell ref="F82:I82"/>
    <mergeCell ref="F2:I2"/>
    <mergeCell ref="A7:A8"/>
    <mergeCell ref="B7:E7"/>
    <mergeCell ref="F7:I7"/>
    <mergeCell ref="L11:S11"/>
    <mergeCell ref="L44:S44"/>
    <mergeCell ref="L45:S45"/>
    <mergeCell ref="L55:R55"/>
    <mergeCell ref="A1:J1"/>
    <mergeCell ref="A3:J3"/>
    <mergeCell ref="A4:J4"/>
    <mergeCell ref="J7:J8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N39"/>
  <sheetViews>
    <sheetView workbookViewId="0">
      <selection sqref="A1:N1"/>
    </sheetView>
  </sheetViews>
  <sheetFormatPr defaultColWidth="9.140625" defaultRowHeight="12.75" x14ac:dyDescent="0.2"/>
  <cols>
    <col min="1" max="1" width="0.42578125" style="2" customWidth="1"/>
    <col min="2" max="2" width="27.42578125" style="2" customWidth="1"/>
    <col min="3" max="3" width="16.85546875" style="2" customWidth="1"/>
    <col min="4" max="7" width="10" style="2" customWidth="1"/>
    <col min="8" max="8" width="10" style="170" customWidth="1"/>
    <col min="9" max="9" width="10" style="2" customWidth="1"/>
    <col min="10" max="12" width="10" style="3" customWidth="1"/>
    <col min="13" max="14" width="12.85546875" style="3" customWidth="1"/>
    <col min="15" max="16384" width="9.140625" style="3"/>
  </cols>
  <sheetData>
    <row r="1" spans="1:14" ht="32.25" customHeight="1" x14ac:dyDescent="0.2">
      <c r="A1" s="2283" t="s">
        <v>3067</v>
      </c>
      <c r="B1" s="2283"/>
      <c r="C1" s="2283"/>
      <c r="D1" s="2283"/>
      <c r="E1" s="2283"/>
      <c r="F1" s="2283"/>
      <c r="G1" s="2283"/>
      <c r="H1" s="2283"/>
      <c r="I1" s="2283"/>
      <c r="J1" s="2283"/>
      <c r="K1" s="2283"/>
      <c r="L1" s="2283"/>
      <c r="M1" s="2283"/>
      <c r="N1" s="2283"/>
    </row>
    <row r="3" spans="1:14" ht="15" customHeight="1" x14ac:dyDescent="0.2">
      <c r="B3" s="2282" t="s">
        <v>77</v>
      </c>
      <c r="C3" s="2282"/>
      <c r="D3" s="2282"/>
      <c r="E3" s="2282"/>
      <c r="F3" s="2282"/>
      <c r="G3" s="2282"/>
      <c r="H3" s="2282"/>
      <c r="I3" s="2282"/>
      <c r="J3" s="2282"/>
      <c r="K3" s="2282"/>
      <c r="L3" s="2282"/>
      <c r="M3" s="2282"/>
      <c r="N3" s="2282"/>
    </row>
    <row r="4" spans="1:14" ht="15" customHeight="1" x14ac:dyDescent="0.2">
      <c r="B4" s="2286" t="s">
        <v>1070</v>
      </c>
      <c r="C4" s="2286"/>
      <c r="D4" s="2286"/>
      <c r="E4" s="2286"/>
      <c r="F4" s="2286"/>
      <c r="G4" s="2286"/>
      <c r="H4" s="2286"/>
      <c r="I4" s="2286"/>
      <c r="J4" s="2286"/>
      <c r="K4" s="2286"/>
      <c r="L4" s="2286"/>
      <c r="M4" s="2286"/>
      <c r="N4" s="2286"/>
    </row>
    <row r="5" spans="1:14" ht="15" customHeight="1" x14ac:dyDescent="0.2">
      <c r="B5" s="2282"/>
      <c r="C5" s="2282"/>
      <c r="D5" s="2282"/>
      <c r="E5" s="2282"/>
      <c r="F5" s="2282"/>
      <c r="G5" s="2282"/>
      <c r="H5" s="2282"/>
    </row>
    <row r="6" spans="1:14" ht="15" customHeight="1" x14ac:dyDescent="0.2">
      <c r="B6" s="2285" t="s">
        <v>293</v>
      </c>
      <c r="C6" s="2285"/>
      <c r="D6" s="2285"/>
      <c r="E6" s="2285"/>
      <c r="F6" s="2285"/>
      <c r="G6" s="2285"/>
      <c r="H6" s="2285"/>
      <c r="I6" s="2285"/>
      <c r="J6" s="2285"/>
      <c r="K6" s="2285"/>
      <c r="L6" s="2285"/>
      <c r="M6" s="2285"/>
      <c r="N6" s="2285"/>
    </row>
    <row r="7" spans="1:14" ht="48.75" customHeight="1" x14ac:dyDescent="0.2">
      <c r="B7" s="156" t="s">
        <v>85</v>
      </c>
      <c r="C7" s="101" t="s">
        <v>1165</v>
      </c>
      <c r="D7" s="2281" t="s">
        <v>3031</v>
      </c>
      <c r="E7" s="2281"/>
      <c r="F7" s="2281"/>
      <c r="G7" s="2281" t="s">
        <v>3032</v>
      </c>
      <c r="H7" s="2281"/>
      <c r="I7" s="2281"/>
      <c r="J7" s="2284" t="s">
        <v>3033</v>
      </c>
      <c r="K7" s="2284"/>
      <c r="L7" s="2284"/>
      <c r="M7" s="2284"/>
      <c r="N7" s="2284"/>
    </row>
    <row r="8" spans="1:14" ht="48.75" customHeight="1" x14ac:dyDescent="0.2">
      <c r="B8" s="157"/>
      <c r="C8" s="28"/>
      <c r="D8" s="2042" t="s">
        <v>62</v>
      </c>
      <c r="E8" s="158" t="s">
        <v>63</v>
      </c>
      <c r="F8" s="158" t="s">
        <v>1208</v>
      </c>
      <c r="G8" s="102" t="s">
        <v>62</v>
      </c>
      <c r="H8" s="158" t="s">
        <v>63</v>
      </c>
      <c r="I8" s="158" t="s">
        <v>1208</v>
      </c>
      <c r="J8" s="1382" t="s">
        <v>62</v>
      </c>
      <c r="K8" s="1535" t="s">
        <v>63</v>
      </c>
      <c r="L8" s="1535" t="s">
        <v>1322</v>
      </c>
      <c r="M8" s="2071" t="s">
        <v>3034</v>
      </c>
      <c r="N8" s="2071" t="s">
        <v>3035</v>
      </c>
    </row>
    <row r="9" spans="1:14" ht="15.95" customHeight="1" x14ac:dyDescent="0.2">
      <c r="B9" s="159" t="s">
        <v>558</v>
      </c>
      <c r="C9" s="160"/>
      <c r="D9" s="2046"/>
      <c r="E9" s="160"/>
      <c r="F9" s="160"/>
      <c r="G9" s="161"/>
      <c r="H9" s="162"/>
      <c r="I9" s="333"/>
      <c r="J9" s="1536"/>
      <c r="K9" s="1537"/>
      <c r="L9" s="1537"/>
      <c r="M9" s="2044"/>
      <c r="N9" s="1540"/>
    </row>
    <row r="10" spans="1:14" ht="36" customHeight="1" x14ac:dyDescent="0.2">
      <c r="B10" s="606" t="s">
        <v>559</v>
      </c>
      <c r="C10" s="2043" t="s">
        <v>544</v>
      </c>
      <c r="D10" s="2047">
        <v>125390</v>
      </c>
      <c r="E10" s="2048">
        <v>98610</v>
      </c>
      <c r="F10" s="2048">
        <f>D10+E10</f>
        <v>224000</v>
      </c>
      <c r="G10" s="825">
        <v>231190</v>
      </c>
      <c r="H10" s="826">
        <v>10</v>
      </c>
      <c r="I10" s="607">
        <f>SUM(G10:H10)</f>
        <v>231200</v>
      </c>
      <c r="J10" s="1542">
        <v>231190</v>
      </c>
      <c r="K10" s="1543">
        <v>96</v>
      </c>
      <c r="L10" s="1543">
        <f>J10+K10</f>
        <v>231286</v>
      </c>
      <c r="M10" s="1541">
        <f>L10/F10</f>
        <v>1.0325267857142857</v>
      </c>
      <c r="N10" s="1541">
        <f>L10/I10</f>
        <v>1.0003719723183391</v>
      </c>
    </row>
    <row r="11" spans="1:14" ht="23.25" customHeight="1" x14ac:dyDescent="0.2">
      <c r="B11" s="606" t="s">
        <v>560</v>
      </c>
      <c r="C11" s="606" t="s">
        <v>1156</v>
      </c>
      <c r="D11" s="2049">
        <v>182631</v>
      </c>
      <c r="E11" s="2050">
        <v>417369</v>
      </c>
      <c r="F11" s="2048">
        <f t="shared" ref="F11:F13" si="0">D11+E11</f>
        <v>600000</v>
      </c>
      <c r="G11" s="827">
        <v>136631</v>
      </c>
      <c r="H11" s="826">
        <v>969</v>
      </c>
      <c r="I11" s="607">
        <f>SUM(G11:H11)</f>
        <v>137600</v>
      </c>
      <c r="J11" s="1542">
        <v>136631</v>
      </c>
      <c r="K11" s="1543">
        <v>871</v>
      </c>
      <c r="L11" s="1543">
        <f t="shared" ref="L11:L13" si="1">J11+K11</f>
        <v>137502</v>
      </c>
      <c r="M11" s="1541">
        <f>L11/F11</f>
        <v>0.22917000000000001</v>
      </c>
      <c r="N11" s="1541">
        <f>L11/I11</f>
        <v>0.99928779069767437</v>
      </c>
    </row>
    <row r="12" spans="1:14" ht="22.5" customHeight="1" x14ac:dyDescent="0.2">
      <c r="B12" s="606" t="s">
        <v>561</v>
      </c>
      <c r="C12" s="608" t="s">
        <v>562</v>
      </c>
      <c r="D12" s="2049">
        <v>163919</v>
      </c>
      <c r="E12" s="2051">
        <v>286081</v>
      </c>
      <c r="F12" s="2048">
        <f t="shared" si="0"/>
        <v>450000</v>
      </c>
      <c r="G12" s="827">
        <v>436994</v>
      </c>
      <c r="H12" s="826">
        <v>16406</v>
      </c>
      <c r="I12" s="607">
        <f>SUM(G12:H12)</f>
        <v>453400</v>
      </c>
      <c r="J12" s="1542">
        <v>436994</v>
      </c>
      <c r="K12" s="1543">
        <v>16490</v>
      </c>
      <c r="L12" s="1543">
        <f t="shared" si="1"/>
        <v>453484</v>
      </c>
      <c r="M12" s="1541">
        <f>L12/F12</f>
        <v>1.0077422222222223</v>
      </c>
      <c r="N12" s="1541">
        <f>L12/I12</f>
        <v>1.0001852668725189</v>
      </c>
    </row>
    <row r="13" spans="1:14" ht="23.25" customHeight="1" x14ac:dyDescent="0.2">
      <c r="B13" s="609" t="s">
        <v>563</v>
      </c>
      <c r="C13" s="608"/>
      <c r="D13" s="2058">
        <f>SUM(D10:D12)</f>
        <v>471940</v>
      </c>
      <c r="E13" s="2060">
        <f>SUM(E10:E12)</f>
        <v>802060</v>
      </c>
      <c r="F13" s="2059">
        <f t="shared" si="0"/>
        <v>1274000</v>
      </c>
      <c r="G13" s="828">
        <f>SUM(G10:G12)</f>
        <v>804815</v>
      </c>
      <c r="H13" s="829">
        <f>SUM(H10:H12)</f>
        <v>17385</v>
      </c>
      <c r="I13" s="610">
        <f>SUM(G13:H13)</f>
        <v>822200</v>
      </c>
      <c r="J13" s="1544">
        <f>SUM(J10:J12)</f>
        <v>804815</v>
      </c>
      <c r="K13" s="1545">
        <f>SUM(K10:K12)</f>
        <v>17457</v>
      </c>
      <c r="L13" s="1545">
        <f t="shared" si="1"/>
        <v>822272</v>
      </c>
      <c r="M13" s="1546">
        <f>L13/F13</f>
        <v>0.64542543171114597</v>
      </c>
      <c r="N13" s="1546">
        <f>L13/I13</f>
        <v>1.0000875699343226</v>
      </c>
    </row>
    <row r="14" spans="1:14" ht="15.95" customHeight="1" x14ac:dyDescent="0.2">
      <c r="C14" s="164"/>
      <c r="D14" s="2052"/>
      <c r="E14" s="2053"/>
      <c r="F14" s="2053"/>
      <c r="G14" s="225"/>
      <c r="H14" s="184"/>
      <c r="I14" s="334"/>
      <c r="J14" s="1542"/>
      <c r="K14" s="1543"/>
      <c r="L14" s="1543"/>
      <c r="M14" s="1541"/>
      <c r="N14" s="1541"/>
    </row>
    <row r="15" spans="1:14" s="1550" customFormat="1" ht="17.25" customHeight="1" x14ac:dyDescent="0.2">
      <c r="B15" s="1551" t="s">
        <v>564</v>
      </c>
      <c r="C15" s="1552"/>
      <c r="D15" s="2061">
        <v>4500</v>
      </c>
      <c r="E15" s="2062"/>
      <c r="F15" s="2062">
        <f>D15+E15</f>
        <v>4500</v>
      </c>
      <c r="G15" s="828">
        <v>6200</v>
      </c>
      <c r="H15" s="829"/>
      <c r="I15" s="610">
        <f>G15+H15</f>
        <v>6200</v>
      </c>
      <c r="J15" s="1544">
        <v>7149</v>
      </c>
      <c r="K15" s="1545"/>
      <c r="L15" s="1545">
        <f>J15+K15</f>
        <v>7149</v>
      </c>
      <c r="M15" s="1541">
        <f>L15/F15</f>
        <v>1.5886666666666667</v>
      </c>
      <c r="N15" s="1546">
        <f>L15/I15</f>
        <v>1.1530645161290323</v>
      </c>
    </row>
    <row r="16" spans="1:14" ht="15.95" customHeight="1" x14ac:dyDescent="0.2">
      <c r="B16" s="160"/>
      <c r="C16" s="166"/>
      <c r="D16" s="2052"/>
      <c r="E16" s="2053"/>
      <c r="F16" s="2053"/>
      <c r="G16" s="225"/>
      <c r="H16" s="184"/>
      <c r="I16" s="334"/>
      <c r="J16" s="1542"/>
      <c r="K16" s="1543"/>
      <c r="L16" s="1543"/>
      <c r="M16" s="1541"/>
      <c r="N16" s="1541"/>
    </row>
    <row r="17" spans="1:14" ht="15.95" customHeight="1" x14ac:dyDescent="0.2">
      <c r="B17" s="2280" t="s">
        <v>565</v>
      </c>
      <c r="C17" s="2280"/>
      <c r="D17" s="2054"/>
      <c r="E17" s="2055"/>
      <c r="F17" s="2055"/>
      <c r="G17" s="225"/>
      <c r="H17" s="184"/>
      <c r="I17" s="334"/>
      <c r="J17" s="1542"/>
      <c r="K17" s="1543"/>
      <c r="L17" s="1543"/>
      <c r="M17" s="1541"/>
      <c r="N17" s="1541"/>
    </row>
    <row r="18" spans="1:14" ht="15.95" customHeight="1" x14ac:dyDescent="0.2">
      <c r="C18" s="164"/>
      <c r="D18" s="2052"/>
      <c r="E18" s="2053"/>
      <c r="F18" s="2053"/>
      <c r="G18" s="225"/>
      <c r="H18" s="184"/>
      <c r="I18" s="334"/>
      <c r="J18" s="1542"/>
      <c r="K18" s="1543"/>
      <c r="L18" s="1543"/>
      <c r="M18" s="1541"/>
      <c r="N18" s="1541"/>
    </row>
    <row r="19" spans="1:14" ht="78.75" customHeight="1" x14ac:dyDescent="0.2">
      <c r="B19" s="168" t="s">
        <v>566</v>
      </c>
      <c r="C19" s="169" t="s">
        <v>567</v>
      </c>
      <c r="D19" s="2066">
        <v>17000</v>
      </c>
      <c r="E19" s="2067"/>
      <c r="F19" s="2067">
        <f>D19+E19</f>
        <v>17000</v>
      </c>
      <c r="G19" s="827">
        <v>0</v>
      </c>
      <c r="H19" s="826"/>
      <c r="I19" s="607">
        <f t="shared" ref="I19:I28" si="2">SUM(G19:H19)</f>
        <v>0</v>
      </c>
      <c r="J19" s="1542">
        <f>SUM(I19)</f>
        <v>0</v>
      </c>
      <c r="K19" s="1543">
        <f t="shared" ref="K19:K20" si="3">SUM(J19)</f>
        <v>0</v>
      </c>
      <c r="L19" s="1543">
        <f>J19+K19</f>
        <v>0</v>
      </c>
      <c r="M19" s="1541">
        <f>L19/F19</f>
        <v>0</v>
      </c>
      <c r="N19" s="1541"/>
    </row>
    <row r="20" spans="1:14" ht="15.95" customHeight="1" x14ac:dyDescent="0.2">
      <c r="A20" s="3"/>
      <c r="B20" s="160" t="s">
        <v>568</v>
      </c>
      <c r="C20" s="166"/>
      <c r="D20" s="2063">
        <f>SUM(D19)</f>
        <v>17000</v>
      </c>
      <c r="E20" s="2064">
        <f t="shared" ref="E20:F20" si="4">SUM(E19)</f>
        <v>0</v>
      </c>
      <c r="F20" s="2065">
        <f t="shared" si="4"/>
        <v>17000</v>
      </c>
      <c r="G20" s="186">
        <f>SUM(G18:G19)</f>
        <v>0</v>
      </c>
      <c r="H20" s="186"/>
      <c r="I20" s="542">
        <f t="shared" si="2"/>
        <v>0</v>
      </c>
      <c r="J20" s="1544">
        <f>SUM(I20)</f>
        <v>0</v>
      </c>
      <c r="K20" s="1545">
        <f t="shared" si="3"/>
        <v>0</v>
      </c>
      <c r="L20" s="1545">
        <f>SUM(L19)</f>
        <v>0</v>
      </c>
      <c r="M20" s="1546">
        <f>L20/F20</f>
        <v>0</v>
      </c>
      <c r="N20" s="1541"/>
    </row>
    <row r="21" spans="1:14" ht="15.95" customHeight="1" x14ac:dyDescent="0.2">
      <c r="A21" s="3"/>
      <c r="B21" s="160"/>
      <c r="C21" s="166"/>
      <c r="D21" s="2052"/>
      <c r="E21" s="2053"/>
      <c r="F21" s="2053"/>
      <c r="G21" s="225"/>
      <c r="H21" s="184"/>
      <c r="I21" s="334"/>
      <c r="J21" s="1542"/>
      <c r="K21" s="1543"/>
      <c r="L21" s="1543"/>
      <c r="M21" s="1541"/>
      <c r="N21" s="1541"/>
    </row>
    <row r="22" spans="1:14" ht="15.95" customHeight="1" x14ac:dyDescent="0.2">
      <c r="A22" s="3"/>
      <c r="B22" s="159" t="s">
        <v>569</v>
      </c>
      <c r="C22" s="166"/>
      <c r="D22" s="2052"/>
      <c r="E22" s="2053"/>
      <c r="F22" s="2053"/>
      <c r="G22" s="225"/>
      <c r="H22" s="184"/>
      <c r="I22" s="334"/>
      <c r="J22" s="1542"/>
      <c r="K22" s="1543"/>
      <c r="L22" s="1543"/>
      <c r="M22" s="1541"/>
      <c r="N22" s="1541"/>
    </row>
    <row r="23" spans="1:14" ht="15.95" customHeight="1" x14ac:dyDescent="0.2">
      <c r="A23" s="3"/>
      <c r="B23" s="2" t="s">
        <v>570</v>
      </c>
      <c r="C23" s="166"/>
      <c r="D23" s="2052"/>
      <c r="E23" s="2053"/>
      <c r="F23" s="2053"/>
      <c r="G23" s="225"/>
      <c r="H23" s="184"/>
      <c r="I23" s="334">
        <f t="shared" si="2"/>
        <v>0</v>
      </c>
      <c r="J23" s="1542"/>
      <c r="K23" s="1543"/>
      <c r="L23" s="1543">
        <f>J23+K23</f>
        <v>0</v>
      </c>
      <c r="M23" s="1541"/>
      <c r="N23" s="1541"/>
    </row>
    <row r="24" spans="1:14" s="207" customFormat="1" ht="15.95" customHeight="1" x14ac:dyDescent="0.2">
      <c r="B24" s="3" t="s">
        <v>102</v>
      </c>
      <c r="C24" s="224"/>
      <c r="D24" s="2056"/>
      <c r="E24" s="2057"/>
      <c r="F24" s="2057"/>
      <c r="G24" s="225">
        <v>0</v>
      </c>
      <c r="H24" s="184"/>
      <c r="I24" s="334">
        <f t="shared" si="2"/>
        <v>0</v>
      </c>
      <c r="J24" s="1542">
        <v>0</v>
      </c>
      <c r="K24" s="1543"/>
      <c r="L24" s="1543">
        <f t="shared" ref="L24:L28" si="5">J24+K24</f>
        <v>0</v>
      </c>
      <c r="M24" s="1541"/>
      <c r="N24" s="1541"/>
    </row>
    <row r="25" spans="1:14" s="207" customFormat="1" ht="15.95" customHeight="1" x14ac:dyDescent="0.2">
      <c r="B25" s="3" t="s">
        <v>533</v>
      </c>
      <c r="C25" s="224"/>
      <c r="D25" s="2056">
        <v>9000</v>
      </c>
      <c r="E25" s="2057"/>
      <c r="F25" s="2057">
        <f>D25+E25</f>
        <v>9000</v>
      </c>
      <c r="G25" s="225">
        <v>910</v>
      </c>
      <c r="H25" s="184"/>
      <c r="I25" s="334">
        <f>SUM(G25:H25)</f>
        <v>910</v>
      </c>
      <c r="J25" s="1542">
        <v>15</v>
      </c>
      <c r="K25" s="1543"/>
      <c r="L25" s="1543">
        <f t="shared" si="5"/>
        <v>15</v>
      </c>
      <c r="M25" s="1541">
        <f>L25/F25</f>
        <v>1.6666666666666668E-3</v>
      </c>
      <c r="N25" s="1541">
        <f>L25/I25</f>
        <v>1.6483516483516484E-2</v>
      </c>
    </row>
    <row r="26" spans="1:14" ht="15.95" customHeight="1" x14ac:dyDescent="0.2">
      <c r="A26" s="3"/>
      <c r="B26" s="2" t="s">
        <v>571</v>
      </c>
      <c r="C26" s="166"/>
      <c r="D26" s="2052"/>
      <c r="E26" s="2053"/>
      <c r="F26" s="2053"/>
      <c r="G26" s="225">
        <v>0</v>
      </c>
      <c r="H26" s="184"/>
      <c r="I26" s="334">
        <f t="shared" si="2"/>
        <v>0</v>
      </c>
      <c r="J26" s="1542">
        <v>11</v>
      </c>
      <c r="K26" s="1543"/>
      <c r="L26" s="1543">
        <f t="shared" si="5"/>
        <v>11</v>
      </c>
      <c r="M26" s="1541"/>
      <c r="N26" s="1541"/>
    </row>
    <row r="27" spans="1:14" ht="15.95" customHeight="1" x14ac:dyDescent="0.2">
      <c r="A27" s="3"/>
      <c r="B27" s="2" t="s">
        <v>572</v>
      </c>
      <c r="C27" s="166"/>
      <c r="D27" s="2052"/>
      <c r="E27" s="2053"/>
      <c r="F27" s="2053"/>
      <c r="G27" s="225"/>
      <c r="H27" s="184"/>
      <c r="I27" s="334">
        <f t="shared" si="2"/>
        <v>0</v>
      </c>
      <c r="J27" s="1542"/>
      <c r="K27" s="1543"/>
      <c r="L27" s="1543">
        <f t="shared" si="5"/>
        <v>0</v>
      </c>
      <c r="M27" s="1541"/>
      <c r="N27" s="1541"/>
    </row>
    <row r="28" spans="1:14" ht="15.95" customHeight="1" x14ac:dyDescent="0.2">
      <c r="A28" s="3"/>
      <c r="B28" s="160" t="s">
        <v>573</v>
      </c>
      <c r="C28" s="166"/>
      <c r="D28" s="2063">
        <f>SUM(D23:D27)</f>
        <v>9000</v>
      </c>
      <c r="E28" s="2064">
        <f t="shared" ref="E28:F28" si="6">SUM(E23:E27)</f>
        <v>0</v>
      </c>
      <c r="F28" s="2065">
        <f t="shared" si="6"/>
        <v>9000</v>
      </c>
      <c r="G28" s="186">
        <f>SUM(G23:G27)</f>
        <v>910</v>
      </c>
      <c r="H28" s="186">
        <f>SUM(H23:H27)</f>
        <v>0</v>
      </c>
      <c r="I28" s="542">
        <f t="shared" si="2"/>
        <v>910</v>
      </c>
      <c r="J28" s="1544">
        <f>SUM(J23:J27)</f>
        <v>26</v>
      </c>
      <c r="K28" s="1545">
        <f>SUM(K23:K27)</f>
        <v>0</v>
      </c>
      <c r="L28" s="1545">
        <f t="shared" si="5"/>
        <v>26</v>
      </c>
      <c r="M28" s="1546">
        <f>L28/F28</f>
        <v>2.8888888888888888E-3</v>
      </c>
      <c r="N28" s="1541">
        <f>L28/I28</f>
        <v>2.8571428571428571E-2</v>
      </c>
    </row>
    <row r="29" spans="1:14" ht="15.95" customHeight="1" thickBot="1" x14ac:dyDescent="0.25">
      <c r="A29" s="3"/>
      <c r="B29" s="160"/>
      <c r="C29" s="166"/>
      <c r="D29" s="2052"/>
      <c r="E29" s="2053"/>
      <c r="F29" s="2053"/>
      <c r="G29" s="225"/>
      <c r="H29" s="184"/>
      <c r="I29" s="334"/>
      <c r="J29" s="1542"/>
      <c r="K29" s="1543"/>
      <c r="L29" s="1543"/>
      <c r="M29" s="1541"/>
      <c r="N29" s="1541"/>
    </row>
    <row r="30" spans="1:14" ht="15.95" customHeight="1" thickBot="1" x14ac:dyDescent="0.25">
      <c r="A30" s="3"/>
      <c r="B30" s="1538" t="s">
        <v>574</v>
      </c>
      <c r="C30" s="2045"/>
      <c r="D30" s="2069">
        <f>D13+D15+D20+D28</f>
        <v>502440</v>
      </c>
      <c r="E30" s="2070">
        <f>E13+E15+E20+E28</f>
        <v>802060</v>
      </c>
      <c r="F30" s="2070">
        <f>D30+E30</f>
        <v>1304500</v>
      </c>
      <c r="G30" s="1539">
        <f>G13+G15+G20+G28</f>
        <v>811925</v>
      </c>
      <c r="H30" s="1539">
        <f>H13+H15+H20+H28</f>
        <v>17385</v>
      </c>
      <c r="I30" s="1539">
        <f>SUM(G30:H30)</f>
        <v>829310</v>
      </c>
      <c r="J30" s="1547">
        <f>J13+J15+J20+J28</f>
        <v>811990</v>
      </c>
      <c r="K30" s="1548">
        <f>K13+K15+K20+K28</f>
        <v>17457</v>
      </c>
      <c r="L30" s="1548">
        <f>J30+K30</f>
        <v>829447</v>
      </c>
      <c r="M30" s="2068">
        <f>L30/F30</f>
        <v>0.63583518589497889</v>
      </c>
      <c r="N30" s="1549">
        <f>L30/I30</f>
        <v>1.0001651975738868</v>
      </c>
    </row>
    <row r="31" spans="1:14" ht="15.95" customHeight="1" x14ac:dyDescent="0.2">
      <c r="A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">
      <c r="A39" s="3"/>
      <c r="B39" s="3"/>
      <c r="C39" s="3"/>
      <c r="D39" s="3"/>
      <c r="E39" s="3"/>
      <c r="F39" s="3"/>
      <c r="G39" s="3"/>
      <c r="H39" s="3"/>
      <c r="I39" s="3"/>
    </row>
  </sheetData>
  <sheetProtection selectLockedCells="1" selectUnlockedCells="1"/>
  <mergeCells count="9">
    <mergeCell ref="B17:C17"/>
    <mergeCell ref="G7:I7"/>
    <mergeCell ref="B5:H5"/>
    <mergeCell ref="A1:N1"/>
    <mergeCell ref="J7:N7"/>
    <mergeCell ref="B6:N6"/>
    <mergeCell ref="B4:N4"/>
    <mergeCell ref="B3:N3"/>
    <mergeCell ref="D7:F7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0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M105"/>
  <sheetViews>
    <sheetView zoomScale="150" zoomScaleNormal="150" workbookViewId="0">
      <selection sqref="A1:I1"/>
    </sheetView>
  </sheetViews>
  <sheetFormatPr defaultColWidth="9.140625" defaultRowHeight="11.25" x14ac:dyDescent="0.2"/>
  <cols>
    <col min="1" max="1" width="4.85546875" style="107" customWidth="1"/>
    <col min="2" max="2" width="57.5703125" style="103" customWidth="1"/>
    <col min="3" max="3" width="8.7109375" style="104" customWidth="1"/>
    <col min="4" max="4" width="9.5703125" style="104" customWidth="1"/>
    <col min="5" max="5" width="8.28515625" style="104" customWidth="1"/>
    <col min="6" max="8" width="9.140625" style="8"/>
    <col min="9" max="13" width="8.140625" style="8" customWidth="1"/>
    <col min="14" max="16384" width="9.140625" style="8"/>
  </cols>
  <sheetData>
    <row r="1" spans="1:13" ht="12.75" customHeight="1" x14ac:dyDescent="0.2">
      <c r="A1" s="2298" t="s">
        <v>3066</v>
      </c>
      <c r="B1" s="2298"/>
      <c r="C1" s="2298"/>
      <c r="D1" s="2298"/>
      <c r="E1" s="2298"/>
      <c r="F1" s="2298"/>
      <c r="G1" s="2298"/>
      <c r="H1" s="2298"/>
      <c r="I1" s="2298"/>
    </row>
    <row r="2" spans="1:13" x14ac:dyDescent="0.2">
      <c r="B2" s="133"/>
    </row>
    <row r="3" spans="1:13" x14ac:dyDescent="0.2">
      <c r="A3" s="2297" t="s">
        <v>54</v>
      </c>
      <c r="B3" s="2297"/>
      <c r="C3" s="2297"/>
      <c r="D3" s="2297"/>
      <c r="E3" s="2297"/>
      <c r="F3" s="2297"/>
      <c r="G3" s="2297"/>
      <c r="H3" s="2297"/>
      <c r="I3" s="2297"/>
    </row>
    <row r="4" spans="1:13" ht="11.25" customHeight="1" x14ac:dyDescent="0.2">
      <c r="A4" s="2297" t="s">
        <v>2996</v>
      </c>
      <c r="B4" s="2297"/>
      <c r="C4" s="2297"/>
      <c r="D4" s="2297"/>
      <c r="E4" s="2297"/>
      <c r="F4" s="2297"/>
      <c r="G4" s="2297"/>
      <c r="H4" s="2297"/>
      <c r="I4" s="2297"/>
    </row>
    <row r="5" spans="1:13" x14ac:dyDescent="0.2">
      <c r="A5" s="2297" t="s">
        <v>918</v>
      </c>
      <c r="B5" s="2297"/>
      <c r="C5" s="2297"/>
      <c r="D5" s="2297"/>
      <c r="E5" s="2297"/>
      <c r="F5" s="2297"/>
      <c r="G5" s="2297"/>
      <c r="H5" s="2297"/>
      <c r="I5" s="2297"/>
    </row>
    <row r="6" spans="1:13" ht="13.5" customHeight="1" thickBot="1" x14ac:dyDescent="0.25">
      <c r="A6" s="2289" t="s">
        <v>293</v>
      </c>
      <c r="B6" s="2289"/>
      <c r="C6" s="2289"/>
      <c r="D6" s="2289"/>
      <c r="E6" s="2289"/>
      <c r="F6" s="2289"/>
      <c r="G6" s="2289"/>
      <c r="H6" s="2289"/>
      <c r="I6" s="2289"/>
    </row>
    <row r="7" spans="1:13" ht="24" customHeight="1" x14ac:dyDescent="0.2">
      <c r="A7" s="2293" t="s">
        <v>76</v>
      </c>
      <c r="B7" s="2290" t="s">
        <v>85</v>
      </c>
      <c r="C7" s="2292" t="s">
        <v>3037</v>
      </c>
      <c r="D7" s="2292"/>
      <c r="E7" s="2292"/>
      <c r="F7" s="2292" t="s">
        <v>3036</v>
      </c>
      <c r="G7" s="2292"/>
      <c r="H7" s="2292"/>
      <c r="I7" s="2299" t="s">
        <v>1295</v>
      </c>
      <c r="J7" s="2300"/>
      <c r="K7" s="2301"/>
      <c r="L7" s="2295" t="s">
        <v>3039</v>
      </c>
      <c r="M7" s="2287" t="s">
        <v>3038</v>
      </c>
    </row>
    <row r="8" spans="1:13" ht="33.75" customHeight="1" thickBot="1" x14ac:dyDescent="0.25">
      <c r="A8" s="2294"/>
      <c r="B8" s="2291"/>
      <c r="C8" s="210" t="s">
        <v>62</v>
      </c>
      <c r="D8" s="210" t="s">
        <v>63</v>
      </c>
      <c r="E8" s="210" t="s">
        <v>64</v>
      </c>
      <c r="F8" s="210" t="s">
        <v>62</v>
      </c>
      <c r="G8" s="210" t="s">
        <v>63</v>
      </c>
      <c r="H8" s="210" t="s">
        <v>64</v>
      </c>
      <c r="I8" s="1201" t="s">
        <v>62</v>
      </c>
      <c r="J8" s="1201" t="s">
        <v>63</v>
      </c>
      <c r="K8" s="1201" t="s">
        <v>1299</v>
      </c>
      <c r="L8" s="2296"/>
      <c r="M8" s="2288"/>
    </row>
    <row r="9" spans="1:13" x14ac:dyDescent="0.2">
      <c r="A9" s="1269" t="s">
        <v>467</v>
      </c>
      <c r="B9" s="1283" t="s">
        <v>86</v>
      </c>
      <c r="C9" s="2077"/>
      <c r="D9" s="2076"/>
      <c r="E9" s="2078"/>
      <c r="F9" s="1282"/>
      <c r="G9" s="110"/>
      <c r="H9" s="110"/>
      <c r="I9" s="1352"/>
      <c r="J9" s="1354"/>
      <c r="K9" s="1354"/>
      <c r="L9" s="1354"/>
      <c r="M9" s="1314"/>
    </row>
    <row r="10" spans="1:13" ht="12" thickBot="1" x14ac:dyDescent="0.25">
      <c r="A10" s="1273" t="s">
        <v>475</v>
      </c>
      <c r="B10" s="1284" t="s">
        <v>87</v>
      </c>
      <c r="C10" s="2079"/>
      <c r="D10" s="2072"/>
      <c r="E10" s="2080"/>
      <c r="F10" s="193"/>
      <c r="G10" s="110"/>
      <c r="H10" s="110"/>
      <c r="I10" s="1356"/>
      <c r="J10" s="193"/>
      <c r="K10" s="193"/>
      <c r="L10" s="193"/>
      <c r="M10" s="1617"/>
    </row>
    <row r="11" spans="1:13" s="9" customFormat="1" ht="12" thickBot="1" x14ac:dyDescent="0.25">
      <c r="A11" s="1273" t="s">
        <v>476</v>
      </c>
      <c r="B11" s="1285" t="s">
        <v>159</v>
      </c>
      <c r="C11" s="2087">
        <f>C12+C13+C14+C15+C16+C17</f>
        <v>766080</v>
      </c>
      <c r="D11" s="2090">
        <f>SUM(D12:D17)</f>
        <v>118245</v>
      </c>
      <c r="E11" s="2091">
        <f>C11+D11</f>
        <v>884325</v>
      </c>
      <c r="F11" s="588">
        <f>F12+F13+F14+F17+F15+F16</f>
        <v>521987</v>
      </c>
      <c r="G11" s="588">
        <f t="shared" ref="G11:H11" si="0">G12+G13+G14+G17+G15+G16</f>
        <v>103449</v>
      </c>
      <c r="H11" s="588">
        <f t="shared" si="0"/>
        <v>625436</v>
      </c>
      <c r="I11" s="1136">
        <f>SUM(I12:I18)</f>
        <v>521987</v>
      </c>
      <c r="J11" s="566">
        <f t="shared" ref="J11:K11" si="1">SUM(J12:J18)</f>
        <v>103449</v>
      </c>
      <c r="K11" s="566">
        <f t="shared" si="1"/>
        <v>625436</v>
      </c>
      <c r="L11" s="2093">
        <f>K11/E11</f>
        <v>0.70724677013541404</v>
      </c>
      <c r="M11" s="1320">
        <f>K11/H11</f>
        <v>1</v>
      </c>
    </row>
    <row r="12" spans="1:13" s="9" customFormat="1" x14ac:dyDescent="0.2">
      <c r="A12" s="1273" t="s">
        <v>477</v>
      </c>
      <c r="B12" s="1286" t="s">
        <v>156</v>
      </c>
      <c r="C12" s="2084">
        <v>596733</v>
      </c>
      <c r="D12" s="2085"/>
      <c r="E12" s="2086">
        <f>C12+D12</f>
        <v>596733</v>
      </c>
      <c r="F12" s="500">
        <v>280246</v>
      </c>
      <c r="G12" s="500"/>
      <c r="H12" s="1277">
        <f t="shared" ref="H12:H17" si="2">F12+G12</f>
        <v>280246</v>
      </c>
      <c r="I12" s="1356">
        <v>280246</v>
      </c>
      <c r="J12" s="193"/>
      <c r="K12" s="193">
        <f>I12+J12</f>
        <v>280246</v>
      </c>
      <c r="L12" s="2094">
        <f>H12/E12</f>
        <v>0.46963382283198685</v>
      </c>
      <c r="M12" s="1219">
        <f>K12/H12</f>
        <v>1</v>
      </c>
    </row>
    <row r="13" spans="1:13" s="9" customFormat="1" x14ac:dyDescent="0.2">
      <c r="A13" s="1273" t="s">
        <v>478</v>
      </c>
      <c r="B13" s="1286" t="s">
        <v>157</v>
      </c>
      <c r="C13" s="2084">
        <v>83210</v>
      </c>
      <c r="D13" s="2085"/>
      <c r="E13" s="2086">
        <f>C13+D13</f>
        <v>83210</v>
      </c>
      <c r="F13" s="500">
        <v>98107</v>
      </c>
      <c r="G13" s="500"/>
      <c r="H13" s="500">
        <f t="shared" si="2"/>
        <v>98107</v>
      </c>
      <c r="I13" s="1356">
        <v>98107</v>
      </c>
      <c r="J13" s="193"/>
      <c r="K13" s="193">
        <f>I13+J13</f>
        <v>98107</v>
      </c>
      <c r="L13" s="2094">
        <f>K13/E13</f>
        <v>1.1790289628650403</v>
      </c>
      <c r="M13" s="1219">
        <f t="shared" ref="M13:M17" si="3">K13/H13</f>
        <v>1</v>
      </c>
    </row>
    <row r="14" spans="1:13" s="9" customFormat="1" x14ac:dyDescent="0.2">
      <c r="A14" s="1273" t="s">
        <v>479</v>
      </c>
      <c r="B14" s="1286" t="s">
        <v>158</v>
      </c>
      <c r="C14" s="2084">
        <v>80207</v>
      </c>
      <c r="D14" s="2085">
        <v>118245</v>
      </c>
      <c r="E14" s="2086">
        <f t="shared" ref="E14:E20" si="4">C14+D14</f>
        <v>198452</v>
      </c>
      <c r="F14" s="500">
        <v>0</v>
      </c>
      <c r="G14" s="500">
        <v>0</v>
      </c>
      <c r="H14" s="500">
        <f t="shared" si="2"/>
        <v>0</v>
      </c>
      <c r="I14" s="1356">
        <v>0</v>
      </c>
      <c r="J14" s="193"/>
      <c r="K14" s="193">
        <f t="shared" ref="K14:K19" si="5">I14+J14</f>
        <v>0</v>
      </c>
      <c r="L14" s="2094">
        <f>(K15+K16)/E14</f>
        <v>1.1824773748815836</v>
      </c>
      <c r="M14" s="1219"/>
    </row>
    <row r="15" spans="1:13" s="9" customFormat="1" x14ac:dyDescent="0.2">
      <c r="A15" s="1273" t="s">
        <v>480</v>
      </c>
      <c r="B15" s="1286" t="s">
        <v>1176</v>
      </c>
      <c r="C15" s="2084"/>
      <c r="D15" s="2085"/>
      <c r="E15" s="2086">
        <f t="shared" si="4"/>
        <v>0</v>
      </c>
      <c r="F15" s="500">
        <v>86687</v>
      </c>
      <c r="G15" s="500">
        <v>103449</v>
      </c>
      <c r="H15" s="500">
        <f t="shared" si="2"/>
        <v>190136</v>
      </c>
      <c r="I15" s="1356">
        <v>86687</v>
      </c>
      <c r="J15" s="193">
        <v>103449</v>
      </c>
      <c r="K15" s="193">
        <f t="shared" si="5"/>
        <v>190136</v>
      </c>
      <c r="L15" s="2094"/>
      <c r="M15" s="1219">
        <f t="shared" si="3"/>
        <v>1</v>
      </c>
    </row>
    <row r="16" spans="1:13" s="9" customFormat="1" x14ac:dyDescent="0.2">
      <c r="A16" s="1273" t="s">
        <v>481</v>
      </c>
      <c r="B16" s="1286" t="s">
        <v>1177</v>
      </c>
      <c r="C16" s="2084"/>
      <c r="D16" s="2085"/>
      <c r="E16" s="2086">
        <f t="shared" si="4"/>
        <v>0</v>
      </c>
      <c r="F16" s="500">
        <v>44529</v>
      </c>
      <c r="G16" s="500"/>
      <c r="H16" s="500">
        <f t="shared" si="2"/>
        <v>44529</v>
      </c>
      <c r="I16" s="1356">
        <v>44529</v>
      </c>
      <c r="J16" s="193"/>
      <c r="K16" s="193">
        <f t="shared" si="5"/>
        <v>44529</v>
      </c>
      <c r="L16" s="2094"/>
      <c r="M16" s="1219">
        <f t="shared" si="3"/>
        <v>1</v>
      </c>
    </row>
    <row r="17" spans="1:13" s="9" customFormat="1" x14ac:dyDescent="0.2">
      <c r="A17" s="1273" t="s">
        <v>482</v>
      </c>
      <c r="B17" s="1286" t="s">
        <v>175</v>
      </c>
      <c r="C17" s="2084">
        <v>5930</v>
      </c>
      <c r="D17" s="2085"/>
      <c r="E17" s="2086">
        <f t="shared" si="4"/>
        <v>5930</v>
      </c>
      <c r="F17" s="110">
        <v>12418</v>
      </c>
      <c r="G17" s="110"/>
      <c r="H17" s="110">
        <f t="shared" si="2"/>
        <v>12418</v>
      </c>
      <c r="I17" s="1356">
        <v>12418</v>
      </c>
      <c r="J17" s="193"/>
      <c r="K17" s="193">
        <f t="shared" si="5"/>
        <v>12418</v>
      </c>
      <c r="L17" s="2094">
        <f>K17/E17</f>
        <v>2.094097807757167</v>
      </c>
      <c r="M17" s="1219">
        <f t="shared" si="3"/>
        <v>1</v>
      </c>
    </row>
    <row r="18" spans="1:13" s="9" customFormat="1" ht="12" thickBot="1" x14ac:dyDescent="0.25">
      <c r="A18" s="1273" t="s">
        <v>516</v>
      </c>
      <c r="B18" s="1287" t="s">
        <v>160</v>
      </c>
      <c r="C18" s="2081">
        <v>0</v>
      </c>
      <c r="D18" s="2082"/>
      <c r="E18" s="2083">
        <f t="shared" si="4"/>
        <v>0</v>
      </c>
      <c r="F18" s="589">
        <v>0</v>
      </c>
      <c r="G18" s="589"/>
      <c r="H18" s="589">
        <v>0</v>
      </c>
      <c r="I18" s="1610">
        <v>0</v>
      </c>
      <c r="J18" s="1611"/>
      <c r="K18" s="1611">
        <f t="shared" si="5"/>
        <v>0</v>
      </c>
      <c r="L18" s="2094"/>
      <c r="M18" s="1219"/>
    </row>
    <row r="19" spans="1:13" s="9" customFormat="1" ht="12" thickBot="1" x14ac:dyDescent="0.25">
      <c r="A19" s="1273" t="s">
        <v>517</v>
      </c>
      <c r="B19" s="1285" t="s">
        <v>180</v>
      </c>
      <c r="C19" s="2092">
        <v>0</v>
      </c>
      <c r="D19" s="2088">
        <v>0</v>
      </c>
      <c r="E19" s="2089">
        <f t="shared" si="4"/>
        <v>0</v>
      </c>
      <c r="F19" s="566">
        <v>157182</v>
      </c>
      <c r="G19" s="702"/>
      <c r="H19" s="566">
        <f>F19+G19</f>
        <v>157182</v>
      </c>
      <c r="I19" s="1136">
        <v>157182</v>
      </c>
      <c r="J19" s="566"/>
      <c r="K19" s="566">
        <f t="shared" si="5"/>
        <v>157182</v>
      </c>
      <c r="L19" s="2093"/>
      <c r="M19" s="1320">
        <f>K19/H19</f>
        <v>1</v>
      </c>
    </row>
    <row r="20" spans="1:13" s="9" customFormat="1" ht="12" thickBot="1" x14ac:dyDescent="0.25">
      <c r="A20" s="1299" t="s">
        <v>518</v>
      </c>
      <c r="B20" s="1285" t="s">
        <v>275</v>
      </c>
      <c r="C20" s="2092">
        <v>0</v>
      </c>
      <c r="D20" s="2088">
        <v>0</v>
      </c>
      <c r="E20" s="2089">
        <f t="shared" si="4"/>
        <v>0</v>
      </c>
      <c r="F20" s="566">
        <v>530</v>
      </c>
      <c r="G20" s="566">
        <v>2081</v>
      </c>
      <c r="H20" s="566">
        <f>F20+G20</f>
        <v>2611</v>
      </c>
      <c r="I20" s="1136">
        <v>530</v>
      </c>
      <c r="J20" s="566">
        <v>2081</v>
      </c>
      <c r="K20" s="566">
        <f>I20+J20</f>
        <v>2611</v>
      </c>
      <c r="L20" s="2093"/>
      <c r="M20" s="1320">
        <f>K20/H20</f>
        <v>1</v>
      </c>
    </row>
    <row r="21" spans="1:13" s="9" customFormat="1" ht="12" thickBot="1" x14ac:dyDescent="0.25">
      <c r="A21" s="2073"/>
      <c r="B21" s="2074"/>
      <c r="C21" s="1275"/>
      <c r="D21" s="1275"/>
      <c r="E21" s="1275"/>
      <c r="F21" s="1275"/>
      <c r="G21" s="1275"/>
      <c r="H21" s="1275"/>
      <c r="I21" s="2075"/>
    </row>
    <row r="22" spans="1:13" s="9" customFormat="1" ht="10.5" customHeight="1" x14ac:dyDescent="0.15">
      <c r="A22" s="2302" t="s">
        <v>76</v>
      </c>
      <c r="B22" s="2303" t="s">
        <v>85</v>
      </c>
      <c r="C22" s="2304" t="s">
        <v>3036</v>
      </c>
      <c r="D22" s="2304"/>
      <c r="E22" s="2304"/>
      <c r="F22" s="2259" t="s">
        <v>1295</v>
      </c>
      <c r="G22" s="2260"/>
      <c r="H22" s="2305"/>
      <c r="I22" s="2306" t="s">
        <v>1300</v>
      </c>
    </row>
    <row r="23" spans="1:13" s="9" customFormat="1" ht="21.75" thickBot="1" x14ac:dyDescent="0.2">
      <c r="A23" s="2294"/>
      <c r="B23" s="2291"/>
      <c r="C23" s="210" t="s">
        <v>62</v>
      </c>
      <c r="D23" s="210" t="s">
        <v>63</v>
      </c>
      <c r="E23" s="210" t="s">
        <v>64</v>
      </c>
      <c r="F23" s="1201" t="s">
        <v>62</v>
      </c>
      <c r="G23" s="1201" t="s">
        <v>63</v>
      </c>
      <c r="H23" s="1201" t="s">
        <v>1299</v>
      </c>
      <c r="I23" s="2288"/>
    </row>
    <row r="24" spans="1:13" x14ac:dyDescent="0.2">
      <c r="A24" s="1273" t="s">
        <v>519</v>
      </c>
      <c r="B24" s="1288"/>
      <c r="C24" s="601"/>
      <c r="D24" s="601"/>
      <c r="E24" s="601"/>
      <c r="F24" s="1356"/>
      <c r="G24" s="193"/>
      <c r="H24" s="193"/>
      <c r="I24" s="1219"/>
    </row>
    <row r="25" spans="1:13" x14ac:dyDescent="0.2">
      <c r="A25" s="1273" t="s">
        <v>520</v>
      </c>
      <c r="B25" s="1284" t="s">
        <v>17</v>
      </c>
      <c r="C25" s="703"/>
      <c r="D25" s="703"/>
      <c r="E25" s="703"/>
      <c r="F25" s="1356"/>
      <c r="G25" s="193"/>
      <c r="H25" s="193"/>
      <c r="I25" s="1219"/>
    </row>
    <row r="26" spans="1:13" x14ac:dyDescent="0.2">
      <c r="A26" s="1273" t="s">
        <v>521</v>
      </c>
      <c r="B26" s="1289" t="s">
        <v>834</v>
      </c>
      <c r="C26" s="244">
        <f>C27</f>
        <v>0</v>
      </c>
      <c r="D26" s="244">
        <f t="shared" ref="D26" si="6">D27</f>
        <v>175</v>
      </c>
      <c r="E26" s="244">
        <f t="shared" ref="E26" si="7">E27</f>
        <v>175</v>
      </c>
      <c r="F26" s="1340">
        <f>F27</f>
        <v>0</v>
      </c>
      <c r="G26" s="244">
        <f>G27</f>
        <v>175</v>
      </c>
      <c r="H26" s="244">
        <f>H27</f>
        <v>175</v>
      </c>
      <c r="I26" s="1221">
        <f>H26/E26</f>
        <v>1</v>
      </c>
    </row>
    <row r="27" spans="1:13" x14ac:dyDescent="0.2">
      <c r="A27" s="1273" t="s">
        <v>522</v>
      </c>
      <c r="B27" s="1290" t="s">
        <v>971</v>
      </c>
      <c r="C27" s="193"/>
      <c r="D27" s="193">
        <v>175</v>
      </c>
      <c r="E27" s="193">
        <f>SUM(C27:D27)</f>
        <v>175</v>
      </c>
      <c r="F27" s="1356"/>
      <c r="G27" s="193">
        <v>175</v>
      </c>
      <c r="H27" s="193">
        <f>F27+G27</f>
        <v>175</v>
      </c>
      <c r="I27" s="1219">
        <f>H27/E27</f>
        <v>1</v>
      </c>
    </row>
    <row r="28" spans="1:13" x14ac:dyDescent="0.2">
      <c r="A28" s="1273" t="s">
        <v>523</v>
      </c>
      <c r="B28" s="1289" t="s">
        <v>972</v>
      </c>
      <c r="C28" s="244">
        <f>C29</f>
        <v>0</v>
      </c>
      <c r="D28" s="244">
        <f t="shared" ref="D28" si="8">D29</f>
        <v>0</v>
      </c>
      <c r="E28" s="244">
        <f t="shared" ref="E28" si="9">E29</f>
        <v>0</v>
      </c>
      <c r="F28" s="1356"/>
      <c r="G28" s="193"/>
      <c r="H28" s="193"/>
      <c r="I28" s="1219"/>
    </row>
    <row r="29" spans="1:13" x14ac:dyDescent="0.2">
      <c r="A29" s="1273" t="s">
        <v>525</v>
      </c>
      <c r="B29" s="1290"/>
      <c r="C29" s="601"/>
      <c r="D29" s="601"/>
      <c r="E29" s="601"/>
      <c r="F29" s="1356"/>
      <c r="G29" s="193"/>
      <c r="H29" s="193"/>
      <c r="I29" s="1219"/>
    </row>
    <row r="30" spans="1:13" x14ac:dyDescent="0.2">
      <c r="A30" s="1273" t="s">
        <v>526</v>
      </c>
      <c r="B30" s="1286" t="s">
        <v>977</v>
      </c>
      <c r="C30" s="244">
        <f>SUM(C31:C43)</f>
        <v>205759</v>
      </c>
      <c r="D30" s="244">
        <f>SUM(D31:D38)</f>
        <v>0</v>
      </c>
      <c r="E30" s="244">
        <f>SUM(E31:E43)</f>
        <v>205759</v>
      </c>
      <c r="F30" s="1340">
        <f>SUM(F31:F43)</f>
        <v>193498</v>
      </c>
      <c r="G30" s="244">
        <f>SUM(G31:G43)</f>
        <v>0</v>
      </c>
      <c r="H30" s="244">
        <f>F30+G30</f>
        <v>193498</v>
      </c>
      <c r="I30" s="1221">
        <f>H30/E30</f>
        <v>0.94041086902638527</v>
      </c>
    </row>
    <row r="31" spans="1:13" x14ac:dyDescent="0.2">
      <c r="A31" s="1273" t="s">
        <v>527</v>
      </c>
      <c r="B31" s="1288" t="s">
        <v>1053</v>
      </c>
      <c r="C31" s="193">
        <v>0</v>
      </c>
      <c r="D31" s="193"/>
      <c r="E31" s="193">
        <f>C31+D31</f>
        <v>0</v>
      </c>
      <c r="F31" s="1356">
        <v>0</v>
      </c>
      <c r="G31" s="193">
        <v>0</v>
      </c>
      <c r="H31" s="193">
        <f t="shared" ref="H31:H46" si="10">F31+G31</f>
        <v>0</v>
      </c>
      <c r="I31" s="1221"/>
    </row>
    <row r="32" spans="1:13" x14ac:dyDescent="0.2">
      <c r="A32" s="1273" t="s">
        <v>528</v>
      </c>
      <c r="B32" s="1288" t="s">
        <v>1054</v>
      </c>
      <c r="C32" s="193">
        <v>0</v>
      </c>
      <c r="D32" s="193"/>
      <c r="E32" s="193">
        <f>C32+D32</f>
        <v>0</v>
      </c>
      <c r="F32" s="1356">
        <v>0</v>
      </c>
      <c r="G32" s="193">
        <v>0</v>
      </c>
      <c r="H32" s="193">
        <f t="shared" si="10"/>
        <v>0</v>
      </c>
      <c r="I32" s="1221"/>
    </row>
    <row r="33" spans="1:9" x14ac:dyDescent="0.2">
      <c r="A33" s="1273" t="s">
        <v>529</v>
      </c>
      <c r="B33" s="1288"/>
      <c r="C33" s="601"/>
      <c r="D33" s="601"/>
      <c r="E33" s="601"/>
      <c r="F33" s="1356"/>
      <c r="G33" s="193"/>
      <c r="H33" s="193"/>
      <c r="I33" s="1221"/>
    </row>
    <row r="34" spans="1:9" x14ac:dyDescent="0.2">
      <c r="A34" s="1273" t="s">
        <v>530</v>
      </c>
      <c r="B34" s="1288"/>
      <c r="C34" s="601"/>
      <c r="D34" s="601"/>
      <c r="E34" s="601"/>
      <c r="F34" s="1356"/>
      <c r="G34" s="193"/>
      <c r="H34" s="193"/>
      <c r="I34" s="1221"/>
    </row>
    <row r="35" spans="1:9" s="564" customFormat="1" x14ac:dyDescent="0.2">
      <c r="A35" s="1273" t="s">
        <v>531</v>
      </c>
      <c r="B35" s="1291" t="s">
        <v>1178</v>
      </c>
      <c r="C35" s="905">
        <v>107033</v>
      </c>
      <c r="D35" s="704"/>
      <c r="E35" s="905">
        <f t="shared" ref="E35:E43" si="11">SUM(C35:D35)</f>
        <v>107033</v>
      </c>
      <c r="F35" s="1613">
        <v>107033</v>
      </c>
      <c r="G35" s="1614"/>
      <c r="H35" s="193">
        <f t="shared" si="10"/>
        <v>107033</v>
      </c>
      <c r="I35" s="1219">
        <f t="shared" ref="I35:I48" si="12">H35/E35</f>
        <v>1</v>
      </c>
    </row>
    <row r="36" spans="1:9" ht="14.25" customHeight="1" x14ac:dyDescent="0.2">
      <c r="A36" s="1273" t="s">
        <v>532</v>
      </c>
      <c r="B36" s="1292" t="s">
        <v>1082</v>
      </c>
      <c r="C36" s="193">
        <v>12261</v>
      </c>
      <c r="D36" s="601"/>
      <c r="E36" s="905">
        <f t="shared" si="11"/>
        <v>12261</v>
      </c>
      <c r="F36" s="1356">
        <v>0</v>
      </c>
      <c r="G36" s="193"/>
      <c r="H36" s="193">
        <f t="shared" si="10"/>
        <v>0</v>
      </c>
      <c r="I36" s="1219">
        <f t="shared" si="12"/>
        <v>0</v>
      </c>
    </row>
    <row r="37" spans="1:9" s="1601" customFormat="1" ht="23.25" customHeight="1" x14ac:dyDescent="0.2">
      <c r="A37" s="1293" t="s">
        <v>548</v>
      </c>
      <c r="B37" s="1291" t="s">
        <v>861</v>
      </c>
      <c r="C37" s="675">
        <v>20640</v>
      </c>
      <c r="D37" s="910"/>
      <c r="E37" s="905">
        <f t="shared" si="11"/>
        <v>20640</v>
      </c>
      <c r="F37" s="1615">
        <v>20640</v>
      </c>
      <c r="G37" s="675"/>
      <c r="H37" s="193">
        <f t="shared" si="10"/>
        <v>20640</v>
      </c>
      <c r="I37" s="1219">
        <f t="shared" si="12"/>
        <v>1</v>
      </c>
    </row>
    <row r="38" spans="1:9" ht="11.25" customHeight="1" x14ac:dyDescent="0.2">
      <c r="A38" s="1273" t="s">
        <v>549</v>
      </c>
      <c r="B38" s="1292" t="s">
        <v>1205</v>
      </c>
      <c r="C38" s="193">
        <v>16450</v>
      </c>
      <c r="D38" s="193"/>
      <c r="E38" s="905">
        <f t="shared" si="11"/>
        <v>16450</v>
      </c>
      <c r="F38" s="1356">
        <v>16450</v>
      </c>
      <c r="G38" s="193"/>
      <c r="H38" s="193">
        <f t="shared" si="10"/>
        <v>16450</v>
      </c>
      <c r="I38" s="1219">
        <f t="shared" si="12"/>
        <v>1</v>
      </c>
    </row>
    <row r="39" spans="1:9" ht="11.25" customHeight="1" x14ac:dyDescent="0.2">
      <c r="A39" s="1273" t="s">
        <v>550</v>
      </c>
      <c r="B39" s="1292" t="s">
        <v>1259</v>
      </c>
      <c r="C39" s="193">
        <v>16551</v>
      </c>
      <c r="D39" s="193"/>
      <c r="E39" s="905">
        <f t="shared" si="11"/>
        <v>16551</v>
      </c>
      <c r="F39" s="1356">
        <v>16551</v>
      </c>
      <c r="G39" s="193"/>
      <c r="H39" s="193">
        <f t="shared" si="10"/>
        <v>16551</v>
      </c>
      <c r="I39" s="1219">
        <f t="shared" si="12"/>
        <v>1</v>
      </c>
    </row>
    <row r="40" spans="1:9" ht="11.25" customHeight="1" x14ac:dyDescent="0.2">
      <c r="A40" s="1273" t="s">
        <v>551</v>
      </c>
      <c r="B40" s="1292" t="s">
        <v>1260</v>
      </c>
      <c r="C40" s="193">
        <v>17984</v>
      </c>
      <c r="D40" s="193"/>
      <c r="E40" s="905">
        <f t="shared" si="11"/>
        <v>17984</v>
      </c>
      <c r="F40" s="1356">
        <v>17984</v>
      </c>
      <c r="G40" s="193"/>
      <c r="H40" s="193">
        <f t="shared" si="10"/>
        <v>17984</v>
      </c>
      <c r="I40" s="1219">
        <f t="shared" si="12"/>
        <v>1</v>
      </c>
    </row>
    <row r="41" spans="1:9" ht="11.25" customHeight="1" x14ac:dyDescent="0.2">
      <c r="A41" s="1273" t="s">
        <v>552</v>
      </c>
      <c r="B41" s="1292" t="s">
        <v>1261</v>
      </c>
      <c r="C41" s="193">
        <v>14433</v>
      </c>
      <c r="D41" s="193"/>
      <c r="E41" s="905">
        <f t="shared" si="11"/>
        <v>14433</v>
      </c>
      <c r="F41" s="1356">
        <v>14433</v>
      </c>
      <c r="G41" s="193"/>
      <c r="H41" s="193">
        <f t="shared" si="10"/>
        <v>14433</v>
      </c>
      <c r="I41" s="1219">
        <f t="shared" si="12"/>
        <v>1</v>
      </c>
    </row>
    <row r="42" spans="1:9" ht="11.25" customHeight="1" x14ac:dyDescent="0.2">
      <c r="A42" s="1273" t="s">
        <v>553</v>
      </c>
      <c r="B42" s="1187" t="s">
        <v>1263</v>
      </c>
      <c r="C42" s="193">
        <v>6</v>
      </c>
      <c r="D42" s="193"/>
      <c r="E42" s="905">
        <f t="shared" si="11"/>
        <v>6</v>
      </c>
      <c r="F42" s="1356">
        <v>6</v>
      </c>
      <c r="G42" s="193"/>
      <c r="H42" s="193">
        <f t="shared" si="10"/>
        <v>6</v>
      </c>
      <c r="I42" s="1219">
        <f t="shared" si="12"/>
        <v>1</v>
      </c>
    </row>
    <row r="43" spans="1:9" ht="11.25" customHeight="1" x14ac:dyDescent="0.2">
      <c r="A43" s="1273" t="s">
        <v>554</v>
      </c>
      <c r="B43" s="1292" t="s">
        <v>1262</v>
      </c>
      <c r="C43" s="193">
        <v>401</v>
      </c>
      <c r="D43" s="193"/>
      <c r="E43" s="905">
        <f t="shared" si="11"/>
        <v>401</v>
      </c>
      <c r="F43" s="1356">
        <v>401</v>
      </c>
      <c r="G43" s="193"/>
      <c r="H43" s="193">
        <f t="shared" si="10"/>
        <v>401</v>
      </c>
      <c r="I43" s="1219">
        <f t="shared" si="12"/>
        <v>1</v>
      </c>
    </row>
    <row r="44" spans="1:9" ht="11.25" customHeight="1" x14ac:dyDescent="0.2">
      <c r="A44" s="1273" t="s">
        <v>555</v>
      </c>
      <c r="B44" s="1289" t="s">
        <v>973</v>
      </c>
      <c r="C44" s="244">
        <f>C45</f>
        <v>0</v>
      </c>
      <c r="D44" s="244">
        <f t="shared" ref="D44" si="13">D45</f>
        <v>2099</v>
      </c>
      <c r="E44" s="244">
        <f t="shared" ref="E44" si="14">E45</f>
        <v>2099</v>
      </c>
      <c r="F44" s="1340">
        <f>F45</f>
        <v>0</v>
      </c>
      <c r="G44" s="244">
        <f>G45</f>
        <v>2099</v>
      </c>
      <c r="H44" s="244">
        <f t="shared" si="10"/>
        <v>2099</v>
      </c>
      <c r="I44" s="1221">
        <f t="shared" si="12"/>
        <v>1</v>
      </c>
    </row>
    <row r="45" spans="1:9" ht="11.25" customHeight="1" x14ac:dyDescent="0.2">
      <c r="A45" s="1273" t="s">
        <v>556</v>
      </c>
      <c r="B45" s="1294" t="s">
        <v>899</v>
      </c>
      <c r="C45" s="601"/>
      <c r="D45" s="193">
        <v>2099</v>
      </c>
      <c r="E45" s="193">
        <f>SUM(C45:D45)</f>
        <v>2099</v>
      </c>
      <c r="F45" s="1356"/>
      <c r="G45" s="193">
        <v>2099</v>
      </c>
      <c r="H45" s="193">
        <f t="shared" si="10"/>
        <v>2099</v>
      </c>
      <c r="I45" s="1219">
        <f t="shared" si="12"/>
        <v>1</v>
      </c>
    </row>
    <row r="46" spans="1:9" x14ac:dyDescent="0.2">
      <c r="A46" s="1273" t="s">
        <v>608</v>
      </c>
      <c r="B46" s="1286" t="s">
        <v>71</v>
      </c>
      <c r="C46" s="244">
        <f>SUM(C47:C47)</f>
        <v>5911</v>
      </c>
      <c r="D46" s="244">
        <f>SUM(D47:D47)</f>
        <v>0</v>
      </c>
      <c r="E46" s="244">
        <f>SUM(E47:E47)</f>
        <v>5911</v>
      </c>
      <c r="F46" s="1340">
        <f>F47</f>
        <v>5911</v>
      </c>
      <c r="G46" s="244">
        <f>G47</f>
        <v>0</v>
      </c>
      <c r="H46" s="244">
        <f t="shared" si="10"/>
        <v>5911</v>
      </c>
      <c r="I46" s="1221">
        <f t="shared" si="12"/>
        <v>1</v>
      </c>
    </row>
    <row r="47" spans="1:9" ht="10.5" customHeight="1" thickBot="1" x14ac:dyDescent="0.25">
      <c r="A47" s="1273" t="s">
        <v>609</v>
      </c>
      <c r="B47" s="1290" t="s">
        <v>1002</v>
      </c>
      <c r="C47" s="193">
        <v>5911</v>
      </c>
      <c r="D47" s="193"/>
      <c r="E47" s="193">
        <f t="shared" ref="E47" si="15">C47+D47</f>
        <v>5911</v>
      </c>
      <c r="F47" s="1610">
        <v>5911</v>
      </c>
      <c r="G47" s="1611"/>
      <c r="H47" s="1611">
        <f>F47+G47</f>
        <v>5911</v>
      </c>
      <c r="I47" s="1219">
        <f t="shared" si="12"/>
        <v>1</v>
      </c>
    </row>
    <row r="48" spans="1:9" ht="12" thickBot="1" x14ac:dyDescent="0.25">
      <c r="A48" s="1273" t="s">
        <v>610</v>
      </c>
      <c r="B48" s="1295" t="s">
        <v>154</v>
      </c>
      <c r="C48" s="566">
        <f>C30+C46+C26+C28+C44</f>
        <v>211670</v>
      </c>
      <c r="D48" s="566">
        <f>D30+D46+D26+D28+D44</f>
        <v>2274</v>
      </c>
      <c r="E48" s="566">
        <f>E30+E46+E26+E28+E44</f>
        <v>213944</v>
      </c>
      <c r="F48" s="1136">
        <f>F26+F30+F44+F46</f>
        <v>199409</v>
      </c>
      <c r="G48" s="566">
        <f>G26+G30+G44+G46</f>
        <v>2274</v>
      </c>
      <c r="H48" s="566">
        <f>F48+G48</f>
        <v>201683</v>
      </c>
      <c r="I48" s="1320">
        <f t="shared" si="12"/>
        <v>0.94269061062708004</v>
      </c>
    </row>
    <row r="49" spans="1:9" x14ac:dyDescent="0.2">
      <c r="A49" s="1273" t="s">
        <v>611</v>
      </c>
      <c r="B49" s="1296"/>
      <c r="C49" s="703"/>
      <c r="D49" s="703"/>
      <c r="E49" s="703"/>
      <c r="F49" s="1356"/>
      <c r="G49" s="193"/>
      <c r="H49" s="193"/>
      <c r="I49" s="1219"/>
    </row>
    <row r="50" spans="1:9" x14ac:dyDescent="0.2">
      <c r="A50" s="1273" t="s">
        <v>112</v>
      </c>
      <c r="B50" s="1290" t="s">
        <v>835</v>
      </c>
      <c r="C50" s="703"/>
      <c r="D50" s="703"/>
      <c r="E50" s="703"/>
      <c r="F50" s="1356"/>
      <c r="G50" s="193"/>
      <c r="H50" s="193"/>
      <c r="I50" s="1219"/>
    </row>
    <row r="51" spans="1:9" x14ac:dyDescent="0.2">
      <c r="A51" s="1273" t="s">
        <v>636</v>
      </c>
      <c r="B51" s="1290" t="s">
        <v>1264</v>
      </c>
      <c r="C51" s="703"/>
      <c r="D51" s="193">
        <v>1000</v>
      </c>
      <c r="E51" s="193">
        <f>C51+D51</f>
        <v>1000</v>
      </c>
      <c r="F51" s="1356"/>
      <c r="G51" s="193">
        <v>0</v>
      </c>
      <c r="H51" s="193">
        <f>F51+G51</f>
        <v>0</v>
      </c>
      <c r="I51" s="1219">
        <f>H51/E51</f>
        <v>0</v>
      </c>
    </row>
    <row r="52" spans="1:9" ht="12" thickBot="1" x14ac:dyDescent="0.25">
      <c r="A52" s="1273" t="s">
        <v>637</v>
      </c>
      <c r="B52" s="1290" t="s">
        <v>1206</v>
      </c>
      <c r="C52" s="703"/>
      <c r="D52" s="193">
        <v>2502</v>
      </c>
      <c r="E52" s="193">
        <f>C52+D52</f>
        <v>2502</v>
      </c>
      <c r="F52" s="1610"/>
      <c r="G52" s="1611">
        <v>2502</v>
      </c>
      <c r="H52" s="1611">
        <f>F52+G52</f>
        <v>2502</v>
      </c>
      <c r="I52" s="1617">
        <f>H52/E52</f>
        <v>1</v>
      </c>
    </row>
    <row r="53" spans="1:9" ht="12" thickBot="1" x14ac:dyDescent="0.25">
      <c r="A53" s="1273" t="s">
        <v>115</v>
      </c>
      <c r="B53" s="1295" t="s">
        <v>835</v>
      </c>
      <c r="C53" s="566">
        <f>SUM(C52:C52)</f>
        <v>0</v>
      </c>
      <c r="D53" s="566">
        <f>SUM(D51:D52)</f>
        <v>3502</v>
      </c>
      <c r="E53" s="566">
        <f>SUM(E51:E52)</f>
        <v>3502</v>
      </c>
      <c r="F53" s="1136">
        <f>SUM(F51:F52)</f>
        <v>0</v>
      </c>
      <c r="G53" s="566">
        <f>SUM(G51:G52)</f>
        <v>2502</v>
      </c>
      <c r="H53" s="566">
        <f>SUM(H51:H52)</f>
        <v>2502</v>
      </c>
      <c r="I53" s="1320">
        <f>H53/E53</f>
        <v>0.71444888635065673</v>
      </c>
    </row>
    <row r="54" spans="1:9" ht="12" thickBot="1" x14ac:dyDescent="0.25">
      <c r="A54" s="1273" t="s">
        <v>116</v>
      </c>
      <c r="B54" s="1296"/>
      <c r="C54" s="703"/>
      <c r="D54" s="703"/>
      <c r="E54" s="703"/>
      <c r="F54" s="1139"/>
      <c r="G54" s="1140"/>
      <c r="H54" s="1140"/>
      <c r="I54" s="1252"/>
    </row>
    <row r="55" spans="1:9" ht="12" thickBot="1" x14ac:dyDescent="0.25">
      <c r="A55" s="1273" t="s">
        <v>117</v>
      </c>
      <c r="B55" s="1295" t="s">
        <v>91</v>
      </c>
      <c r="C55" s="566">
        <f>F11+F18+IG19+F20+C30+C46+C53+F19+C28+C44+C26</f>
        <v>891369</v>
      </c>
      <c r="D55" s="566">
        <f>G11+G18+IH19+G20+D30+D46+D53+G19+D28+D44+D26</f>
        <v>111306</v>
      </c>
      <c r="E55" s="566">
        <f>H11+H18+II19+H20+E30+E46+E53+H19+E28+E44+E26</f>
        <v>1002675</v>
      </c>
      <c r="F55" s="1136">
        <f>I11+I19+I20+F48+F53</f>
        <v>879108</v>
      </c>
      <c r="G55" s="566">
        <f>J11+J19+J20+G48+G53</f>
        <v>110306</v>
      </c>
      <c r="H55" s="566">
        <f>F55+G55</f>
        <v>989414</v>
      </c>
      <c r="I55" s="1320">
        <f>H55/E55</f>
        <v>0.98677437853741246</v>
      </c>
    </row>
    <row r="56" spans="1:9" x14ac:dyDescent="0.2">
      <c r="A56" s="1273" t="s">
        <v>120</v>
      </c>
      <c r="B56" s="1296"/>
      <c r="C56" s="703"/>
      <c r="D56" s="703"/>
      <c r="E56" s="703"/>
      <c r="F56" s="1356"/>
      <c r="G56" s="193"/>
      <c r="H56" s="193"/>
      <c r="I56" s="1219"/>
    </row>
    <row r="57" spans="1:9" x14ac:dyDescent="0.2">
      <c r="A57" s="1273" t="s">
        <v>123</v>
      </c>
      <c r="B57" s="1297" t="s">
        <v>318</v>
      </c>
      <c r="C57" s="703"/>
      <c r="D57" s="703"/>
      <c r="E57" s="703"/>
      <c r="F57" s="1356"/>
      <c r="G57" s="193"/>
      <c r="H57" s="193"/>
      <c r="I57" s="1219"/>
    </row>
    <row r="58" spans="1:9" x14ac:dyDescent="0.2">
      <c r="A58" s="1273" t="s">
        <v>124</v>
      </c>
      <c r="B58" s="1290"/>
      <c r="C58" s="601"/>
      <c r="D58" s="601"/>
      <c r="E58" s="601"/>
      <c r="F58" s="1356"/>
      <c r="G58" s="193"/>
      <c r="H58" s="193"/>
      <c r="I58" s="1219"/>
    </row>
    <row r="59" spans="1:9" ht="12" thickBot="1" x14ac:dyDescent="0.25">
      <c r="A59" s="1273" t="s">
        <v>125</v>
      </c>
      <c r="B59" s="1296" t="s">
        <v>19</v>
      </c>
      <c r="C59" s="244">
        <f>SUM(C58)</f>
        <v>0</v>
      </c>
      <c r="D59" s="244">
        <f t="shared" ref="D59:E59" si="16">SUM(D58)</f>
        <v>0</v>
      </c>
      <c r="E59" s="244">
        <f t="shared" si="16"/>
        <v>0</v>
      </c>
      <c r="F59" s="1612">
        <v>0</v>
      </c>
      <c r="G59" s="1275">
        <v>0</v>
      </c>
      <c r="H59" s="1275">
        <v>0</v>
      </c>
      <c r="I59" s="1617"/>
    </row>
    <row r="60" spans="1:9" ht="12" thickBot="1" x14ac:dyDescent="0.25">
      <c r="A60" s="1273" t="s">
        <v>126</v>
      </c>
      <c r="B60" s="1295" t="s">
        <v>650</v>
      </c>
      <c r="C60" s="566">
        <f>SUM(C59)</f>
        <v>0</v>
      </c>
      <c r="D60" s="566">
        <f>SUM(D59)</f>
        <v>0</v>
      </c>
      <c r="E60" s="566">
        <f>SUM(C60:D60)</f>
        <v>0</v>
      </c>
      <c r="F60" s="1136">
        <v>0</v>
      </c>
      <c r="G60" s="566">
        <v>0</v>
      </c>
      <c r="H60" s="566">
        <v>0</v>
      </c>
      <c r="I60" s="1252"/>
    </row>
    <row r="61" spans="1:9" x14ac:dyDescent="0.2">
      <c r="A61" s="1273" t="s">
        <v>129</v>
      </c>
      <c r="B61" s="1296"/>
      <c r="C61" s="703"/>
      <c r="D61" s="703"/>
      <c r="E61" s="703"/>
      <c r="F61" s="1356"/>
      <c r="G61" s="193"/>
      <c r="H61" s="193"/>
      <c r="I61" s="1219"/>
    </row>
    <row r="62" spans="1:9" x14ac:dyDescent="0.2">
      <c r="A62" s="1273" t="s">
        <v>132</v>
      </c>
      <c r="B62" s="1297" t="s">
        <v>651</v>
      </c>
      <c r="C62" s="703"/>
      <c r="D62" s="703"/>
      <c r="E62" s="703"/>
      <c r="F62" s="1356"/>
      <c r="G62" s="193"/>
      <c r="H62" s="193"/>
      <c r="I62" s="1219"/>
    </row>
    <row r="63" spans="1:9" x14ac:dyDescent="0.2">
      <c r="A63" s="1273" t="s">
        <v>135</v>
      </c>
      <c r="B63" s="1290" t="s">
        <v>161</v>
      </c>
      <c r="C63" s="601"/>
      <c r="D63" s="193">
        <v>592</v>
      </c>
      <c r="E63" s="193">
        <f>SUM(C63:D63)</f>
        <v>592</v>
      </c>
      <c r="F63" s="1356"/>
      <c r="G63" s="193">
        <v>1352</v>
      </c>
      <c r="H63" s="193">
        <f>F63+G63</f>
        <v>1352</v>
      </c>
      <c r="I63" s="1219">
        <f>H63/E63</f>
        <v>2.2837837837837838</v>
      </c>
    </row>
    <row r="64" spans="1:9" x14ac:dyDescent="0.2">
      <c r="A64" s="1273" t="s">
        <v>136</v>
      </c>
      <c r="B64" s="1290" t="s">
        <v>162</v>
      </c>
      <c r="C64" s="601"/>
      <c r="D64" s="601"/>
      <c r="E64" s="601"/>
      <c r="F64" s="1356"/>
      <c r="G64" s="193"/>
      <c r="H64" s="193"/>
      <c r="I64" s="1219"/>
    </row>
    <row r="65" spans="1:9" ht="12" thickBot="1" x14ac:dyDescent="0.25">
      <c r="A65" s="1273" t="s">
        <v>139</v>
      </c>
      <c r="B65" s="1296" t="s">
        <v>19</v>
      </c>
      <c r="C65" s="244">
        <f>SUM(C63:C64)</f>
        <v>0</v>
      </c>
      <c r="D65" s="244">
        <f>SUM(D63:D64)</f>
        <v>592</v>
      </c>
      <c r="E65" s="244">
        <f>SUM(E63:E64)</f>
        <v>592</v>
      </c>
      <c r="F65" s="1610"/>
      <c r="G65" s="1611">
        <f>SUM(G63:G64)</f>
        <v>1352</v>
      </c>
      <c r="H65" s="1611">
        <f>F65+G65</f>
        <v>1352</v>
      </c>
      <c r="I65" s="1617">
        <f>H65/E65</f>
        <v>2.2837837837837838</v>
      </c>
    </row>
    <row r="66" spans="1:9" ht="12" thickBot="1" x14ac:dyDescent="0.25">
      <c r="A66" s="1273" t="s">
        <v>140</v>
      </c>
      <c r="B66" s="1295" t="s">
        <v>163</v>
      </c>
      <c r="C66" s="566">
        <f>C65</f>
        <v>0</v>
      </c>
      <c r="D66" s="566">
        <f>D65</f>
        <v>592</v>
      </c>
      <c r="E66" s="566">
        <f>E65</f>
        <v>592</v>
      </c>
      <c r="F66" s="1139"/>
      <c r="G66" s="566">
        <f>SUM(G65)</f>
        <v>1352</v>
      </c>
      <c r="H66" s="566">
        <f>SUM(H65)</f>
        <v>1352</v>
      </c>
      <c r="I66" s="1252">
        <f>H66/E66</f>
        <v>2.2837837837837838</v>
      </c>
    </row>
    <row r="67" spans="1:9" x14ac:dyDescent="0.2">
      <c r="A67" s="1273" t="s">
        <v>141</v>
      </c>
      <c r="B67" s="1296"/>
      <c r="C67" s="703"/>
      <c r="D67" s="703"/>
      <c r="E67" s="703"/>
      <c r="F67" s="1356"/>
      <c r="G67" s="193"/>
      <c r="H67" s="193"/>
      <c r="I67" s="1219"/>
    </row>
    <row r="68" spans="1:9" x14ac:dyDescent="0.2">
      <c r="A68" s="1273" t="s">
        <v>142</v>
      </c>
      <c r="B68" s="1297" t="s">
        <v>919</v>
      </c>
      <c r="C68" s="703"/>
      <c r="D68" s="703"/>
      <c r="E68" s="703"/>
      <c r="F68" s="1356"/>
      <c r="G68" s="193"/>
      <c r="H68" s="193"/>
      <c r="I68" s="1219"/>
    </row>
    <row r="69" spans="1:9" x14ac:dyDescent="0.2">
      <c r="A69" s="1273" t="s">
        <v>143</v>
      </c>
      <c r="B69" s="1290" t="s">
        <v>161</v>
      </c>
      <c r="C69" s="193">
        <v>0</v>
      </c>
      <c r="D69" s="193">
        <v>0</v>
      </c>
      <c r="E69" s="193">
        <f>C69+D69</f>
        <v>0</v>
      </c>
      <c r="F69" s="1616"/>
      <c r="G69" s="193"/>
      <c r="H69" s="193"/>
      <c r="I69" s="1219"/>
    </row>
    <row r="70" spans="1:9" x14ac:dyDescent="0.2">
      <c r="A70" s="1273" t="s">
        <v>145</v>
      </c>
      <c r="B70" s="1290" t="s">
        <v>1262</v>
      </c>
      <c r="C70" s="193"/>
      <c r="D70" s="193"/>
      <c r="E70" s="193"/>
      <c r="F70" s="1616"/>
      <c r="G70" s="193">
        <v>9000</v>
      </c>
      <c r="H70" s="193">
        <f>F70+G70</f>
        <v>9000</v>
      </c>
      <c r="I70" s="1219"/>
    </row>
    <row r="71" spans="1:9" x14ac:dyDescent="0.2">
      <c r="A71" s="1273" t="s">
        <v>148</v>
      </c>
      <c r="B71" s="1296" t="s">
        <v>19</v>
      </c>
      <c r="C71" s="244">
        <f>C69</f>
        <v>0</v>
      </c>
      <c r="D71" s="244">
        <f t="shared" ref="D71:E71" si="17">D69</f>
        <v>0</v>
      </c>
      <c r="E71" s="244">
        <f t="shared" si="17"/>
        <v>0</v>
      </c>
      <c r="F71" s="1340"/>
      <c r="G71" s="244">
        <f>SUM(G69:G70)</f>
        <v>9000</v>
      </c>
      <c r="H71" s="193">
        <f t="shared" ref="H71:H72" si="18">F71+G71</f>
        <v>9000</v>
      </c>
      <c r="I71" s="1221"/>
    </row>
    <row r="72" spans="1:9" x14ac:dyDescent="0.2">
      <c r="A72" s="1273" t="s">
        <v>150</v>
      </c>
      <c r="B72" s="1290" t="s">
        <v>1323</v>
      </c>
      <c r="C72" s="244"/>
      <c r="D72" s="193">
        <v>0</v>
      </c>
      <c r="E72" s="193">
        <f>C72+D72</f>
        <v>0</v>
      </c>
      <c r="F72" s="1356"/>
      <c r="G72" s="193">
        <v>442</v>
      </c>
      <c r="H72" s="193">
        <f t="shared" si="18"/>
        <v>442</v>
      </c>
      <c r="I72" s="1219"/>
    </row>
    <row r="73" spans="1:9" ht="12" thickBot="1" x14ac:dyDescent="0.25">
      <c r="A73" s="1273" t="s">
        <v>151</v>
      </c>
      <c r="B73" s="1296" t="s">
        <v>835</v>
      </c>
      <c r="C73" s="244">
        <f>C72</f>
        <v>0</v>
      </c>
      <c r="D73" s="244">
        <f t="shared" ref="D73:E73" si="19">D72</f>
        <v>0</v>
      </c>
      <c r="E73" s="244">
        <f t="shared" si="19"/>
        <v>0</v>
      </c>
      <c r="F73" s="1612"/>
      <c r="G73" s="1275">
        <f>SUM(G72)</f>
        <v>442</v>
      </c>
      <c r="H73" s="1275">
        <f>F73+G73</f>
        <v>442</v>
      </c>
      <c r="I73" s="1618"/>
    </row>
    <row r="74" spans="1:9" ht="12" thickBot="1" x14ac:dyDescent="0.25">
      <c r="A74" s="1273" t="s">
        <v>152</v>
      </c>
      <c r="B74" s="1295" t="s">
        <v>920</v>
      </c>
      <c r="C74" s="566">
        <f>C71+C73</f>
        <v>0</v>
      </c>
      <c r="D74" s="566">
        <f t="shared" ref="D74:E74" si="20">D71+D73</f>
        <v>0</v>
      </c>
      <c r="E74" s="566">
        <f t="shared" si="20"/>
        <v>0</v>
      </c>
      <c r="F74" s="1136">
        <f>F71+F73</f>
        <v>0</v>
      </c>
      <c r="G74" s="566">
        <f>G71+G73</f>
        <v>9442</v>
      </c>
      <c r="H74" s="566">
        <f>F74+G74</f>
        <v>9442</v>
      </c>
      <c r="I74" s="1252"/>
    </row>
    <row r="75" spans="1:9" x14ac:dyDescent="0.2">
      <c r="A75" s="1273" t="s">
        <v>886</v>
      </c>
      <c r="B75" s="1296"/>
      <c r="C75" s="601"/>
      <c r="D75" s="601"/>
      <c r="E75" s="601"/>
      <c r="F75" s="1356"/>
      <c r="G75" s="193"/>
      <c r="H75" s="193"/>
      <c r="I75" s="1219"/>
    </row>
    <row r="76" spans="1:9" x14ac:dyDescent="0.2">
      <c r="A76" s="1273" t="s">
        <v>887</v>
      </c>
      <c r="B76" s="1297" t="s">
        <v>93</v>
      </c>
      <c r="C76" s="601"/>
      <c r="D76" s="601"/>
      <c r="E76" s="601"/>
      <c r="F76" s="1356"/>
      <c r="G76" s="193"/>
      <c r="H76" s="193"/>
      <c r="I76" s="1219"/>
    </row>
    <row r="77" spans="1:9" x14ac:dyDescent="0.2">
      <c r="A77" s="1273" t="s">
        <v>974</v>
      </c>
      <c r="B77" s="1296" t="s">
        <v>17</v>
      </c>
      <c r="C77" s="601"/>
      <c r="D77" s="601"/>
      <c r="E77" s="601"/>
      <c r="F77" s="1356"/>
      <c r="G77" s="193"/>
      <c r="H77" s="193"/>
      <c r="I77" s="1219"/>
    </row>
    <row r="78" spans="1:9" x14ac:dyDescent="0.2">
      <c r="A78" s="1273" t="s">
        <v>975</v>
      </c>
      <c r="B78" s="1290" t="s">
        <v>92</v>
      </c>
      <c r="C78" s="193">
        <v>10000</v>
      </c>
      <c r="D78" s="193"/>
      <c r="E78" s="193">
        <f>SUM(C78:D78)</f>
        <v>10000</v>
      </c>
      <c r="F78" s="1356">
        <v>10743</v>
      </c>
      <c r="G78" s="193"/>
      <c r="H78" s="193">
        <f>F78+G78</f>
        <v>10743</v>
      </c>
      <c r="I78" s="1219">
        <f>H78/E78</f>
        <v>1.0743</v>
      </c>
    </row>
    <row r="79" spans="1:9" x14ac:dyDescent="0.2">
      <c r="A79" s="1273" t="s">
        <v>976</v>
      </c>
      <c r="B79" s="1290" t="s">
        <v>290</v>
      </c>
      <c r="C79" s="193">
        <v>13825</v>
      </c>
      <c r="D79" s="193"/>
      <c r="E79" s="193">
        <f>SUM(C79:D79)</f>
        <v>13825</v>
      </c>
      <c r="F79" s="1356">
        <v>14969</v>
      </c>
      <c r="G79" s="193"/>
      <c r="H79" s="193">
        <f t="shared" ref="H79:H82" si="21">F79+G79</f>
        <v>14969</v>
      </c>
      <c r="I79" s="1219">
        <f t="shared" ref="I79:I82" si="22">H79/E79</f>
        <v>1.0827486437613021</v>
      </c>
    </row>
    <row r="80" spans="1:9" x14ac:dyDescent="0.2">
      <c r="A80" s="1273" t="s">
        <v>1003</v>
      </c>
      <c r="B80" s="1290" t="s">
        <v>291</v>
      </c>
      <c r="C80" s="193">
        <v>420</v>
      </c>
      <c r="D80" s="193"/>
      <c r="E80" s="193">
        <f>SUM(C80:D80)</f>
        <v>420</v>
      </c>
      <c r="F80" s="1356">
        <v>419</v>
      </c>
      <c r="G80" s="193"/>
      <c r="H80" s="193">
        <f t="shared" si="21"/>
        <v>419</v>
      </c>
      <c r="I80" s="1219">
        <f t="shared" si="22"/>
        <v>0.99761904761904763</v>
      </c>
    </row>
    <row r="81" spans="1:9" x14ac:dyDescent="0.2">
      <c r="A81" s="1273" t="s">
        <v>1004</v>
      </c>
      <c r="B81" s="1290" t="s">
        <v>162</v>
      </c>
      <c r="C81" s="193"/>
      <c r="D81" s="193"/>
      <c r="E81" s="193"/>
      <c r="F81" s="1356"/>
      <c r="G81" s="193"/>
      <c r="H81" s="193">
        <f t="shared" si="21"/>
        <v>0</v>
      </c>
      <c r="I81" s="1219"/>
    </row>
    <row r="82" spans="1:9" x14ac:dyDescent="0.2">
      <c r="A82" s="1273" t="s">
        <v>1179</v>
      </c>
      <c r="B82" s="1290" t="s">
        <v>161</v>
      </c>
      <c r="C82" s="193"/>
      <c r="D82" s="193">
        <v>2264</v>
      </c>
      <c r="E82" s="193">
        <f>SUM(C82:D82)</f>
        <v>2264</v>
      </c>
      <c r="F82" s="1356"/>
      <c r="G82" s="193">
        <v>2444</v>
      </c>
      <c r="H82" s="193">
        <f t="shared" si="21"/>
        <v>2444</v>
      </c>
      <c r="I82" s="1219">
        <f t="shared" si="22"/>
        <v>1.0795053003533568</v>
      </c>
    </row>
    <row r="83" spans="1:9" ht="12" thickBot="1" x14ac:dyDescent="0.25">
      <c r="A83" s="1273" t="s">
        <v>1265</v>
      </c>
      <c r="B83" s="1296" t="s">
        <v>19</v>
      </c>
      <c r="C83" s="244">
        <f t="shared" ref="C83:H83" si="23">SUM(C78:C82)</f>
        <v>24245</v>
      </c>
      <c r="D83" s="244">
        <f t="shared" si="23"/>
        <v>2264</v>
      </c>
      <c r="E83" s="244">
        <f t="shared" si="23"/>
        <v>26509</v>
      </c>
      <c r="F83" s="1612">
        <f t="shared" si="23"/>
        <v>26131</v>
      </c>
      <c r="G83" s="1275">
        <f t="shared" si="23"/>
        <v>2444</v>
      </c>
      <c r="H83" s="1275">
        <f t="shared" si="23"/>
        <v>28575</v>
      </c>
      <c r="I83" s="1618">
        <f>H83/E83</f>
        <v>1.0779357953902449</v>
      </c>
    </row>
    <row r="84" spans="1:9" ht="12" thickBot="1" x14ac:dyDescent="0.25">
      <c r="A84" s="1273" t="s">
        <v>1266</v>
      </c>
      <c r="B84" s="1298" t="s">
        <v>94</v>
      </c>
      <c r="C84" s="566">
        <f>C83</f>
        <v>24245</v>
      </c>
      <c r="D84" s="566">
        <f>D83</f>
        <v>2264</v>
      </c>
      <c r="E84" s="566">
        <f>E83</f>
        <v>26509</v>
      </c>
      <c r="F84" s="1136">
        <f>SUM(F83)</f>
        <v>26131</v>
      </c>
      <c r="G84" s="566">
        <f>SUM(G83)</f>
        <v>2444</v>
      </c>
      <c r="H84" s="566">
        <f>SUM(H83)</f>
        <v>28575</v>
      </c>
      <c r="I84" s="1320">
        <f>H84/E84</f>
        <v>1.0779357953902449</v>
      </c>
    </row>
    <row r="85" spans="1:9" s="9" customFormat="1" x14ac:dyDescent="0.2">
      <c r="A85" s="1273" t="s">
        <v>1267</v>
      </c>
      <c r="B85" s="1296"/>
      <c r="C85" s="703"/>
      <c r="D85" s="703"/>
      <c r="E85" s="703"/>
      <c r="F85" s="1340"/>
      <c r="G85" s="244"/>
      <c r="H85" s="244"/>
      <c r="I85" s="1221"/>
    </row>
    <row r="86" spans="1:9" s="9" customFormat="1" x14ac:dyDescent="0.2">
      <c r="A86" s="1273" t="s">
        <v>1268</v>
      </c>
      <c r="B86" s="1296" t="s">
        <v>18</v>
      </c>
      <c r="C86" s="244">
        <f>C48+C65+C83+C59+C71</f>
        <v>235915</v>
      </c>
      <c r="D86" s="244">
        <f>D48+D65+D83+D59+D71</f>
        <v>5130</v>
      </c>
      <c r="E86" s="244">
        <f>E48+E65+E83+E59+E71</f>
        <v>241045</v>
      </c>
      <c r="F86" s="1340">
        <f>F48+F66+F71+F83</f>
        <v>225540</v>
      </c>
      <c r="G86" s="244">
        <f>G48+G65+G71+G83</f>
        <v>15070</v>
      </c>
      <c r="H86" s="244">
        <f>F86+G86</f>
        <v>240610</v>
      </c>
      <c r="I86" s="1221">
        <f>H86/E86</f>
        <v>0.99819535771329004</v>
      </c>
    </row>
    <row r="87" spans="1:9" x14ac:dyDescent="0.2">
      <c r="A87" s="1273" t="s">
        <v>1269</v>
      </c>
      <c r="B87" s="1296" t="s">
        <v>95</v>
      </c>
      <c r="C87" s="244">
        <f>C53+C73</f>
        <v>0</v>
      </c>
      <c r="D87" s="244">
        <f>D53+D73</f>
        <v>3502</v>
      </c>
      <c r="E87" s="244">
        <f>E53+E73</f>
        <v>3502</v>
      </c>
      <c r="F87" s="1340">
        <f>F53+F73</f>
        <v>0</v>
      </c>
      <c r="G87" s="244">
        <f>G53+G73</f>
        <v>2944</v>
      </c>
      <c r="H87" s="244">
        <f>F87+G87</f>
        <v>2944</v>
      </c>
      <c r="I87" s="1221">
        <f>H87/E87</f>
        <v>0.84066247858366649</v>
      </c>
    </row>
    <row r="88" spans="1:9" ht="12" thickBot="1" x14ac:dyDescent="0.25">
      <c r="A88" s="1732" t="s">
        <v>1270</v>
      </c>
      <c r="B88" s="1296"/>
      <c r="C88" s="705"/>
      <c r="D88" s="705"/>
      <c r="E88" s="601"/>
      <c r="F88" s="1612"/>
      <c r="G88" s="1275"/>
      <c r="H88" s="1275"/>
      <c r="I88" s="1618"/>
    </row>
    <row r="89" spans="1:9" ht="12" thickBot="1" x14ac:dyDescent="0.25">
      <c r="A89" s="1299" t="s">
        <v>1327</v>
      </c>
      <c r="B89" s="1295" t="s">
        <v>96</v>
      </c>
      <c r="C89" s="566">
        <f>C55+C84+C66+C60+C74</f>
        <v>915614</v>
      </c>
      <c r="D89" s="566">
        <f>D55+D84+D66+D60+D74</f>
        <v>114162</v>
      </c>
      <c r="E89" s="566">
        <f>E55+E84+E66+E60+E74</f>
        <v>1029776</v>
      </c>
      <c r="F89" s="1612">
        <f>I11+I19+I20+F86+F87</f>
        <v>905239</v>
      </c>
      <c r="G89" s="1275">
        <f>J11+J19+J20+G86+G87</f>
        <v>123544</v>
      </c>
      <c r="H89" s="1275">
        <f>F89+G89</f>
        <v>1028783</v>
      </c>
      <c r="I89" s="1618">
        <f>H89/E89</f>
        <v>0.99903571262099722</v>
      </c>
    </row>
    <row r="90" spans="1:9" x14ac:dyDescent="0.2">
      <c r="A90" s="516"/>
      <c r="D90" s="392"/>
      <c r="E90" s="392"/>
      <c r="I90" s="192"/>
    </row>
    <row r="92" spans="1:9" x14ac:dyDescent="0.2">
      <c r="G92" s="192"/>
    </row>
    <row r="93" spans="1:9" x14ac:dyDescent="0.2">
      <c r="B93" s="124"/>
      <c r="G93" s="192"/>
    </row>
    <row r="94" spans="1:9" x14ac:dyDescent="0.2">
      <c r="B94" s="124"/>
    </row>
    <row r="96" spans="1:9" x14ac:dyDescent="0.2">
      <c r="B96" s="124"/>
    </row>
    <row r="97" spans="2:2" x14ac:dyDescent="0.2">
      <c r="B97" s="124"/>
    </row>
    <row r="98" spans="2:2" x14ac:dyDescent="0.2">
      <c r="B98" s="124"/>
    </row>
    <row r="99" spans="2:2" x14ac:dyDescent="0.2">
      <c r="B99" s="124"/>
    </row>
    <row r="100" spans="2:2" x14ac:dyDescent="0.2">
      <c r="B100" s="124"/>
    </row>
    <row r="102" spans="2:2" x14ac:dyDescent="0.2">
      <c r="B102" s="124"/>
    </row>
    <row r="103" spans="2:2" x14ac:dyDescent="0.2">
      <c r="B103" s="124"/>
    </row>
    <row r="104" spans="2:2" x14ac:dyDescent="0.2">
      <c r="B104" s="124"/>
    </row>
    <row r="105" spans="2:2" x14ac:dyDescent="0.2">
      <c r="B105" s="124"/>
    </row>
  </sheetData>
  <sheetProtection selectLockedCells="1" selectUnlockedCells="1"/>
  <mergeCells count="17">
    <mergeCell ref="A22:A23"/>
    <mergeCell ref="B22:B23"/>
    <mergeCell ref="C22:E22"/>
    <mergeCell ref="F22:H22"/>
    <mergeCell ref="I22:I23"/>
    <mergeCell ref="A5:I5"/>
    <mergeCell ref="A4:I4"/>
    <mergeCell ref="A3:I3"/>
    <mergeCell ref="A1:I1"/>
    <mergeCell ref="I7:K7"/>
    <mergeCell ref="M7:M8"/>
    <mergeCell ref="A6:I6"/>
    <mergeCell ref="B7:B8"/>
    <mergeCell ref="F7:H7"/>
    <mergeCell ref="A7:A8"/>
    <mergeCell ref="C7:E7"/>
    <mergeCell ref="L7:L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L58"/>
  <sheetViews>
    <sheetView workbookViewId="0">
      <pane ySplit="7" topLeftCell="A29" activePane="bottomLeft" state="frozen"/>
      <selection activeCell="B65" sqref="B65"/>
      <selection pane="bottomLeft" sqref="A1:L1"/>
    </sheetView>
  </sheetViews>
  <sheetFormatPr defaultColWidth="9.140625" defaultRowHeight="14.45" customHeight="1" x14ac:dyDescent="0.2"/>
  <cols>
    <col min="1" max="1" width="5.140625" style="222" customWidth="1"/>
    <col min="2" max="2" width="50.42578125" style="12" customWidth="1"/>
    <col min="3" max="3" width="11.85546875" style="103" customWidth="1"/>
    <col min="4" max="4" width="12.7109375" style="103" customWidth="1"/>
    <col min="5" max="5" width="13.5703125" style="103" customWidth="1"/>
    <col min="6" max="8" width="0" style="104" hidden="1" customWidth="1"/>
    <col min="9" max="11" width="9.140625" style="8"/>
    <col min="12" max="12" width="7.85546875" style="8" customWidth="1"/>
    <col min="13" max="16384" width="9.140625" style="8"/>
  </cols>
  <sheetData>
    <row r="1" spans="1:12" ht="14.45" customHeight="1" x14ac:dyDescent="0.2">
      <c r="A1" s="2298" t="s">
        <v>3065</v>
      </c>
      <c r="B1" s="2298"/>
      <c r="C1" s="2298"/>
      <c r="D1" s="2298"/>
      <c r="E1" s="2298"/>
      <c r="F1" s="2298"/>
      <c r="G1" s="2298"/>
      <c r="H1" s="2298"/>
      <c r="I1" s="2298"/>
      <c r="J1" s="2298"/>
      <c r="K1" s="2298"/>
      <c r="L1" s="2298"/>
    </row>
    <row r="2" spans="1:12" ht="14.45" customHeight="1" x14ac:dyDescent="0.2">
      <c r="A2" s="1553"/>
      <c r="B2" s="1553"/>
      <c r="C2" s="1553"/>
      <c r="D2" s="1553"/>
      <c r="E2" s="1553"/>
      <c r="F2" s="1553"/>
      <c r="G2" s="1553"/>
      <c r="H2" s="1553"/>
    </row>
    <row r="3" spans="1:12" ht="14.45" customHeight="1" x14ac:dyDescent="0.2">
      <c r="A3" s="2297" t="s">
        <v>54</v>
      </c>
      <c r="B3" s="2297"/>
      <c r="C3" s="2297"/>
      <c r="D3" s="2297"/>
      <c r="E3" s="2297"/>
      <c r="F3" s="2297"/>
      <c r="G3" s="2297"/>
      <c r="H3" s="2297"/>
      <c r="I3" s="2297"/>
      <c r="J3" s="2297"/>
      <c r="K3" s="2297"/>
      <c r="L3" s="2297"/>
    </row>
    <row r="4" spans="1:12" s="9" customFormat="1" ht="14.45" customHeight="1" x14ac:dyDescent="0.15">
      <c r="A4" s="2310" t="s">
        <v>2995</v>
      </c>
      <c r="B4" s="2310"/>
      <c r="C4" s="2310"/>
      <c r="D4" s="2310"/>
      <c r="E4" s="2310"/>
      <c r="F4" s="2310"/>
      <c r="G4" s="2310"/>
      <c r="H4" s="2310"/>
      <c r="I4" s="2310"/>
      <c r="J4" s="2310"/>
      <c r="K4" s="2310"/>
      <c r="L4" s="2310"/>
    </row>
    <row r="5" spans="1:12" s="9" customFormat="1" ht="14.45" customHeight="1" x14ac:dyDescent="0.15">
      <c r="A5" s="124"/>
    </row>
    <row r="6" spans="1:12" ht="14.45" customHeight="1" thickBot="1" x14ac:dyDescent="0.25">
      <c r="A6" s="2251" t="s">
        <v>422</v>
      </c>
      <c r="B6" s="2251"/>
      <c r="C6" s="2251"/>
      <c r="D6" s="2251"/>
      <c r="E6" s="2251"/>
      <c r="F6" s="2251"/>
      <c r="G6" s="2251"/>
      <c r="H6" s="2251"/>
      <c r="I6" s="2251"/>
      <c r="J6" s="2251"/>
      <c r="K6" s="2251"/>
      <c r="L6" s="2251"/>
    </row>
    <row r="7" spans="1:12" s="10" customFormat="1" ht="36.75" customHeight="1" x14ac:dyDescent="0.2">
      <c r="A7" s="2311" t="s">
        <v>56</v>
      </c>
      <c r="B7" s="2313" t="s">
        <v>85</v>
      </c>
      <c r="C7" s="2315" t="s">
        <v>1056</v>
      </c>
      <c r="D7" s="2315"/>
      <c r="E7" s="2316"/>
      <c r="F7" s="1562"/>
      <c r="G7" s="1563"/>
      <c r="H7" s="1563"/>
      <c r="I7" s="2307" t="s">
        <v>1056</v>
      </c>
      <c r="J7" s="2308"/>
      <c r="K7" s="2308"/>
      <c r="L7" s="2309"/>
    </row>
    <row r="8" spans="1:12" s="10" customFormat="1" ht="40.9" customHeight="1" thickBot="1" x14ac:dyDescent="0.25">
      <c r="A8" s="2312"/>
      <c r="B8" s="2314"/>
      <c r="C8" s="670" t="s">
        <v>62</v>
      </c>
      <c r="D8" s="670" t="s">
        <v>63</v>
      </c>
      <c r="E8" s="671" t="s">
        <v>64</v>
      </c>
      <c r="F8" s="1564"/>
      <c r="G8" s="1565"/>
      <c r="H8" s="1565"/>
      <c r="I8" s="1554" t="s">
        <v>62</v>
      </c>
      <c r="J8" s="1555" t="s">
        <v>63</v>
      </c>
      <c r="K8" s="1555" t="s">
        <v>1299</v>
      </c>
      <c r="L8" s="1556" t="s">
        <v>1297</v>
      </c>
    </row>
    <row r="9" spans="1:12" s="10" customFormat="1" ht="10.5" customHeight="1" x14ac:dyDescent="0.2">
      <c r="A9" s="1560"/>
      <c r="B9" s="134"/>
      <c r="C9" s="113"/>
      <c r="D9" s="135"/>
      <c r="E9" s="319"/>
      <c r="F9" s="115"/>
      <c r="I9" s="380"/>
      <c r="J9" s="908"/>
      <c r="K9" s="908"/>
      <c r="L9" s="1470"/>
    </row>
    <row r="10" spans="1:12" s="10" customFormat="1" ht="14.45" customHeight="1" x14ac:dyDescent="0.2">
      <c r="A10" s="1560"/>
      <c r="B10" s="1566" t="s">
        <v>86</v>
      </c>
      <c r="C10" s="1567"/>
      <c r="D10" s="1568"/>
      <c r="E10" s="1568"/>
      <c r="F10" s="1569"/>
      <c r="G10" s="1570"/>
      <c r="H10" s="1570"/>
      <c r="I10" s="1559"/>
      <c r="J10" s="675"/>
      <c r="K10" s="675"/>
      <c r="L10" s="1575"/>
    </row>
    <row r="11" spans="1:12" s="10" customFormat="1" ht="14.45" customHeight="1" x14ac:dyDescent="0.2">
      <c r="A11" s="1560"/>
      <c r="B11" s="1571" t="s">
        <v>902</v>
      </c>
      <c r="C11" s="1567"/>
      <c r="D11" s="1568"/>
      <c r="E11" s="1572"/>
      <c r="F11" s="1569"/>
      <c r="G11" s="1570"/>
      <c r="H11" s="1570"/>
      <c r="I11" s="1559"/>
      <c r="J11" s="675"/>
      <c r="K11" s="675"/>
      <c r="L11" s="1575"/>
    </row>
    <row r="12" spans="1:12" s="10" customFormat="1" ht="21.75" customHeight="1" x14ac:dyDescent="0.2">
      <c r="A12" s="1560" t="s">
        <v>467</v>
      </c>
      <c r="B12" s="1573" t="s">
        <v>1272</v>
      </c>
      <c r="C12" s="1574">
        <v>2028</v>
      </c>
      <c r="D12" s="1558">
        <v>2402</v>
      </c>
      <c r="E12" s="669">
        <f>SUM(C12:D12)</f>
        <v>4430</v>
      </c>
      <c r="F12" s="1569"/>
      <c r="G12" s="1570"/>
      <c r="H12" s="1570"/>
      <c r="I12" s="1559">
        <v>2028</v>
      </c>
      <c r="J12" s="675">
        <v>2402</v>
      </c>
      <c r="K12" s="675">
        <f>I12+J12</f>
        <v>4430</v>
      </c>
      <c r="L12" s="1575">
        <f>K12/E12</f>
        <v>1</v>
      </c>
    </row>
    <row r="13" spans="1:12" s="10" customFormat="1" ht="14.45" customHeight="1" x14ac:dyDescent="0.2">
      <c r="A13" s="1560" t="s">
        <v>475</v>
      </c>
      <c r="B13" s="1573" t="s">
        <v>276</v>
      </c>
      <c r="C13" s="1574">
        <v>3154</v>
      </c>
      <c r="D13" s="1558">
        <v>115</v>
      </c>
      <c r="E13" s="669">
        <f>SUM(C13:D13)</f>
        <v>3269</v>
      </c>
      <c r="F13" s="1569"/>
      <c r="G13" s="1570"/>
      <c r="H13" s="1570"/>
      <c r="I13" s="1559">
        <v>3154</v>
      </c>
      <c r="J13" s="675">
        <v>115</v>
      </c>
      <c r="K13" s="675">
        <f>I13+J13</f>
        <v>3269</v>
      </c>
      <c r="L13" s="1575">
        <f>K13/E13</f>
        <v>1</v>
      </c>
    </row>
    <row r="14" spans="1:12" s="10" customFormat="1" ht="14.45" customHeight="1" x14ac:dyDescent="0.2">
      <c r="A14" s="1560"/>
      <c r="B14" s="1573"/>
      <c r="C14" s="1574"/>
      <c r="D14" s="1558"/>
      <c r="E14" s="669"/>
      <c r="F14" s="1569"/>
      <c r="G14" s="1570"/>
      <c r="H14" s="1570"/>
      <c r="I14" s="1559"/>
      <c r="J14" s="675"/>
      <c r="K14" s="675"/>
      <c r="L14" s="1575"/>
    </row>
    <row r="15" spans="1:12" s="10" customFormat="1" ht="14.45" customHeight="1" x14ac:dyDescent="0.2">
      <c r="A15" s="1560"/>
      <c r="B15" s="1566" t="s">
        <v>1294</v>
      </c>
      <c r="C15" s="1574"/>
      <c r="D15" s="1558"/>
      <c r="E15" s="669"/>
      <c r="F15" s="1569"/>
      <c r="G15" s="1570"/>
      <c r="H15" s="1570"/>
      <c r="I15" s="1559"/>
      <c r="J15" s="675"/>
      <c r="K15" s="675"/>
      <c r="L15" s="1575"/>
    </row>
    <row r="16" spans="1:12" s="10" customFormat="1" ht="14.45" customHeight="1" x14ac:dyDescent="0.2">
      <c r="A16" s="1560"/>
      <c r="B16" s="1571" t="s">
        <v>902</v>
      </c>
      <c r="C16" s="1574"/>
      <c r="D16" s="1558"/>
      <c r="E16" s="669"/>
      <c r="F16" s="1569"/>
      <c r="G16" s="1570"/>
      <c r="H16" s="1570"/>
      <c r="I16" s="1559"/>
      <c r="J16" s="675"/>
      <c r="K16" s="675"/>
      <c r="L16" s="1575"/>
    </row>
    <row r="17" spans="1:12" s="10" customFormat="1" ht="14.45" customHeight="1" x14ac:dyDescent="0.2">
      <c r="A17" s="1560" t="s">
        <v>476</v>
      </c>
      <c r="B17" s="1573" t="s">
        <v>276</v>
      </c>
      <c r="C17" s="1574">
        <v>361</v>
      </c>
      <c r="D17" s="1558"/>
      <c r="E17" s="669">
        <f>C17+D17</f>
        <v>361</v>
      </c>
      <c r="F17" s="1569"/>
      <c r="G17" s="1570"/>
      <c r="H17" s="1570"/>
      <c r="I17" s="1559">
        <v>360</v>
      </c>
      <c r="J17" s="675"/>
      <c r="K17" s="675">
        <f>I17+J17</f>
        <v>360</v>
      </c>
      <c r="L17" s="1575">
        <f>K17/E17</f>
        <v>0.99722991689750695</v>
      </c>
    </row>
    <row r="18" spans="1:12" s="10" customFormat="1" ht="14.45" customHeight="1" thickBot="1" x14ac:dyDescent="0.25">
      <c r="A18" s="1560"/>
      <c r="B18" s="627"/>
      <c r="C18" s="1574"/>
      <c r="D18" s="1558"/>
      <c r="E18" s="669"/>
      <c r="F18" s="1569"/>
      <c r="G18" s="1570"/>
      <c r="H18" s="1570"/>
      <c r="I18" s="1559"/>
      <c r="J18" s="675"/>
      <c r="K18" s="675"/>
      <c r="L18" s="1575"/>
    </row>
    <row r="19" spans="1:12" s="10" customFormat="1" ht="14.45" customHeight="1" thickBot="1" x14ac:dyDescent="0.25">
      <c r="A19" s="1561" t="s">
        <v>477</v>
      </c>
      <c r="B19" s="1576" t="s">
        <v>905</v>
      </c>
      <c r="C19" s="1577">
        <f>SUM(C12:C18)</f>
        <v>5543</v>
      </c>
      <c r="D19" s="1578">
        <f>SUM(D12:D18)</f>
        <v>2517</v>
      </c>
      <c r="E19" s="1579">
        <f>SUM(E12:E18)</f>
        <v>8060</v>
      </c>
      <c r="F19" s="1569"/>
      <c r="G19" s="1570"/>
      <c r="H19" s="1570"/>
      <c r="I19" s="1608">
        <f>SUM(I12:I18)</f>
        <v>5542</v>
      </c>
      <c r="J19" s="1598">
        <f>SUM(J12:J18)</f>
        <v>2517</v>
      </c>
      <c r="K19" s="1598">
        <f>SUM(K12:K18)</f>
        <v>8059</v>
      </c>
      <c r="L19" s="1609">
        <f>K19/E19</f>
        <v>0.9998759305210918</v>
      </c>
    </row>
    <row r="20" spans="1:12" s="10" customFormat="1" ht="14.45" customHeight="1" x14ac:dyDescent="0.2">
      <c r="A20" s="1560"/>
      <c r="B20" s="1582"/>
      <c r="C20" s="1557"/>
      <c r="D20" s="1583"/>
      <c r="E20" s="1584"/>
      <c r="F20" s="1569"/>
      <c r="G20" s="1570"/>
      <c r="H20" s="1570"/>
      <c r="I20" s="1559"/>
      <c r="J20" s="675"/>
      <c r="K20" s="675"/>
      <c r="L20" s="1575"/>
    </row>
    <row r="21" spans="1:12" s="10" customFormat="1" ht="14.45" customHeight="1" x14ac:dyDescent="0.2">
      <c r="A21" s="1560"/>
      <c r="B21" s="1585" t="s">
        <v>277</v>
      </c>
      <c r="C21" s="1557"/>
      <c r="D21" s="1583"/>
      <c r="E21" s="1584"/>
      <c r="F21" s="1569"/>
      <c r="G21" s="1570"/>
      <c r="H21" s="1570"/>
      <c r="I21" s="1559"/>
      <c r="J21" s="675"/>
      <c r="K21" s="675"/>
      <c r="L21" s="1575"/>
    </row>
    <row r="22" spans="1:12" s="10" customFormat="1" ht="14.45" customHeight="1" x14ac:dyDescent="0.2">
      <c r="A22" s="1560" t="s">
        <v>478</v>
      </c>
      <c r="B22" s="1586" t="s">
        <v>1320</v>
      </c>
      <c r="C22" s="1557"/>
      <c r="D22" s="1558">
        <v>46350</v>
      </c>
      <c r="E22" s="669">
        <f>C22+D22</f>
        <v>46350</v>
      </c>
      <c r="F22" s="1569"/>
      <c r="G22" s="1570"/>
      <c r="H22" s="1570"/>
      <c r="I22" s="1559"/>
      <c r="J22" s="675">
        <v>46350</v>
      </c>
      <c r="K22" s="675">
        <f>I22+J22</f>
        <v>46350</v>
      </c>
      <c r="L22" s="1575">
        <f>K22/E22</f>
        <v>1</v>
      </c>
    </row>
    <row r="23" spans="1:12" s="10" customFormat="1" ht="14.45" customHeight="1" thickBot="1" x14ac:dyDescent="0.25">
      <c r="A23" s="1560" t="s">
        <v>479</v>
      </c>
      <c r="B23" s="627" t="s">
        <v>1088</v>
      </c>
      <c r="C23" s="1557"/>
      <c r="D23" s="675">
        <v>750000</v>
      </c>
      <c r="E23" s="707">
        <f>C23+D23</f>
        <v>750000</v>
      </c>
      <c r="F23" s="1569"/>
      <c r="G23" s="1570"/>
      <c r="H23" s="1570"/>
      <c r="I23" s="1559"/>
      <c r="J23" s="675">
        <v>750000</v>
      </c>
      <c r="K23" s="675">
        <f>I23+J23</f>
        <v>750000</v>
      </c>
      <c r="L23" s="1575">
        <f>K23/E23</f>
        <v>1</v>
      </c>
    </row>
    <row r="24" spans="1:12" s="10" customFormat="1" ht="14.45" customHeight="1" thickBot="1" x14ac:dyDescent="0.25">
      <c r="A24" s="1561" t="s">
        <v>480</v>
      </c>
      <c r="B24" s="1576" t="s">
        <v>278</v>
      </c>
      <c r="C24" s="1577">
        <f>C23+C22</f>
        <v>0</v>
      </c>
      <c r="D24" s="1578">
        <f>D23+D22</f>
        <v>796350</v>
      </c>
      <c r="E24" s="1579">
        <f>E23+E22</f>
        <v>796350</v>
      </c>
      <c r="F24" s="1578" t="e">
        <f>#REF!+F23</f>
        <v>#REF!</v>
      </c>
      <c r="G24" s="1578" t="e">
        <f>#REF!+G23</f>
        <v>#REF!</v>
      </c>
      <c r="H24" s="1578" t="e">
        <f>#REF!+H23</f>
        <v>#REF!</v>
      </c>
      <c r="I24" s="1580">
        <f>SUM(I22:I23)</f>
        <v>0</v>
      </c>
      <c r="J24" s="1581">
        <f>SUM(J22:J23)</f>
        <v>796350</v>
      </c>
      <c r="K24" s="1581">
        <f>SUM(K22:K23)</f>
        <v>796350</v>
      </c>
      <c r="L24" s="1602">
        <f>K24/E24</f>
        <v>1</v>
      </c>
    </row>
    <row r="25" spans="1:12" s="10" customFormat="1" ht="14.45" customHeight="1" x14ac:dyDescent="0.2">
      <c r="A25" s="1560"/>
      <c r="B25" s="1582"/>
      <c r="C25" s="1557"/>
      <c r="D25" s="1583"/>
      <c r="E25" s="1584"/>
      <c r="F25" s="1569"/>
      <c r="G25" s="1570"/>
      <c r="H25" s="1570"/>
      <c r="I25" s="1559"/>
      <c r="J25" s="675"/>
      <c r="K25" s="675"/>
      <c r="L25" s="1575"/>
    </row>
    <row r="26" spans="1:12" s="10" customFormat="1" ht="14.45" customHeight="1" thickBot="1" x14ac:dyDescent="0.25">
      <c r="A26" s="1560" t="s">
        <v>481</v>
      </c>
      <c r="B26" s="1587" t="s">
        <v>903</v>
      </c>
      <c r="C26" s="1557"/>
      <c r="D26" s="1583"/>
      <c r="E26" s="1584"/>
      <c r="F26" s="1569"/>
      <c r="G26" s="1570"/>
      <c r="H26" s="1570"/>
      <c r="I26" s="1559"/>
      <c r="J26" s="675"/>
      <c r="K26" s="675"/>
      <c r="L26" s="1575"/>
    </row>
    <row r="27" spans="1:12" s="10" customFormat="1" ht="14.45" customHeight="1" thickBot="1" x14ac:dyDescent="0.25">
      <c r="A27" s="1561" t="s">
        <v>482</v>
      </c>
      <c r="B27" s="1576" t="s">
        <v>904</v>
      </c>
      <c r="C27" s="1577">
        <f>SUM(C26:C26)</f>
        <v>0</v>
      </c>
      <c r="D27" s="1578">
        <f t="shared" ref="D27:E27" si="0">SUM(D26:D26)</f>
        <v>0</v>
      </c>
      <c r="E27" s="1579">
        <f t="shared" si="0"/>
        <v>0</v>
      </c>
      <c r="F27" s="1569"/>
      <c r="G27" s="1570"/>
      <c r="H27" s="1570"/>
      <c r="I27" s="1580"/>
      <c r="J27" s="1581"/>
      <c r="K27" s="1581"/>
      <c r="L27" s="1602"/>
    </row>
    <row r="28" spans="1:12" s="10" customFormat="1" ht="12" customHeight="1" x14ac:dyDescent="0.2">
      <c r="A28" s="1560"/>
      <c r="B28" s="1588"/>
      <c r="C28" s="1567"/>
      <c r="D28" s="1568"/>
      <c r="E28" s="1572"/>
      <c r="F28" s="1569"/>
      <c r="G28" s="1570"/>
      <c r="H28" s="1570"/>
      <c r="I28" s="1559"/>
      <c r="J28" s="675"/>
      <c r="K28" s="675"/>
      <c r="L28" s="1575"/>
    </row>
    <row r="29" spans="1:12" s="9" customFormat="1" ht="14.45" customHeight="1" x14ac:dyDescent="0.15">
      <c r="A29" s="1560"/>
      <c r="B29" s="1589" t="s">
        <v>3030</v>
      </c>
      <c r="C29" s="1557"/>
      <c r="D29" s="1583"/>
      <c r="E29" s="1584"/>
      <c r="F29" s="1590"/>
      <c r="G29" s="1591"/>
      <c r="H29" s="1591"/>
      <c r="I29" s="1592"/>
      <c r="J29" s="1593"/>
      <c r="K29" s="1593"/>
      <c r="L29" s="1594"/>
    </row>
    <row r="30" spans="1:12" s="9" customFormat="1" ht="26.25" customHeight="1" x14ac:dyDescent="0.15">
      <c r="A30" s="1560" t="s">
        <v>517</v>
      </c>
      <c r="B30" s="577" t="s">
        <v>1082</v>
      </c>
      <c r="C30" s="1574">
        <v>560281</v>
      </c>
      <c r="D30" s="1558"/>
      <c r="E30" s="669">
        <f>C30+D30</f>
        <v>560281</v>
      </c>
      <c r="F30" s="1590"/>
      <c r="G30" s="1591"/>
      <c r="H30" s="1591"/>
      <c r="I30" s="1559"/>
      <c r="J30" s="675"/>
      <c r="K30" s="675"/>
      <c r="L30" s="1575">
        <f>K30/E30</f>
        <v>0</v>
      </c>
    </row>
    <row r="31" spans="1:12" s="9" customFormat="1" ht="26.25" customHeight="1" x14ac:dyDescent="0.15">
      <c r="A31" s="1560" t="s">
        <v>518</v>
      </c>
      <c r="B31" s="586" t="s">
        <v>861</v>
      </c>
      <c r="C31" s="1559">
        <v>179360</v>
      </c>
      <c r="D31" s="675"/>
      <c r="E31" s="707">
        <f>C31+D31</f>
        <v>179360</v>
      </c>
      <c r="F31" s="1590"/>
      <c r="G31" s="1591"/>
      <c r="H31" s="1591"/>
      <c r="I31" s="1559">
        <v>179360</v>
      </c>
      <c r="J31" s="675"/>
      <c r="K31" s="675">
        <f>I31+J31</f>
        <v>179360</v>
      </c>
      <c r="L31" s="1575">
        <f t="shared" ref="L31:L39" si="1">K31/E31</f>
        <v>1</v>
      </c>
    </row>
    <row r="32" spans="1:12" s="9" customFormat="1" ht="26.25" customHeight="1" x14ac:dyDescent="0.15">
      <c r="A32" s="1560" t="s">
        <v>519</v>
      </c>
      <c r="B32" s="586" t="s">
        <v>856</v>
      </c>
      <c r="C32" s="1559">
        <v>75141</v>
      </c>
      <c r="D32" s="675"/>
      <c r="E32" s="707">
        <f>C32+D32</f>
        <v>75141</v>
      </c>
      <c r="F32" s="1590"/>
      <c r="G32" s="1591"/>
      <c r="H32" s="1591"/>
      <c r="I32" s="1559"/>
      <c r="J32" s="675"/>
      <c r="K32" s="675">
        <f t="shared" ref="K32:K39" si="2">I32+J32</f>
        <v>0</v>
      </c>
      <c r="L32" s="1575">
        <f t="shared" si="1"/>
        <v>0</v>
      </c>
    </row>
    <row r="33" spans="1:12" s="9" customFormat="1" ht="26.25" customHeight="1" x14ac:dyDescent="0.15">
      <c r="A33" s="1560" t="s">
        <v>520</v>
      </c>
      <c r="B33" s="1595" t="s">
        <v>1055</v>
      </c>
      <c r="C33" s="1559">
        <v>0</v>
      </c>
      <c r="D33" s="675"/>
      <c r="E33" s="707">
        <f t="shared" ref="E33:E39" si="3">C33+D33</f>
        <v>0</v>
      </c>
      <c r="F33" s="1590"/>
      <c r="G33" s="1591"/>
      <c r="H33" s="1591"/>
      <c r="I33" s="1559"/>
      <c r="J33" s="675"/>
      <c r="K33" s="675">
        <f t="shared" si="2"/>
        <v>0</v>
      </c>
      <c r="L33" s="1575"/>
    </row>
    <row r="34" spans="1:12" s="9" customFormat="1" ht="26.25" customHeight="1" x14ac:dyDescent="0.15">
      <c r="A34" s="1560" t="s">
        <v>521</v>
      </c>
      <c r="B34" s="1595" t="s">
        <v>1178</v>
      </c>
      <c r="C34" s="1559">
        <v>880000</v>
      </c>
      <c r="D34" s="675"/>
      <c r="E34" s="707">
        <f t="shared" si="3"/>
        <v>880000</v>
      </c>
      <c r="F34" s="1590"/>
      <c r="G34" s="1591"/>
      <c r="H34" s="1591"/>
      <c r="I34" s="1559">
        <v>880000</v>
      </c>
      <c r="J34" s="675"/>
      <c r="K34" s="675">
        <f t="shared" si="2"/>
        <v>880000</v>
      </c>
      <c r="L34" s="1575">
        <f t="shared" si="1"/>
        <v>1</v>
      </c>
    </row>
    <row r="35" spans="1:12" s="9" customFormat="1" ht="26.25" customHeight="1" x14ac:dyDescent="0.15">
      <c r="A35" s="1560" t="s">
        <v>522</v>
      </c>
      <c r="B35" s="1595" t="s">
        <v>1207</v>
      </c>
      <c r="C35" s="1559">
        <v>111680</v>
      </c>
      <c r="D35" s="675"/>
      <c r="E35" s="707">
        <f t="shared" ref="E35:E38" si="4">C35+D35</f>
        <v>111680</v>
      </c>
      <c r="F35" s="1590"/>
      <c r="G35" s="1591"/>
      <c r="H35" s="1591"/>
      <c r="I35" s="1559">
        <v>111680</v>
      </c>
      <c r="J35" s="675"/>
      <c r="K35" s="675">
        <f t="shared" si="2"/>
        <v>111680</v>
      </c>
      <c r="L35" s="1575">
        <f t="shared" si="1"/>
        <v>1</v>
      </c>
    </row>
    <row r="36" spans="1:12" s="9" customFormat="1" ht="26.25" customHeight="1" x14ac:dyDescent="0.15">
      <c r="A36" s="1560" t="s">
        <v>523</v>
      </c>
      <c r="B36" s="1595" t="s">
        <v>1271</v>
      </c>
      <c r="C36" s="1559">
        <v>49953</v>
      </c>
      <c r="D36" s="675"/>
      <c r="E36" s="707">
        <f t="shared" si="4"/>
        <v>49953</v>
      </c>
      <c r="F36" s="1590"/>
      <c r="G36" s="1591"/>
      <c r="H36" s="1591"/>
      <c r="I36" s="1559">
        <v>49953</v>
      </c>
      <c r="J36" s="675"/>
      <c r="K36" s="675">
        <f t="shared" si="2"/>
        <v>49953</v>
      </c>
      <c r="L36" s="1575">
        <f t="shared" si="1"/>
        <v>1</v>
      </c>
    </row>
    <row r="37" spans="1:12" s="9" customFormat="1" ht="26.25" customHeight="1" x14ac:dyDescent="0.15">
      <c r="A37" s="1560" t="s">
        <v>525</v>
      </c>
      <c r="B37" s="577" t="s">
        <v>1259</v>
      </c>
      <c r="C37" s="1559">
        <v>11068</v>
      </c>
      <c r="D37" s="675"/>
      <c r="E37" s="707">
        <f t="shared" si="4"/>
        <v>11068</v>
      </c>
      <c r="F37" s="1590"/>
      <c r="G37" s="1591"/>
      <c r="H37" s="1591"/>
      <c r="I37" s="1559">
        <v>11068</v>
      </c>
      <c r="J37" s="675"/>
      <c r="K37" s="675">
        <f t="shared" si="2"/>
        <v>11068</v>
      </c>
      <c r="L37" s="1575">
        <f t="shared" si="1"/>
        <v>1</v>
      </c>
    </row>
    <row r="38" spans="1:12" s="9" customFormat="1" ht="26.25" customHeight="1" x14ac:dyDescent="0.15">
      <c r="A38" s="1560" t="s">
        <v>526</v>
      </c>
      <c r="B38" s="577" t="s">
        <v>1260</v>
      </c>
      <c r="C38" s="1559">
        <v>1338</v>
      </c>
      <c r="D38" s="675"/>
      <c r="E38" s="707">
        <f t="shared" si="4"/>
        <v>1338</v>
      </c>
      <c r="F38" s="1590"/>
      <c r="G38" s="1591"/>
      <c r="H38" s="1591"/>
      <c r="I38" s="1559">
        <v>1338</v>
      </c>
      <c r="J38" s="675"/>
      <c r="K38" s="675">
        <f t="shared" si="2"/>
        <v>1338</v>
      </c>
      <c r="L38" s="1575">
        <f t="shared" si="1"/>
        <v>1</v>
      </c>
    </row>
    <row r="39" spans="1:12" s="9" customFormat="1" ht="26.25" customHeight="1" thickBot="1" x14ac:dyDescent="0.2">
      <c r="A39" s="1560" t="s">
        <v>527</v>
      </c>
      <c r="B39" s="577" t="s">
        <v>1261</v>
      </c>
      <c r="C39" s="1559">
        <v>8064</v>
      </c>
      <c r="D39" s="675"/>
      <c r="E39" s="707">
        <f t="shared" si="3"/>
        <v>8064</v>
      </c>
      <c r="F39" s="1590"/>
      <c r="G39" s="1591"/>
      <c r="H39" s="1591"/>
      <c r="I39" s="1559">
        <v>8064</v>
      </c>
      <c r="J39" s="675"/>
      <c r="K39" s="675">
        <f t="shared" si="2"/>
        <v>8064</v>
      </c>
      <c r="L39" s="1575">
        <f t="shared" si="1"/>
        <v>1</v>
      </c>
    </row>
    <row r="40" spans="1:12" ht="14.45" customHeight="1" thickBot="1" x14ac:dyDescent="0.25">
      <c r="A40" s="1561" t="s">
        <v>528</v>
      </c>
      <c r="B40" s="1596" t="s">
        <v>900</v>
      </c>
      <c r="C40" s="1597">
        <f>SUM(C30:C39)</f>
        <v>1876885</v>
      </c>
      <c r="D40" s="1598">
        <f t="shared" ref="D40" si="5">SUM(D30:D34)</f>
        <v>0</v>
      </c>
      <c r="E40" s="1599">
        <f>SUM(E30:E39)</f>
        <v>1876885</v>
      </c>
      <c r="F40" s="1600"/>
      <c r="G40" s="1601"/>
      <c r="H40" s="1601"/>
      <c r="I40" s="1608">
        <f>SUM(I30:I39)</f>
        <v>1241463</v>
      </c>
      <c r="J40" s="1598">
        <f>SUM(J30:J39)</f>
        <v>0</v>
      </c>
      <c r="K40" s="1598">
        <f>I40+J40</f>
        <v>1241463</v>
      </c>
      <c r="L40" s="1609">
        <f>K40/E40</f>
        <v>0.66144862365035684</v>
      </c>
    </row>
    <row r="41" spans="1:12" ht="14.45" customHeight="1" x14ac:dyDescent="0.2">
      <c r="A41" s="1962"/>
      <c r="B41" s="1582"/>
      <c r="C41" s="1557"/>
      <c r="D41" s="1583"/>
      <c r="E41" s="1584"/>
      <c r="F41" s="1600"/>
      <c r="G41" s="1601"/>
      <c r="H41" s="1601"/>
      <c r="I41" s="1559"/>
      <c r="J41" s="675"/>
      <c r="K41" s="675"/>
      <c r="L41" s="1575"/>
    </row>
    <row r="42" spans="1:12" ht="14.45" customHeight="1" x14ac:dyDescent="0.2">
      <c r="A42" s="1560"/>
      <c r="B42" s="1587" t="s">
        <v>164</v>
      </c>
      <c r="C42" s="1557"/>
      <c r="D42" s="1558"/>
      <c r="E42" s="669"/>
      <c r="F42" s="1600"/>
      <c r="G42" s="1601"/>
      <c r="H42" s="1601"/>
      <c r="I42" s="1559"/>
      <c r="J42" s="675"/>
      <c r="K42" s="675"/>
      <c r="L42" s="1575"/>
    </row>
    <row r="43" spans="1:12" ht="28.5" customHeight="1" x14ac:dyDescent="0.2">
      <c r="A43" s="1560" t="s">
        <v>529</v>
      </c>
      <c r="B43" s="627" t="s">
        <v>1273</v>
      </c>
      <c r="C43" s="1557">
        <v>9931</v>
      </c>
      <c r="D43" s="1558"/>
      <c r="E43" s="669">
        <f>C43+D43</f>
        <v>9931</v>
      </c>
      <c r="F43" s="1600"/>
      <c r="G43" s="1601"/>
      <c r="H43" s="1601"/>
      <c r="I43" s="1559">
        <v>9931</v>
      </c>
      <c r="J43" s="675"/>
      <c r="K43" s="675">
        <f>I43+J43</f>
        <v>9931</v>
      </c>
      <c r="L43" s="1575">
        <f>K43/E43</f>
        <v>1</v>
      </c>
    </row>
    <row r="44" spans="1:12" ht="17.25" customHeight="1" thickBot="1" x14ac:dyDescent="0.25">
      <c r="A44" s="1560" t="s">
        <v>530</v>
      </c>
      <c r="B44" s="627" t="s">
        <v>1005</v>
      </c>
      <c r="C44" s="1559"/>
      <c r="D44" s="675"/>
      <c r="E44" s="707"/>
      <c r="F44" s="1600"/>
      <c r="G44" s="1601"/>
      <c r="H44" s="1601"/>
      <c r="I44" s="1559"/>
      <c r="J44" s="675"/>
      <c r="K44" s="675"/>
      <c r="L44" s="1575"/>
    </row>
    <row r="45" spans="1:12" ht="14.45" customHeight="1" thickBot="1" x14ac:dyDescent="0.25">
      <c r="A45" s="1561" t="s">
        <v>531</v>
      </c>
      <c r="B45" s="1576" t="s">
        <v>901</v>
      </c>
      <c r="C45" s="1577">
        <f>SUM(C43:C44)</f>
        <v>9931</v>
      </c>
      <c r="D45" s="1578">
        <f>SUM(D43:D44)</f>
        <v>0</v>
      </c>
      <c r="E45" s="1579">
        <f>SUM(E43:E44)</f>
        <v>9931</v>
      </c>
      <c r="F45" s="1600"/>
      <c r="G45" s="1601"/>
      <c r="H45" s="1601"/>
      <c r="I45" s="1580">
        <f>SUM(I43:I44)</f>
        <v>9931</v>
      </c>
      <c r="J45" s="1581">
        <f>SUM(J43:J44)</f>
        <v>0</v>
      </c>
      <c r="K45" s="1581">
        <f>SUM(K43:K44)</f>
        <v>9931</v>
      </c>
      <c r="L45" s="1602">
        <f>K45/E45</f>
        <v>1</v>
      </c>
    </row>
    <row r="46" spans="1:12" ht="14.45" customHeight="1" x14ac:dyDescent="0.2">
      <c r="A46" s="1560"/>
      <c r="B46" s="1582"/>
      <c r="C46" s="1557"/>
      <c r="D46" s="1583"/>
      <c r="E46" s="1584"/>
      <c r="F46" s="1600"/>
      <c r="G46" s="1601"/>
      <c r="H46" s="1601"/>
      <c r="I46" s="1559"/>
      <c r="J46" s="675"/>
      <c r="K46" s="675"/>
      <c r="L46" s="1575"/>
    </row>
    <row r="47" spans="1:12" s="10" customFormat="1" ht="14.45" customHeight="1" x14ac:dyDescent="0.2">
      <c r="A47" s="1560"/>
      <c r="B47" s="1587" t="s">
        <v>97</v>
      </c>
      <c r="C47" s="1603"/>
      <c r="D47" s="1604"/>
      <c r="E47" s="1605"/>
      <c r="F47" s="1569"/>
      <c r="G47" s="1570"/>
      <c r="H47" s="1570"/>
      <c r="I47" s="1559"/>
      <c r="J47" s="675"/>
      <c r="K47" s="675"/>
      <c r="L47" s="1575"/>
    </row>
    <row r="48" spans="1:12" s="10" customFormat="1" ht="14.45" customHeight="1" thickBot="1" x14ac:dyDescent="0.25">
      <c r="A48" s="1560" t="s">
        <v>532</v>
      </c>
      <c r="B48" s="627" t="s">
        <v>98</v>
      </c>
      <c r="C48" s="1603"/>
      <c r="D48" s="675">
        <v>3006</v>
      </c>
      <c r="E48" s="707">
        <f>SUM(D48)</f>
        <v>3006</v>
      </c>
      <c r="F48" s="1569"/>
      <c r="G48" s="1570"/>
      <c r="H48" s="1570"/>
      <c r="I48" s="1559"/>
      <c r="J48" s="675">
        <v>3344</v>
      </c>
      <c r="K48" s="675">
        <f>I48+J48</f>
        <v>3344</v>
      </c>
      <c r="L48" s="1575">
        <f>K48/E48</f>
        <v>1.1124417831004658</v>
      </c>
    </row>
    <row r="49" spans="1:12" s="10" customFormat="1" ht="14.45" customHeight="1" thickBot="1" x14ac:dyDescent="0.25">
      <c r="A49" s="1561" t="s">
        <v>548</v>
      </c>
      <c r="B49" s="1576" t="s">
        <v>99</v>
      </c>
      <c r="C49" s="1597">
        <f>SUM(C48:C48)</f>
        <v>0</v>
      </c>
      <c r="D49" s="1598">
        <f>SUM(D48:D48)</f>
        <v>3006</v>
      </c>
      <c r="E49" s="1599">
        <f>SUM(E48:E48)</f>
        <v>3006</v>
      </c>
      <c r="F49" s="1606"/>
      <c r="G49" s="1570"/>
      <c r="H49" s="1570"/>
      <c r="I49" s="1580">
        <f>SUM(I48)</f>
        <v>0</v>
      </c>
      <c r="J49" s="1581">
        <f>SUM(J48)</f>
        <v>3344</v>
      </c>
      <c r="K49" s="1581">
        <f>SUM(K48)</f>
        <v>3344</v>
      </c>
      <c r="L49" s="1602">
        <f>K49/E49</f>
        <v>1.1124417831004658</v>
      </c>
    </row>
    <row r="50" spans="1:12" s="10" customFormat="1" ht="15.75" customHeight="1" thickBot="1" x14ac:dyDescent="0.25">
      <c r="A50" s="1560"/>
      <c r="B50" s="1582"/>
      <c r="C50" s="1607"/>
      <c r="D50" s="1604"/>
      <c r="E50" s="1605"/>
      <c r="F50" s="1569"/>
      <c r="G50" s="1570"/>
      <c r="H50" s="1570"/>
      <c r="I50" s="1559"/>
      <c r="J50" s="675"/>
      <c r="K50" s="675"/>
      <c r="L50" s="1575"/>
    </row>
    <row r="51" spans="1:12" s="10" customFormat="1" ht="14.45" customHeight="1" thickBot="1" x14ac:dyDescent="0.25">
      <c r="A51" s="1561" t="s">
        <v>549</v>
      </c>
      <c r="B51" s="1576" t="s">
        <v>100</v>
      </c>
      <c r="C51" s="1597">
        <f t="shared" ref="C51:H51" si="6">C19+C40+C45+C49+C27+C24</f>
        <v>1892359</v>
      </c>
      <c r="D51" s="1598">
        <f t="shared" si="6"/>
        <v>801873</v>
      </c>
      <c r="E51" s="1599">
        <f t="shared" si="6"/>
        <v>2694232</v>
      </c>
      <c r="F51" s="1578" t="e">
        <f t="shared" si="6"/>
        <v>#REF!</v>
      </c>
      <c r="G51" s="1578" t="e">
        <f t="shared" si="6"/>
        <v>#REF!</v>
      </c>
      <c r="H51" s="1578" t="e">
        <f t="shared" si="6"/>
        <v>#REF!</v>
      </c>
      <c r="I51" s="1608">
        <f>I19+I24+I27+I40+I45+I49</f>
        <v>1256936</v>
      </c>
      <c r="J51" s="1598">
        <f>J19+J24+J27+J40+J45+J49</f>
        <v>802211</v>
      </c>
      <c r="K51" s="1598">
        <f>I51+J51</f>
        <v>2059147</v>
      </c>
      <c r="L51" s="1609">
        <f>K51/E51</f>
        <v>0.76427976506848705</v>
      </c>
    </row>
    <row r="52" spans="1:12" ht="14.45" customHeight="1" x14ac:dyDescent="0.2">
      <c r="C52" s="706"/>
      <c r="D52" s="706"/>
      <c r="E52" s="706"/>
    </row>
    <row r="58" spans="1:12" ht="14.45" customHeight="1" x14ac:dyDescent="0.2">
      <c r="B58" s="136"/>
    </row>
  </sheetData>
  <sheetProtection selectLockedCells="1" selectUnlockedCells="1"/>
  <mergeCells count="8">
    <mergeCell ref="A1:L1"/>
    <mergeCell ref="I7:L7"/>
    <mergeCell ref="A6:L6"/>
    <mergeCell ref="A4:L4"/>
    <mergeCell ref="A3:L3"/>
    <mergeCell ref="A7:A8"/>
    <mergeCell ref="B7:B8"/>
    <mergeCell ref="C7:E7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S83"/>
  <sheetViews>
    <sheetView workbookViewId="0">
      <selection sqref="A1:M1"/>
    </sheetView>
  </sheetViews>
  <sheetFormatPr defaultColWidth="9.140625" defaultRowHeight="12" x14ac:dyDescent="0.2"/>
  <cols>
    <col min="1" max="1" width="5.7109375" style="98" customWidth="1"/>
    <col min="2" max="2" width="53" style="97" customWidth="1"/>
    <col min="3" max="5" width="8.85546875" style="97" customWidth="1"/>
    <col min="6" max="8" width="8.85546875" style="96" customWidth="1"/>
    <col min="9" max="11" width="9.140625" style="11"/>
    <col min="12" max="12" width="11.7109375" style="11" customWidth="1"/>
    <col min="13" max="13" width="11.7109375" style="1438" customWidth="1"/>
    <col min="14" max="16384" width="9.140625" style="11"/>
  </cols>
  <sheetData>
    <row r="1" spans="1:19" x14ac:dyDescent="0.2">
      <c r="A1" s="2323" t="s">
        <v>3064</v>
      </c>
      <c r="B1" s="2323"/>
      <c r="C1" s="2323"/>
      <c r="D1" s="2323"/>
      <c r="E1" s="2323"/>
      <c r="F1" s="2323"/>
      <c r="G1" s="2323"/>
      <c r="H1" s="2323"/>
      <c r="I1" s="2323"/>
      <c r="J1" s="2323"/>
      <c r="K1" s="2323"/>
      <c r="L1" s="2323"/>
      <c r="M1" s="2323"/>
    </row>
    <row r="2" spans="1:19" x14ac:dyDescent="0.2">
      <c r="A2" s="194"/>
      <c r="B2" s="194"/>
      <c r="C2" s="2040"/>
      <c r="D2" s="2040"/>
      <c r="E2" s="2040"/>
      <c r="F2" s="194"/>
      <c r="G2" s="194"/>
      <c r="H2" s="194"/>
    </row>
    <row r="3" spans="1:19" ht="13.5" customHeight="1" x14ac:dyDescent="0.2">
      <c r="A3" s="2324" t="s">
        <v>912</v>
      </c>
      <c r="B3" s="2324"/>
      <c r="C3" s="2324"/>
      <c r="D3" s="2324"/>
      <c r="E3" s="2324"/>
      <c r="F3" s="2324"/>
      <c r="G3" s="2324"/>
      <c r="H3" s="2324"/>
      <c r="I3" s="2324"/>
      <c r="J3" s="2324"/>
      <c r="K3" s="2324"/>
      <c r="L3" s="2324"/>
      <c r="M3" s="2324"/>
    </row>
    <row r="4" spans="1:19" x14ac:dyDescent="0.2">
      <c r="A4" s="2325" t="s">
        <v>1160</v>
      </c>
      <c r="B4" s="2325"/>
      <c r="C4" s="2325"/>
      <c r="D4" s="2325"/>
      <c r="E4" s="2325"/>
      <c r="F4" s="2325"/>
      <c r="G4" s="2325"/>
      <c r="H4" s="2325"/>
      <c r="I4" s="2325"/>
      <c r="J4" s="2325"/>
      <c r="K4" s="2325"/>
      <c r="L4" s="2325"/>
      <c r="M4" s="2325"/>
    </row>
    <row r="5" spans="1:19" x14ac:dyDescent="0.2">
      <c r="A5" s="95"/>
      <c r="B5" s="95"/>
      <c r="C5" s="2041"/>
      <c r="D5" s="2041"/>
      <c r="E5" s="2041"/>
      <c r="F5" s="95"/>
      <c r="G5" s="195"/>
      <c r="H5" s="195"/>
    </row>
    <row r="6" spans="1:19" ht="12.75" customHeight="1" thickBot="1" x14ac:dyDescent="0.25">
      <c r="A6" s="2326" t="s">
        <v>293</v>
      </c>
      <c r="B6" s="2326"/>
      <c r="C6" s="2326"/>
      <c r="D6" s="2326"/>
      <c r="E6" s="2326"/>
      <c r="F6" s="2326"/>
      <c r="G6" s="2326"/>
      <c r="H6" s="2326"/>
      <c r="I6" s="2326"/>
      <c r="J6" s="2326"/>
      <c r="K6" s="2326"/>
      <c r="L6" s="2326"/>
      <c r="M6" s="2326"/>
    </row>
    <row r="7" spans="1:19" ht="27" customHeight="1" x14ac:dyDescent="0.2">
      <c r="A7" s="2319" t="s">
        <v>76</v>
      </c>
      <c r="B7" s="2321" t="s">
        <v>85</v>
      </c>
      <c r="C7" s="2317" t="s">
        <v>3037</v>
      </c>
      <c r="D7" s="2317"/>
      <c r="E7" s="2317"/>
      <c r="F7" s="2317" t="s">
        <v>3041</v>
      </c>
      <c r="G7" s="2317"/>
      <c r="H7" s="2317"/>
      <c r="I7" s="2317" t="s">
        <v>1295</v>
      </c>
      <c r="J7" s="2317"/>
      <c r="K7" s="2317"/>
      <c r="L7" s="2317"/>
      <c r="M7" s="2318"/>
    </row>
    <row r="8" spans="1:19" s="7" customFormat="1" ht="48.75" customHeight="1" thickBot="1" x14ac:dyDescent="0.25">
      <c r="A8" s="2320"/>
      <c r="B8" s="2322"/>
      <c r="C8" s="2131" t="s">
        <v>62</v>
      </c>
      <c r="D8" s="2131" t="s">
        <v>63</v>
      </c>
      <c r="E8" s="2131" t="s">
        <v>64</v>
      </c>
      <c r="F8" s="2131" t="s">
        <v>62</v>
      </c>
      <c r="G8" s="2131" t="s">
        <v>63</v>
      </c>
      <c r="H8" s="2131" t="s">
        <v>64</v>
      </c>
      <c r="I8" s="2131" t="s">
        <v>62</v>
      </c>
      <c r="J8" s="2131" t="s">
        <v>63</v>
      </c>
      <c r="K8" s="2131" t="s">
        <v>1299</v>
      </c>
      <c r="L8" s="2131" t="s">
        <v>3039</v>
      </c>
      <c r="M8" s="2149" t="s">
        <v>3040</v>
      </c>
    </row>
    <row r="9" spans="1:19" ht="14.25" customHeight="1" x14ac:dyDescent="0.2">
      <c r="A9" s="2132" t="s">
        <v>467</v>
      </c>
      <c r="B9" s="2110" t="s">
        <v>86</v>
      </c>
      <c r="C9" s="2109"/>
      <c r="D9" s="2110"/>
      <c r="E9" s="2111"/>
      <c r="F9" s="2133"/>
      <c r="G9" s="2134"/>
      <c r="H9" s="2135"/>
      <c r="I9" s="2116"/>
      <c r="J9" s="2117"/>
      <c r="K9" s="2118"/>
      <c r="L9" s="2194"/>
      <c r="M9" s="2136"/>
    </row>
    <row r="10" spans="1:19" ht="28.9" customHeight="1" x14ac:dyDescent="0.2">
      <c r="A10" s="2137" t="s">
        <v>475</v>
      </c>
      <c r="B10" s="2097" t="s">
        <v>442</v>
      </c>
      <c r="C10" s="2112"/>
      <c r="D10" s="2097"/>
      <c r="E10" s="2113"/>
      <c r="F10" s="2100"/>
      <c r="G10" s="733"/>
      <c r="H10" s="1440"/>
      <c r="I10" s="2119"/>
      <c r="J10" s="2120"/>
      <c r="K10" s="2121"/>
      <c r="L10" s="2195"/>
      <c r="M10" s="2138"/>
    </row>
    <row r="11" spans="1:19" x14ac:dyDescent="0.2">
      <c r="A11" s="2139" t="s">
        <v>476</v>
      </c>
      <c r="B11" s="544" t="s">
        <v>423</v>
      </c>
      <c r="C11" s="2150"/>
      <c r="D11" s="2151"/>
      <c r="E11" s="2152"/>
      <c r="F11" s="2101"/>
      <c r="G11" s="543"/>
      <c r="H11" s="1441"/>
      <c r="I11" s="2119"/>
      <c r="J11" s="2120"/>
      <c r="K11" s="2121">
        <f>I11+J11</f>
        <v>0</v>
      </c>
      <c r="L11" s="2195"/>
      <c r="M11" s="2138"/>
    </row>
    <row r="12" spans="1:19" x14ac:dyDescent="0.2">
      <c r="A12" s="2139" t="s">
        <v>477</v>
      </c>
      <c r="B12" s="544" t="s">
        <v>945</v>
      </c>
      <c r="C12" s="2150"/>
      <c r="D12" s="2151">
        <v>20000</v>
      </c>
      <c r="E12" s="2152">
        <f>C12+D12</f>
        <v>20000</v>
      </c>
      <c r="F12" s="678"/>
      <c r="G12" s="543">
        <v>54955</v>
      </c>
      <c r="H12" s="1441">
        <f t="shared" ref="H12:H20" si="0">SUM(F12:G12)</f>
        <v>54955</v>
      </c>
      <c r="I12" s="2119"/>
      <c r="J12" s="2120">
        <v>54955</v>
      </c>
      <c r="K12" s="2121">
        <f t="shared" ref="K12:K20" si="1">I12+J12</f>
        <v>54955</v>
      </c>
      <c r="L12" s="2195">
        <f>K12/E12</f>
        <v>2.7477499999999999</v>
      </c>
      <c r="M12" s="2138">
        <f>K12/H12</f>
        <v>1</v>
      </c>
      <c r="P12" s="611"/>
    </row>
    <row r="13" spans="1:19" x14ac:dyDescent="0.2">
      <c r="A13" s="2139" t="s">
        <v>478</v>
      </c>
      <c r="B13" s="544" t="s">
        <v>946</v>
      </c>
      <c r="C13" s="2150"/>
      <c r="D13" s="2151">
        <v>25000</v>
      </c>
      <c r="E13" s="2152">
        <f t="shared" ref="E13:E19" si="2">C13+D13</f>
        <v>25000</v>
      </c>
      <c r="F13" s="678"/>
      <c r="G13" s="543">
        <v>83000</v>
      </c>
      <c r="H13" s="1441">
        <f t="shared" si="0"/>
        <v>83000</v>
      </c>
      <c r="I13" s="2119"/>
      <c r="J13" s="2120">
        <v>82904</v>
      </c>
      <c r="K13" s="2121">
        <f t="shared" si="1"/>
        <v>82904</v>
      </c>
      <c r="L13" s="2195">
        <f t="shared" ref="L13:L19" si="3">K13/E13</f>
        <v>3.31616</v>
      </c>
      <c r="M13" s="2138">
        <f t="shared" ref="M13:M76" si="4">K13/H13</f>
        <v>0.99884337349397589</v>
      </c>
    </row>
    <row r="14" spans="1:19" ht="13.5" customHeight="1" x14ac:dyDescent="0.2">
      <c r="A14" s="2139" t="s">
        <v>479</v>
      </c>
      <c r="B14" s="544" t="s">
        <v>1154</v>
      </c>
      <c r="C14" s="2150"/>
      <c r="D14" s="2151">
        <v>0</v>
      </c>
      <c r="E14" s="2152">
        <f t="shared" si="2"/>
        <v>0</v>
      </c>
      <c r="F14" s="678"/>
      <c r="G14" s="543">
        <v>0</v>
      </c>
      <c r="H14" s="1441">
        <v>0</v>
      </c>
      <c r="I14" s="2119"/>
      <c r="J14" s="2120"/>
      <c r="K14" s="2121">
        <f t="shared" si="1"/>
        <v>0</v>
      </c>
      <c r="L14" s="2195"/>
      <c r="M14" s="2138"/>
    </row>
    <row r="15" spans="1:19" x14ac:dyDescent="0.2">
      <c r="A15" s="2139" t="s">
        <v>480</v>
      </c>
      <c r="B15" s="544" t="s">
        <v>424</v>
      </c>
      <c r="C15" s="2150">
        <v>4500</v>
      </c>
      <c r="D15" s="2151"/>
      <c r="E15" s="2152">
        <f t="shared" si="2"/>
        <v>4500</v>
      </c>
      <c r="F15" s="2101">
        <v>4500</v>
      </c>
      <c r="G15" s="543"/>
      <c r="H15" s="1441">
        <f t="shared" si="0"/>
        <v>4500</v>
      </c>
      <c r="I15" s="2119">
        <v>4500</v>
      </c>
      <c r="J15" s="2120"/>
      <c r="K15" s="2121">
        <f t="shared" si="1"/>
        <v>4500</v>
      </c>
      <c r="L15" s="2195">
        <f t="shared" si="3"/>
        <v>1</v>
      </c>
      <c r="M15" s="2138">
        <f t="shared" si="4"/>
        <v>1</v>
      </c>
      <c r="N15" s="611"/>
      <c r="S15" s="611"/>
    </row>
    <row r="16" spans="1:19" x14ac:dyDescent="0.2">
      <c r="A16" s="2139" t="s">
        <v>481</v>
      </c>
      <c r="B16" s="546" t="s">
        <v>425</v>
      </c>
      <c r="C16" s="2150"/>
      <c r="D16" s="2151">
        <v>2900</v>
      </c>
      <c r="E16" s="2152">
        <f t="shared" si="2"/>
        <v>2900</v>
      </c>
      <c r="F16" s="678"/>
      <c r="G16" s="543">
        <v>2900</v>
      </c>
      <c r="H16" s="1441">
        <f t="shared" si="0"/>
        <v>2900</v>
      </c>
      <c r="I16" s="2119"/>
      <c r="J16" s="2120">
        <v>2825</v>
      </c>
      <c r="K16" s="2121">
        <f t="shared" si="1"/>
        <v>2825</v>
      </c>
      <c r="L16" s="2195">
        <f t="shared" si="3"/>
        <v>0.97413793103448276</v>
      </c>
      <c r="M16" s="2138">
        <f t="shared" si="4"/>
        <v>0.97413793103448276</v>
      </c>
    </row>
    <row r="17" spans="1:13" ht="13.5" customHeight="1" x14ac:dyDescent="0.2">
      <c r="A17" s="2139" t="s">
        <v>482</v>
      </c>
      <c r="B17" s="546" t="s">
        <v>455</v>
      </c>
      <c r="C17" s="2150">
        <v>1350</v>
      </c>
      <c r="D17" s="2151"/>
      <c r="E17" s="2152">
        <f t="shared" si="2"/>
        <v>1350</v>
      </c>
      <c r="F17" s="2101">
        <v>1350</v>
      </c>
      <c r="G17" s="428"/>
      <c r="H17" s="1441">
        <f t="shared" si="0"/>
        <v>1350</v>
      </c>
      <c r="I17" s="2119">
        <v>1350</v>
      </c>
      <c r="J17" s="2120"/>
      <c r="K17" s="2121">
        <f t="shared" si="1"/>
        <v>1350</v>
      </c>
      <c r="L17" s="2195">
        <f t="shared" si="3"/>
        <v>1</v>
      </c>
      <c r="M17" s="2138">
        <f t="shared" si="4"/>
        <v>1</v>
      </c>
    </row>
    <row r="18" spans="1:13" ht="13.5" customHeight="1" x14ac:dyDescent="0.2">
      <c r="A18" s="2139" t="s">
        <v>516</v>
      </c>
      <c r="B18" s="2114" t="s">
        <v>298</v>
      </c>
      <c r="C18" s="2153"/>
      <c r="D18" s="2154">
        <v>50</v>
      </c>
      <c r="E18" s="2152">
        <f t="shared" si="2"/>
        <v>50</v>
      </c>
      <c r="F18" s="2102"/>
      <c r="G18" s="714">
        <v>50</v>
      </c>
      <c r="H18" s="1442">
        <f t="shared" si="0"/>
        <v>50</v>
      </c>
      <c r="I18" s="2119"/>
      <c r="J18" s="2120"/>
      <c r="K18" s="2121">
        <f t="shared" si="1"/>
        <v>0</v>
      </c>
      <c r="L18" s="2195">
        <f t="shared" si="3"/>
        <v>0</v>
      </c>
      <c r="M18" s="2138">
        <f t="shared" si="4"/>
        <v>0</v>
      </c>
    </row>
    <row r="19" spans="1:13" ht="13.5" customHeight="1" x14ac:dyDescent="0.2">
      <c r="A19" s="2139" t="s">
        <v>517</v>
      </c>
      <c r="B19" s="2114" t="s">
        <v>862</v>
      </c>
      <c r="C19" s="2153"/>
      <c r="D19" s="2154">
        <v>1385</v>
      </c>
      <c r="E19" s="2152">
        <f t="shared" si="2"/>
        <v>1385</v>
      </c>
      <c r="F19" s="2102"/>
      <c r="G19" s="714">
        <v>2320</v>
      </c>
      <c r="H19" s="1442">
        <f t="shared" si="0"/>
        <v>2320</v>
      </c>
      <c r="I19" s="2119"/>
      <c r="J19" s="2120">
        <v>935</v>
      </c>
      <c r="K19" s="2121">
        <f t="shared" si="1"/>
        <v>935</v>
      </c>
      <c r="L19" s="2195">
        <f t="shared" si="3"/>
        <v>0.67509025270758127</v>
      </c>
      <c r="M19" s="2138">
        <f t="shared" si="4"/>
        <v>0.40301724137931033</v>
      </c>
    </row>
    <row r="20" spans="1:13" ht="13.5" customHeight="1" thickBot="1" x14ac:dyDescent="0.25">
      <c r="A20" s="2139" t="s">
        <v>518</v>
      </c>
      <c r="B20" s="2114" t="s">
        <v>1180</v>
      </c>
      <c r="C20" s="2153"/>
      <c r="D20" s="2154">
        <v>0</v>
      </c>
      <c r="E20" s="2155">
        <f>C20+D20</f>
        <v>0</v>
      </c>
      <c r="F20" s="2102"/>
      <c r="G20" s="714">
        <v>451</v>
      </c>
      <c r="H20" s="1442">
        <f t="shared" si="0"/>
        <v>451</v>
      </c>
      <c r="I20" s="2119"/>
      <c r="J20" s="2120">
        <v>450</v>
      </c>
      <c r="K20" s="2121">
        <f t="shared" si="1"/>
        <v>450</v>
      </c>
      <c r="L20" s="2195"/>
      <c r="M20" s="2138">
        <f t="shared" si="4"/>
        <v>0.99778270509977829</v>
      </c>
    </row>
    <row r="21" spans="1:13" ht="15" customHeight="1" thickBot="1" x14ac:dyDescent="0.25">
      <c r="A21" s="2140" t="s">
        <v>519</v>
      </c>
      <c r="B21" s="612" t="s">
        <v>443</v>
      </c>
      <c r="C21" s="2156">
        <f>SUM(C12:C20)</f>
        <v>5850</v>
      </c>
      <c r="D21" s="2157">
        <f>SUM(D12:D20)</f>
        <v>49335</v>
      </c>
      <c r="E21" s="2158">
        <f>C21+D21</f>
        <v>55185</v>
      </c>
      <c r="F21" s="2103">
        <f>SUM(F12:F19)</f>
        <v>5850</v>
      </c>
      <c r="G21" s="732">
        <f>SUM(G12:G20)</f>
        <v>143676</v>
      </c>
      <c r="H21" s="1443">
        <f>SUM(H12:H20)</f>
        <v>149526</v>
      </c>
      <c r="I21" s="2122">
        <f>SUM(I11:I20)</f>
        <v>5850</v>
      </c>
      <c r="J21" s="1453">
        <f>SUM(J11:J20)</f>
        <v>142069</v>
      </c>
      <c r="K21" s="2123">
        <f>SUM(K11:K20)</f>
        <v>147919</v>
      </c>
      <c r="L21" s="2196">
        <f>K21/E21</f>
        <v>2.6804204040953157</v>
      </c>
      <c r="M21" s="1454">
        <f t="shared" si="4"/>
        <v>0.98925270521514652</v>
      </c>
    </row>
    <row r="22" spans="1:13" ht="15" customHeight="1" x14ac:dyDescent="0.2">
      <c r="A22" s="2139"/>
      <c r="B22" s="545"/>
      <c r="C22" s="2159"/>
      <c r="D22" s="2160"/>
      <c r="E22" s="2161"/>
      <c r="F22" s="2104"/>
      <c r="G22" s="654"/>
      <c r="H22" s="1447"/>
      <c r="I22" s="2119"/>
      <c r="J22" s="2120"/>
      <c r="K22" s="2121"/>
      <c r="L22" s="2195"/>
      <c r="M22" s="2138"/>
    </row>
    <row r="23" spans="1:13" x14ac:dyDescent="0.2">
      <c r="A23" s="2139" t="s">
        <v>520</v>
      </c>
      <c r="B23" s="545" t="s">
        <v>444</v>
      </c>
      <c r="C23" s="2159"/>
      <c r="D23" s="2160"/>
      <c r="E23" s="2161"/>
      <c r="F23" s="2101"/>
      <c r="G23" s="543"/>
      <c r="H23" s="1441"/>
      <c r="I23" s="2119"/>
      <c r="J23" s="2120"/>
      <c r="K23" s="2121"/>
      <c r="L23" s="2195"/>
      <c r="M23" s="2138"/>
    </row>
    <row r="24" spans="1:13" s="7" customFormat="1" ht="15.6" customHeight="1" x14ac:dyDescent="0.2">
      <c r="A24" s="2139" t="s">
        <v>521</v>
      </c>
      <c r="B24" s="546" t="s">
        <v>456</v>
      </c>
      <c r="C24" s="2150">
        <v>132900</v>
      </c>
      <c r="D24" s="2151"/>
      <c r="E24" s="2152">
        <f>C24+D24</f>
        <v>132900</v>
      </c>
      <c r="F24" s="2101">
        <v>126954</v>
      </c>
      <c r="G24" s="543"/>
      <c r="H24" s="1441">
        <f>F24</f>
        <v>126954</v>
      </c>
      <c r="I24" s="2119">
        <v>126954</v>
      </c>
      <c r="J24" s="2120"/>
      <c r="K24" s="2121">
        <f>I24+J24</f>
        <v>126954</v>
      </c>
      <c r="L24" s="2195">
        <f>K24/E24</f>
        <v>0.95525959367945823</v>
      </c>
      <c r="M24" s="2138">
        <f t="shared" si="4"/>
        <v>1</v>
      </c>
    </row>
    <row r="25" spans="1:13" s="7" customFormat="1" ht="12" customHeight="1" x14ac:dyDescent="0.2">
      <c r="A25" s="2139" t="s">
        <v>522</v>
      </c>
      <c r="B25" s="546" t="s">
        <v>302</v>
      </c>
      <c r="C25" s="2150">
        <v>17740</v>
      </c>
      <c r="D25" s="2151"/>
      <c r="E25" s="2152">
        <f t="shared" ref="E25:E56" si="5">C25+D25</f>
        <v>17740</v>
      </c>
      <c r="F25" s="2101">
        <v>17741</v>
      </c>
      <c r="G25" s="543"/>
      <c r="H25" s="1441">
        <f t="shared" ref="H25:H30" si="6">SUM(F25:G25)</f>
        <v>17741</v>
      </c>
      <c r="I25" s="2119">
        <v>17741</v>
      </c>
      <c r="J25" s="2120"/>
      <c r="K25" s="2121">
        <f t="shared" ref="K25:K79" si="7">I25+J25</f>
        <v>17741</v>
      </c>
      <c r="L25" s="2195">
        <f t="shared" ref="L25:L51" si="8">K25/E25</f>
        <v>1.0000563697857947</v>
      </c>
      <c r="M25" s="2138">
        <f t="shared" si="4"/>
        <v>1</v>
      </c>
    </row>
    <row r="26" spans="1:13" s="7" customFormat="1" ht="12" customHeight="1" x14ac:dyDescent="0.2">
      <c r="A26" s="2139" t="s">
        <v>523</v>
      </c>
      <c r="B26" s="546" t="s">
        <v>838</v>
      </c>
      <c r="C26" s="2150"/>
      <c r="D26" s="2151"/>
      <c r="E26" s="2152">
        <f t="shared" si="5"/>
        <v>0</v>
      </c>
      <c r="F26" s="2101">
        <v>0</v>
      </c>
      <c r="G26" s="543"/>
      <c r="H26" s="1441">
        <f t="shared" si="6"/>
        <v>0</v>
      </c>
      <c r="I26" s="2119">
        <v>0</v>
      </c>
      <c r="J26" s="2120"/>
      <c r="K26" s="2121">
        <f t="shared" si="7"/>
        <v>0</v>
      </c>
      <c r="L26" s="2195"/>
      <c r="M26" s="2138"/>
    </row>
    <row r="27" spans="1:13" s="911" customFormat="1" ht="24" x14ac:dyDescent="0.2">
      <c r="A27" s="2137" t="s">
        <v>525</v>
      </c>
      <c r="B27" s="524" t="s">
        <v>1307</v>
      </c>
      <c r="C27" s="2162"/>
      <c r="D27" s="2163">
        <v>19500</v>
      </c>
      <c r="E27" s="2152">
        <f t="shared" si="5"/>
        <v>19500</v>
      </c>
      <c r="F27" s="2100"/>
      <c r="G27" s="733">
        <v>10500</v>
      </c>
      <c r="H27" s="1440">
        <f t="shared" si="6"/>
        <v>10500</v>
      </c>
      <c r="I27" s="2124"/>
      <c r="J27" s="2125">
        <v>10500</v>
      </c>
      <c r="K27" s="2126">
        <f t="shared" si="7"/>
        <v>10500</v>
      </c>
      <c r="L27" s="2195">
        <f t="shared" si="8"/>
        <v>0.53846153846153844</v>
      </c>
      <c r="M27" s="2138">
        <f t="shared" si="4"/>
        <v>1</v>
      </c>
    </row>
    <row r="28" spans="1:13" s="7" customFormat="1" x14ac:dyDescent="0.2">
      <c r="A28" s="2139" t="s">
        <v>526</v>
      </c>
      <c r="B28" s="544" t="s">
        <v>300</v>
      </c>
      <c r="C28" s="2150"/>
      <c r="D28" s="2151">
        <v>65000</v>
      </c>
      <c r="E28" s="2152">
        <f t="shared" si="5"/>
        <v>65000</v>
      </c>
      <c r="F28" s="2101"/>
      <c r="G28" s="543">
        <v>85554</v>
      </c>
      <c r="H28" s="1441">
        <f t="shared" si="6"/>
        <v>85554</v>
      </c>
      <c r="I28" s="2119"/>
      <c r="J28" s="2120">
        <v>85554</v>
      </c>
      <c r="K28" s="2121">
        <f t="shared" si="7"/>
        <v>85554</v>
      </c>
      <c r="L28" s="2195">
        <f t="shared" si="8"/>
        <v>1.3162153846153846</v>
      </c>
      <c r="M28" s="2138">
        <f t="shared" si="4"/>
        <v>1</v>
      </c>
    </row>
    <row r="29" spans="1:13" s="7" customFormat="1" x14ac:dyDescent="0.2">
      <c r="A29" s="2139" t="s">
        <v>527</v>
      </c>
      <c r="B29" s="544" t="s">
        <v>869</v>
      </c>
      <c r="C29" s="2150"/>
      <c r="D29" s="2151">
        <v>5000</v>
      </c>
      <c r="E29" s="2152">
        <f t="shared" si="5"/>
        <v>5000</v>
      </c>
      <c r="F29" s="2101"/>
      <c r="G29" s="543">
        <v>0</v>
      </c>
      <c r="H29" s="1441">
        <f t="shared" si="6"/>
        <v>0</v>
      </c>
      <c r="I29" s="2119"/>
      <c r="J29" s="2120">
        <v>0</v>
      </c>
      <c r="K29" s="2121">
        <f t="shared" si="7"/>
        <v>0</v>
      </c>
      <c r="L29" s="2195">
        <f t="shared" si="8"/>
        <v>0</v>
      </c>
      <c r="M29" s="2138"/>
    </row>
    <row r="30" spans="1:13" s="7" customFormat="1" x14ac:dyDescent="0.2">
      <c r="A30" s="2139" t="s">
        <v>528</v>
      </c>
      <c r="B30" s="544" t="s">
        <v>952</v>
      </c>
      <c r="C30" s="2150"/>
      <c r="D30" s="2151">
        <v>50000</v>
      </c>
      <c r="E30" s="2152">
        <f t="shared" si="5"/>
        <v>50000</v>
      </c>
      <c r="F30" s="2101"/>
      <c r="G30" s="543">
        <v>164149</v>
      </c>
      <c r="H30" s="1441">
        <f t="shared" si="6"/>
        <v>164149</v>
      </c>
      <c r="I30" s="2119"/>
      <c r="J30" s="2120">
        <v>164149</v>
      </c>
      <c r="K30" s="2121">
        <f t="shared" si="7"/>
        <v>164149</v>
      </c>
      <c r="L30" s="2195">
        <f t="shared" si="8"/>
        <v>3.2829799999999998</v>
      </c>
      <c r="M30" s="2138">
        <f t="shared" si="4"/>
        <v>1</v>
      </c>
    </row>
    <row r="31" spans="1:13" s="7" customFormat="1" x14ac:dyDescent="0.2">
      <c r="A31" s="2139" t="s">
        <v>529</v>
      </c>
      <c r="B31" s="524" t="s">
        <v>1092</v>
      </c>
      <c r="C31" s="2162"/>
      <c r="D31" s="2163">
        <v>4000</v>
      </c>
      <c r="E31" s="2152">
        <f t="shared" si="5"/>
        <v>4000</v>
      </c>
      <c r="F31" s="2100"/>
      <c r="G31" s="733">
        <v>2000</v>
      </c>
      <c r="H31" s="1440">
        <f>F31+G31</f>
        <v>2000</v>
      </c>
      <c r="I31" s="2119"/>
      <c r="J31" s="2120">
        <v>2000</v>
      </c>
      <c r="K31" s="2121">
        <f t="shared" si="7"/>
        <v>2000</v>
      </c>
      <c r="L31" s="2195">
        <f t="shared" si="8"/>
        <v>0.5</v>
      </c>
      <c r="M31" s="2138">
        <f t="shared" si="4"/>
        <v>1</v>
      </c>
    </row>
    <row r="32" spans="1:13" s="7" customFormat="1" x14ac:dyDescent="0.2">
      <c r="A32" s="2139" t="s">
        <v>530</v>
      </c>
      <c r="B32" s="524" t="s">
        <v>1170</v>
      </c>
      <c r="C32" s="2162"/>
      <c r="D32" s="2163">
        <v>1200</v>
      </c>
      <c r="E32" s="2152">
        <f t="shared" si="5"/>
        <v>1200</v>
      </c>
      <c r="F32" s="2100"/>
      <c r="G32" s="733">
        <v>200</v>
      </c>
      <c r="H32" s="1440">
        <f>F32+G32</f>
        <v>200</v>
      </c>
      <c r="I32" s="2119"/>
      <c r="J32" s="2120">
        <v>200</v>
      </c>
      <c r="K32" s="2121">
        <f t="shared" si="7"/>
        <v>200</v>
      </c>
      <c r="L32" s="2195">
        <f t="shared" si="8"/>
        <v>0.16666666666666666</v>
      </c>
      <c r="M32" s="2138">
        <f t="shared" si="4"/>
        <v>1</v>
      </c>
    </row>
    <row r="33" spans="1:13" s="7" customFormat="1" x14ac:dyDescent="0.2">
      <c r="A33" s="2139" t="s">
        <v>531</v>
      </c>
      <c r="B33" s="524" t="s">
        <v>301</v>
      </c>
      <c r="C33" s="2162"/>
      <c r="D33" s="2163">
        <v>3500</v>
      </c>
      <c r="E33" s="2152">
        <f t="shared" si="5"/>
        <v>3500</v>
      </c>
      <c r="F33" s="2100"/>
      <c r="G33" s="733">
        <v>2000</v>
      </c>
      <c r="H33" s="1440">
        <f>F33+G33</f>
        <v>2000</v>
      </c>
      <c r="I33" s="2119"/>
      <c r="J33" s="2120">
        <v>2000</v>
      </c>
      <c r="K33" s="2121">
        <f t="shared" si="7"/>
        <v>2000</v>
      </c>
      <c r="L33" s="2195">
        <f t="shared" si="8"/>
        <v>0.5714285714285714</v>
      </c>
      <c r="M33" s="2138">
        <f t="shared" si="4"/>
        <v>1</v>
      </c>
    </row>
    <row r="34" spans="1:13" s="7" customFormat="1" x14ac:dyDescent="0.2">
      <c r="A34" s="2139" t="s">
        <v>532</v>
      </c>
      <c r="B34" s="524" t="s">
        <v>303</v>
      </c>
      <c r="C34" s="2162"/>
      <c r="D34" s="2163">
        <v>320</v>
      </c>
      <c r="E34" s="2152">
        <f t="shared" si="5"/>
        <v>320</v>
      </c>
      <c r="F34" s="2100"/>
      <c r="G34" s="733">
        <v>160</v>
      </c>
      <c r="H34" s="1440">
        <f>F34+G34</f>
        <v>160</v>
      </c>
      <c r="I34" s="2119"/>
      <c r="J34" s="2120">
        <v>160</v>
      </c>
      <c r="K34" s="2121">
        <f t="shared" si="7"/>
        <v>160</v>
      </c>
      <c r="L34" s="2195">
        <f t="shared" si="8"/>
        <v>0.5</v>
      </c>
      <c r="M34" s="2138">
        <f t="shared" si="4"/>
        <v>1</v>
      </c>
    </row>
    <row r="35" spans="1:13" s="7" customFormat="1" x14ac:dyDescent="0.2">
      <c r="A35" s="2139" t="s">
        <v>548</v>
      </c>
      <c r="B35" s="544" t="s">
        <v>304</v>
      </c>
      <c r="C35" s="2150"/>
      <c r="D35" s="2151">
        <v>1000</v>
      </c>
      <c r="E35" s="2152">
        <f t="shared" si="5"/>
        <v>1000</v>
      </c>
      <c r="F35" s="2100"/>
      <c r="G35" s="733">
        <v>500</v>
      </c>
      <c r="H35" s="1440">
        <f>G35</f>
        <v>500</v>
      </c>
      <c r="I35" s="2119"/>
      <c r="J35" s="2120">
        <v>500</v>
      </c>
      <c r="K35" s="2121">
        <f t="shared" si="7"/>
        <v>500</v>
      </c>
      <c r="L35" s="2195">
        <f t="shared" si="8"/>
        <v>0.5</v>
      </c>
      <c r="M35" s="2138">
        <f t="shared" si="4"/>
        <v>1</v>
      </c>
    </row>
    <row r="36" spans="1:13" s="7" customFormat="1" x14ac:dyDescent="0.2">
      <c r="A36" s="2139" t="s">
        <v>549</v>
      </c>
      <c r="B36" s="544" t="s">
        <v>979</v>
      </c>
      <c r="C36" s="2150"/>
      <c r="D36" s="2151">
        <v>1700</v>
      </c>
      <c r="E36" s="2152">
        <f t="shared" si="5"/>
        <v>1700</v>
      </c>
      <c r="F36" s="2100"/>
      <c r="G36" s="733">
        <v>1000</v>
      </c>
      <c r="H36" s="1440">
        <f>SUM(F36:G36)</f>
        <v>1000</v>
      </c>
      <c r="I36" s="2119"/>
      <c r="J36" s="2120">
        <v>1000</v>
      </c>
      <c r="K36" s="2121">
        <f t="shared" si="7"/>
        <v>1000</v>
      </c>
      <c r="L36" s="2195">
        <f t="shared" si="8"/>
        <v>0.58823529411764708</v>
      </c>
      <c r="M36" s="2138">
        <f t="shared" si="4"/>
        <v>1</v>
      </c>
    </row>
    <row r="37" spans="1:13" s="7" customFormat="1" x14ac:dyDescent="0.2">
      <c r="A37" s="2139" t="s">
        <v>550</v>
      </c>
      <c r="B37" s="544" t="s">
        <v>165</v>
      </c>
      <c r="C37" s="2150"/>
      <c r="D37" s="2151">
        <v>300</v>
      </c>
      <c r="E37" s="2152">
        <f t="shared" si="5"/>
        <v>300</v>
      </c>
      <c r="F37" s="2100"/>
      <c r="G37" s="733">
        <v>0</v>
      </c>
      <c r="H37" s="1440">
        <f t="shared" ref="H37:H56" si="9">F37+G37</f>
        <v>0</v>
      </c>
      <c r="I37" s="2119"/>
      <c r="J37" s="2120">
        <v>0</v>
      </c>
      <c r="K37" s="2121">
        <f t="shared" si="7"/>
        <v>0</v>
      </c>
      <c r="L37" s="2195">
        <f t="shared" si="8"/>
        <v>0</v>
      </c>
      <c r="M37" s="2138"/>
    </row>
    <row r="38" spans="1:13" s="7" customFormat="1" x14ac:dyDescent="0.2">
      <c r="A38" s="2139" t="s">
        <v>551</v>
      </c>
      <c r="B38" s="544" t="s">
        <v>166</v>
      </c>
      <c r="C38" s="2150"/>
      <c r="D38" s="2151">
        <v>2000</v>
      </c>
      <c r="E38" s="2152">
        <f t="shared" si="5"/>
        <v>2000</v>
      </c>
      <c r="F38" s="2100"/>
      <c r="G38" s="733">
        <v>2000</v>
      </c>
      <c r="H38" s="1440">
        <f t="shared" si="9"/>
        <v>2000</v>
      </c>
      <c r="I38" s="2119"/>
      <c r="J38" s="2120">
        <v>2000</v>
      </c>
      <c r="K38" s="2121">
        <f t="shared" si="7"/>
        <v>2000</v>
      </c>
      <c r="L38" s="2195">
        <f t="shared" si="8"/>
        <v>1</v>
      </c>
      <c r="M38" s="2138">
        <f t="shared" si="4"/>
        <v>1</v>
      </c>
    </row>
    <row r="39" spans="1:13" s="7" customFormat="1" x14ac:dyDescent="0.2">
      <c r="A39" s="2139" t="s">
        <v>552</v>
      </c>
      <c r="B39" s="544" t="s">
        <v>279</v>
      </c>
      <c r="C39" s="2150"/>
      <c r="D39" s="2151">
        <v>1000</v>
      </c>
      <c r="E39" s="2152">
        <f t="shared" si="5"/>
        <v>1000</v>
      </c>
      <c r="F39" s="2100"/>
      <c r="G39" s="733">
        <v>1000</v>
      </c>
      <c r="H39" s="1440">
        <f t="shared" si="9"/>
        <v>1000</v>
      </c>
      <c r="I39" s="2119"/>
      <c r="J39" s="2120">
        <v>1000</v>
      </c>
      <c r="K39" s="2121">
        <f t="shared" si="7"/>
        <v>1000</v>
      </c>
      <c r="L39" s="2195">
        <f t="shared" si="8"/>
        <v>1</v>
      </c>
      <c r="M39" s="2138">
        <f t="shared" si="4"/>
        <v>1</v>
      </c>
    </row>
    <row r="40" spans="1:13" s="7" customFormat="1" x14ac:dyDescent="0.2">
      <c r="A40" s="2139" t="s">
        <v>553</v>
      </c>
      <c r="B40" s="544" t="s">
        <v>280</v>
      </c>
      <c r="C40" s="2150"/>
      <c r="D40" s="2151">
        <v>5000</v>
      </c>
      <c r="E40" s="2152">
        <f t="shared" si="5"/>
        <v>5000</v>
      </c>
      <c r="F40" s="2100"/>
      <c r="G40" s="733">
        <v>0</v>
      </c>
      <c r="H40" s="1440">
        <f t="shared" si="9"/>
        <v>0</v>
      </c>
      <c r="I40" s="2119"/>
      <c r="J40" s="2120"/>
      <c r="K40" s="2121">
        <f t="shared" si="7"/>
        <v>0</v>
      </c>
      <c r="L40" s="2195">
        <f t="shared" si="8"/>
        <v>0</v>
      </c>
      <c r="M40" s="2138"/>
    </row>
    <row r="41" spans="1:13" s="7" customFormat="1" x14ac:dyDescent="0.2">
      <c r="A41" s="2139" t="s">
        <v>554</v>
      </c>
      <c r="B41" s="544" t="s">
        <v>1181</v>
      </c>
      <c r="C41" s="2150"/>
      <c r="D41" s="2151">
        <v>300</v>
      </c>
      <c r="E41" s="2152">
        <f t="shared" si="5"/>
        <v>300</v>
      </c>
      <c r="F41" s="2100"/>
      <c r="G41" s="734">
        <v>150</v>
      </c>
      <c r="H41" s="1440">
        <f t="shared" si="9"/>
        <v>150</v>
      </c>
      <c r="I41" s="2119"/>
      <c r="J41" s="2120">
        <v>150</v>
      </c>
      <c r="K41" s="2121">
        <f t="shared" si="7"/>
        <v>150</v>
      </c>
      <c r="L41" s="2195">
        <f t="shared" si="8"/>
        <v>0.5</v>
      </c>
      <c r="M41" s="2138">
        <f t="shared" si="4"/>
        <v>1</v>
      </c>
    </row>
    <row r="42" spans="1:13" s="7" customFormat="1" x14ac:dyDescent="0.2">
      <c r="A42" s="2139" t="s">
        <v>555</v>
      </c>
      <c r="B42" s="544" t="s">
        <v>819</v>
      </c>
      <c r="C42" s="2150"/>
      <c r="D42" s="2151">
        <v>150</v>
      </c>
      <c r="E42" s="2152">
        <f t="shared" si="5"/>
        <v>150</v>
      </c>
      <c r="F42" s="2100"/>
      <c r="G42" s="733">
        <v>75</v>
      </c>
      <c r="H42" s="1440">
        <f t="shared" si="9"/>
        <v>75</v>
      </c>
      <c r="I42" s="2119"/>
      <c r="J42" s="2120">
        <v>75</v>
      </c>
      <c r="K42" s="2121">
        <f t="shared" si="7"/>
        <v>75</v>
      </c>
      <c r="L42" s="2195">
        <f t="shared" si="8"/>
        <v>0.5</v>
      </c>
      <c r="M42" s="2138">
        <f t="shared" si="4"/>
        <v>1</v>
      </c>
    </row>
    <row r="43" spans="1:13" s="7" customFormat="1" x14ac:dyDescent="0.2">
      <c r="A43" s="2139" t="s">
        <v>556</v>
      </c>
      <c r="B43" s="544" t="s">
        <v>836</v>
      </c>
      <c r="C43" s="2150"/>
      <c r="D43" s="2151">
        <v>50</v>
      </c>
      <c r="E43" s="2152">
        <f t="shared" si="5"/>
        <v>50</v>
      </c>
      <c r="F43" s="2100"/>
      <c r="G43" s="733">
        <v>0</v>
      </c>
      <c r="H43" s="1440">
        <f t="shared" si="9"/>
        <v>0</v>
      </c>
      <c r="I43" s="2119"/>
      <c r="J43" s="2120">
        <v>0</v>
      </c>
      <c r="K43" s="2121">
        <f t="shared" si="7"/>
        <v>0</v>
      </c>
      <c r="L43" s="2195">
        <f t="shared" si="8"/>
        <v>0</v>
      </c>
      <c r="M43" s="2138"/>
    </row>
    <row r="44" spans="1:13" s="7" customFormat="1" ht="12.75" customHeight="1" x14ac:dyDescent="0.2">
      <c r="A44" s="2139" t="s">
        <v>608</v>
      </c>
      <c r="B44" s="544" t="s">
        <v>872</v>
      </c>
      <c r="C44" s="2150"/>
      <c r="D44" s="2151">
        <v>900</v>
      </c>
      <c r="E44" s="2152">
        <f t="shared" si="5"/>
        <v>900</v>
      </c>
      <c r="F44" s="2100"/>
      <c r="G44" s="733">
        <v>900</v>
      </c>
      <c r="H44" s="1440">
        <f t="shared" si="9"/>
        <v>900</v>
      </c>
      <c r="I44" s="2119"/>
      <c r="J44" s="2120">
        <v>900</v>
      </c>
      <c r="K44" s="2121">
        <f t="shared" si="7"/>
        <v>900</v>
      </c>
      <c r="L44" s="2195">
        <f t="shared" si="8"/>
        <v>1</v>
      </c>
      <c r="M44" s="2138">
        <f t="shared" si="4"/>
        <v>1</v>
      </c>
    </row>
    <row r="45" spans="1:13" s="7" customFormat="1" x14ac:dyDescent="0.2">
      <c r="A45" s="2139" t="s">
        <v>609</v>
      </c>
      <c r="B45" s="572" t="s">
        <v>837</v>
      </c>
      <c r="C45" s="2153"/>
      <c r="D45" s="2154">
        <v>75</v>
      </c>
      <c r="E45" s="2152">
        <f t="shared" si="5"/>
        <v>75</v>
      </c>
      <c r="F45" s="2105"/>
      <c r="G45" s="718">
        <v>0</v>
      </c>
      <c r="H45" s="1444">
        <f t="shared" si="9"/>
        <v>0</v>
      </c>
      <c r="I45" s="2119"/>
      <c r="J45" s="2120"/>
      <c r="K45" s="2121">
        <f t="shared" si="7"/>
        <v>0</v>
      </c>
      <c r="L45" s="2195">
        <f t="shared" si="8"/>
        <v>0</v>
      </c>
      <c r="M45" s="2138"/>
    </row>
    <row r="46" spans="1:13" s="7" customFormat="1" x14ac:dyDescent="0.2">
      <c r="A46" s="2139" t="s">
        <v>610</v>
      </c>
      <c r="B46" s="572" t="s">
        <v>870</v>
      </c>
      <c r="C46" s="2153"/>
      <c r="D46" s="2154">
        <v>50</v>
      </c>
      <c r="E46" s="2152">
        <f t="shared" si="5"/>
        <v>50</v>
      </c>
      <c r="F46" s="2105"/>
      <c r="G46" s="718">
        <v>50</v>
      </c>
      <c r="H46" s="1444">
        <f t="shared" si="9"/>
        <v>50</v>
      </c>
      <c r="I46" s="2119"/>
      <c r="J46" s="2120">
        <v>50</v>
      </c>
      <c r="K46" s="2121">
        <f t="shared" si="7"/>
        <v>50</v>
      </c>
      <c r="L46" s="2195">
        <f t="shared" si="8"/>
        <v>1</v>
      </c>
      <c r="M46" s="2138">
        <f t="shared" si="4"/>
        <v>1</v>
      </c>
    </row>
    <row r="47" spans="1:13" s="7" customFormat="1" ht="24" x14ac:dyDescent="0.2">
      <c r="A47" s="2137" t="s">
        <v>611</v>
      </c>
      <c r="B47" s="625" t="s">
        <v>871</v>
      </c>
      <c r="C47" s="2164"/>
      <c r="D47" s="2165">
        <v>150</v>
      </c>
      <c r="E47" s="2152">
        <f t="shared" si="5"/>
        <v>150</v>
      </c>
      <c r="F47" s="2105"/>
      <c r="G47" s="718">
        <v>0</v>
      </c>
      <c r="H47" s="1444">
        <f t="shared" si="9"/>
        <v>0</v>
      </c>
      <c r="I47" s="2119"/>
      <c r="J47" s="2120">
        <v>0</v>
      </c>
      <c r="K47" s="2121">
        <f t="shared" si="7"/>
        <v>0</v>
      </c>
      <c r="L47" s="2195">
        <f t="shared" si="8"/>
        <v>0</v>
      </c>
      <c r="M47" s="2138"/>
    </row>
    <row r="48" spans="1:13" s="7" customFormat="1" x14ac:dyDescent="0.2">
      <c r="A48" s="2139" t="s">
        <v>112</v>
      </c>
      <c r="B48" s="572" t="s">
        <v>876</v>
      </c>
      <c r="C48" s="2153"/>
      <c r="D48" s="2154">
        <v>200</v>
      </c>
      <c r="E48" s="2152">
        <f t="shared" si="5"/>
        <v>200</v>
      </c>
      <c r="F48" s="2105"/>
      <c r="G48" s="718">
        <v>0</v>
      </c>
      <c r="H48" s="1444">
        <f t="shared" si="9"/>
        <v>0</v>
      </c>
      <c r="I48" s="2119"/>
      <c r="J48" s="2120">
        <v>0</v>
      </c>
      <c r="K48" s="2121">
        <f t="shared" si="7"/>
        <v>0</v>
      </c>
      <c r="L48" s="2195">
        <f t="shared" si="8"/>
        <v>0</v>
      </c>
      <c r="M48" s="2138"/>
    </row>
    <row r="49" spans="1:13" s="7" customFormat="1" ht="18.75" customHeight="1" x14ac:dyDescent="0.2">
      <c r="A49" s="2139" t="s">
        <v>636</v>
      </c>
      <c r="B49" s="625" t="s">
        <v>1068</v>
      </c>
      <c r="C49" s="2164"/>
      <c r="D49" s="2165">
        <v>5000</v>
      </c>
      <c r="E49" s="2152">
        <f t="shared" si="5"/>
        <v>5000</v>
      </c>
      <c r="F49" s="2105"/>
      <c r="G49" s="718">
        <v>1000</v>
      </c>
      <c r="H49" s="1444">
        <f t="shared" si="9"/>
        <v>1000</v>
      </c>
      <c r="I49" s="2119"/>
      <c r="J49" s="2125">
        <v>1000</v>
      </c>
      <c r="K49" s="2121">
        <f t="shared" si="7"/>
        <v>1000</v>
      </c>
      <c r="L49" s="2195">
        <f t="shared" si="8"/>
        <v>0.2</v>
      </c>
      <c r="M49" s="2138">
        <f t="shared" si="4"/>
        <v>1</v>
      </c>
    </row>
    <row r="50" spans="1:13" s="7" customFormat="1" ht="15" customHeight="1" x14ac:dyDescent="0.2">
      <c r="A50" s="2139" t="s">
        <v>637</v>
      </c>
      <c r="B50" s="572" t="s">
        <v>1085</v>
      </c>
      <c r="C50" s="2153"/>
      <c r="D50" s="2154">
        <v>1000</v>
      </c>
      <c r="E50" s="2152">
        <f t="shared" si="5"/>
        <v>1000</v>
      </c>
      <c r="F50" s="2105"/>
      <c r="G50" s="718">
        <v>1000</v>
      </c>
      <c r="H50" s="1444">
        <f t="shared" si="9"/>
        <v>1000</v>
      </c>
      <c r="I50" s="2119"/>
      <c r="J50" s="2120">
        <v>1000</v>
      </c>
      <c r="K50" s="2121">
        <f t="shared" si="7"/>
        <v>1000</v>
      </c>
      <c r="L50" s="2195">
        <f t="shared" si="8"/>
        <v>1</v>
      </c>
      <c r="M50" s="2138">
        <f t="shared" si="4"/>
        <v>1</v>
      </c>
    </row>
    <row r="51" spans="1:13" s="7" customFormat="1" ht="15" customHeight="1" x14ac:dyDescent="0.2">
      <c r="A51" s="2139" t="s">
        <v>115</v>
      </c>
      <c r="B51" s="572" t="s">
        <v>983</v>
      </c>
      <c r="C51" s="2153"/>
      <c r="D51" s="2154">
        <v>200</v>
      </c>
      <c r="E51" s="2152">
        <f t="shared" si="5"/>
        <v>200</v>
      </c>
      <c r="F51" s="2105"/>
      <c r="G51" s="718"/>
      <c r="H51" s="1444">
        <f t="shared" si="9"/>
        <v>0</v>
      </c>
      <c r="I51" s="2119"/>
      <c r="J51" s="2120">
        <v>0</v>
      </c>
      <c r="K51" s="2121">
        <f t="shared" si="7"/>
        <v>0</v>
      </c>
      <c r="L51" s="2195">
        <f t="shared" si="8"/>
        <v>0</v>
      </c>
      <c r="M51" s="2138"/>
    </row>
    <row r="52" spans="1:13" s="7" customFormat="1" ht="15" customHeight="1" x14ac:dyDescent="0.2">
      <c r="A52" s="2139" t="s">
        <v>116</v>
      </c>
      <c r="B52" s="572" t="s">
        <v>1209</v>
      </c>
      <c r="C52" s="2153"/>
      <c r="D52" s="2154">
        <v>0</v>
      </c>
      <c r="E52" s="2152">
        <f t="shared" si="5"/>
        <v>0</v>
      </c>
      <c r="F52" s="2105"/>
      <c r="G52" s="718">
        <v>410</v>
      </c>
      <c r="H52" s="1444">
        <f t="shared" si="9"/>
        <v>410</v>
      </c>
      <c r="I52" s="2119"/>
      <c r="J52" s="2120">
        <v>410</v>
      </c>
      <c r="K52" s="2121">
        <f t="shared" si="7"/>
        <v>410</v>
      </c>
      <c r="L52" s="2195"/>
      <c r="M52" s="2138">
        <f t="shared" si="4"/>
        <v>1</v>
      </c>
    </row>
    <row r="53" spans="1:13" s="7" customFormat="1" ht="15" customHeight="1" x14ac:dyDescent="0.2">
      <c r="A53" s="2139" t="s">
        <v>117</v>
      </c>
      <c r="B53" s="572" t="s">
        <v>1210</v>
      </c>
      <c r="C53" s="2153"/>
      <c r="D53" s="2154">
        <v>0</v>
      </c>
      <c r="E53" s="2152">
        <f t="shared" si="5"/>
        <v>0</v>
      </c>
      <c r="F53" s="2105"/>
      <c r="G53" s="718">
        <v>376</v>
      </c>
      <c r="H53" s="1444">
        <f t="shared" si="9"/>
        <v>376</v>
      </c>
      <c r="I53" s="2119"/>
      <c r="J53" s="2120">
        <v>375</v>
      </c>
      <c r="K53" s="2121">
        <f t="shared" si="7"/>
        <v>375</v>
      </c>
      <c r="L53" s="2195"/>
      <c r="M53" s="2138">
        <f t="shared" si="4"/>
        <v>0.99734042553191493</v>
      </c>
    </row>
    <row r="54" spans="1:13" s="7" customFormat="1" ht="15" customHeight="1" x14ac:dyDescent="0.2">
      <c r="A54" s="2139" t="s">
        <v>120</v>
      </c>
      <c r="B54" s="572" t="s">
        <v>1211</v>
      </c>
      <c r="C54" s="2153"/>
      <c r="D54" s="2154">
        <v>0</v>
      </c>
      <c r="E54" s="2152">
        <f t="shared" si="5"/>
        <v>0</v>
      </c>
      <c r="F54" s="2105"/>
      <c r="G54" s="718">
        <v>467</v>
      </c>
      <c r="H54" s="1444">
        <f t="shared" si="9"/>
        <v>467</v>
      </c>
      <c r="I54" s="2119"/>
      <c r="J54" s="2120">
        <v>466</v>
      </c>
      <c r="K54" s="2121">
        <f t="shared" si="7"/>
        <v>466</v>
      </c>
      <c r="L54" s="2195"/>
      <c r="M54" s="2138">
        <f t="shared" si="4"/>
        <v>0.99785867237687365</v>
      </c>
    </row>
    <row r="55" spans="1:13" s="7" customFormat="1" ht="15" customHeight="1" x14ac:dyDescent="0.2">
      <c r="A55" s="2139" t="s">
        <v>123</v>
      </c>
      <c r="B55" s="572" t="s">
        <v>1212</v>
      </c>
      <c r="C55" s="2153"/>
      <c r="D55" s="2154">
        <v>0</v>
      </c>
      <c r="E55" s="2152">
        <f t="shared" si="5"/>
        <v>0</v>
      </c>
      <c r="F55" s="2105"/>
      <c r="G55" s="718">
        <v>461</v>
      </c>
      <c r="H55" s="1444">
        <f t="shared" si="9"/>
        <v>461</v>
      </c>
      <c r="I55" s="2119"/>
      <c r="J55" s="2120">
        <v>461</v>
      </c>
      <c r="K55" s="2121">
        <f t="shared" si="7"/>
        <v>461</v>
      </c>
      <c r="L55" s="2195"/>
      <c r="M55" s="2138">
        <f t="shared" si="4"/>
        <v>1</v>
      </c>
    </row>
    <row r="56" spans="1:13" s="7" customFormat="1" ht="15" customHeight="1" x14ac:dyDescent="0.2">
      <c r="A56" s="2139" t="s">
        <v>124</v>
      </c>
      <c r="B56" s="572" t="s">
        <v>1278</v>
      </c>
      <c r="C56" s="2153"/>
      <c r="D56" s="2154">
        <v>0</v>
      </c>
      <c r="E56" s="2152">
        <f t="shared" si="5"/>
        <v>0</v>
      </c>
      <c r="F56" s="2105"/>
      <c r="G56" s="718">
        <v>50</v>
      </c>
      <c r="H56" s="1444">
        <f t="shared" si="9"/>
        <v>50</v>
      </c>
      <c r="I56" s="2119"/>
      <c r="J56" s="2120">
        <v>50</v>
      </c>
      <c r="K56" s="2121">
        <f t="shared" si="7"/>
        <v>50</v>
      </c>
      <c r="L56" s="2195"/>
      <c r="M56" s="2138">
        <f t="shared" si="4"/>
        <v>1</v>
      </c>
    </row>
    <row r="57" spans="1:13" s="7" customFormat="1" ht="12.75" thickBot="1" x14ac:dyDescent="0.25">
      <c r="A57" s="2139" t="s">
        <v>125</v>
      </c>
      <c r="B57" s="544" t="s">
        <v>860</v>
      </c>
      <c r="C57" s="2150"/>
      <c r="D57" s="2151">
        <v>780</v>
      </c>
      <c r="E57" s="2152">
        <f>C57+D57</f>
        <v>780</v>
      </c>
      <c r="F57" s="2100">
        <v>0</v>
      </c>
      <c r="G57" s="733">
        <v>930</v>
      </c>
      <c r="H57" s="1440">
        <f>SUM(F57:G57)</f>
        <v>930</v>
      </c>
      <c r="I57" s="2119"/>
      <c r="J57" s="2120"/>
      <c r="K57" s="2121">
        <f t="shared" si="7"/>
        <v>0</v>
      </c>
      <c r="L57" s="2195"/>
      <c r="M57" s="2138">
        <f t="shared" si="4"/>
        <v>0</v>
      </c>
    </row>
    <row r="58" spans="1:13" s="7" customFormat="1" ht="12.75" thickBot="1" x14ac:dyDescent="0.25">
      <c r="A58" s="2141" t="s">
        <v>126</v>
      </c>
      <c r="B58" s="1452" t="s">
        <v>445</v>
      </c>
      <c r="C58" s="2156">
        <f>SUM(C24:C57)</f>
        <v>150640</v>
      </c>
      <c r="D58" s="2157">
        <f>SUM(D24:D57)</f>
        <v>168375</v>
      </c>
      <c r="E58" s="2158">
        <f>C58+D58</f>
        <v>319015</v>
      </c>
      <c r="F58" s="2103">
        <f>SUM(F23:F57)</f>
        <v>144695</v>
      </c>
      <c r="G58" s="735">
        <f>SUM(G27:G57)</f>
        <v>274932</v>
      </c>
      <c r="H58" s="1445">
        <f>SUM(H23:H57)</f>
        <v>419627</v>
      </c>
      <c r="I58" s="2122">
        <f>SUM(I24:I57)</f>
        <v>144695</v>
      </c>
      <c r="J58" s="1453">
        <f>SUM(J24:J57)</f>
        <v>274000</v>
      </c>
      <c r="K58" s="2123">
        <f t="shared" si="7"/>
        <v>418695</v>
      </c>
      <c r="L58" s="2196">
        <f>K58/E58</f>
        <v>1.3124617964672507</v>
      </c>
      <c r="M58" s="1454">
        <f t="shared" si="4"/>
        <v>0.997778979903581</v>
      </c>
    </row>
    <row r="59" spans="1:13" x14ac:dyDescent="0.2">
      <c r="A59" s="2139"/>
      <c r="B59" s="544"/>
      <c r="C59" s="2150"/>
      <c r="D59" s="2151"/>
      <c r="E59" s="2152"/>
      <c r="F59" s="678"/>
      <c r="G59" s="2142"/>
      <c r="H59" s="913"/>
      <c r="I59" s="2119"/>
      <c r="J59" s="2120"/>
      <c r="K59" s="2121"/>
      <c r="L59" s="2195"/>
      <c r="M59" s="2138"/>
    </row>
    <row r="60" spans="1:13" ht="12.75" thickBot="1" x14ac:dyDescent="0.25">
      <c r="A60" s="2139" t="s">
        <v>129</v>
      </c>
      <c r="B60" s="544" t="s">
        <v>1281</v>
      </c>
      <c r="C60" s="2150"/>
      <c r="D60" s="2151">
        <v>0</v>
      </c>
      <c r="E60" s="2152">
        <f>C60+D60</f>
        <v>0</v>
      </c>
      <c r="F60" s="678"/>
      <c r="G60" s="543">
        <v>1000</v>
      </c>
      <c r="H60" s="1441">
        <f>F60+G60</f>
        <v>1000</v>
      </c>
      <c r="I60" s="2119"/>
      <c r="J60" s="2120">
        <v>1000</v>
      </c>
      <c r="K60" s="2121">
        <f t="shared" si="7"/>
        <v>1000</v>
      </c>
      <c r="L60" s="2195"/>
      <c r="M60" s="2138">
        <f t="shared" si="4"/>
        <v>1</v>
      </c>
    </row>
    <row r="61" spans="1:13" s="914" customFormat="1" ht="24.75" thickBot="1" x14ac:dyDescent="0.25">
      <c r="A61" s="2143" t="s">
        <v>132</v>
      </c>
      <c r="B61" s="915" t="s">
        <v>1280</v>
      </c>
      <c r="C61" s="2166">
        <f>C60</f>
        <v>0</v>
      </c>
      <c r="D61" s="2167">
        <f>D60</f>
        <v>0</v>
      </c>
      <c r="E61" s="2168">
        <f>C61+D61</f>
        <v>0</v>
      </c>
      <c r="F61" s="2106"/>
      <c r="G61" s="916">
        <f>G60</f>
        <v>1000</v>
      </c>
      <c r="H61" s="1446">
        <f>H60</f>
        <v>1000</v>
      </c>
      <c r="I61" s="2127"/>
      <c r="J61" s="1450">
        <f>SUM(J60)</f>
        <v>1000</v>
      </c>
      <c r="K61" s="2128">
        <f t="shared" si="7"/>
        <v>1000</v>
      </c>
      <c r="L61" s="2197"/>
      <c r="M61" s="1454">
        <f t="shared" si="4"/>
        <v>1</v>
      </c>
    </row>
    <row r="62" spans="1:13" ht="12.75" thickBot="1" x14ac:dyDescent="0.25">
      <c r="A62" s="2139"/>
      <c r="B62" s="544"/>
      <c r="C62" s="2150"/>
      <c r="D62" s="2151"/>
      <c r="E62" s="2152"/>
      <c r="F62" s="678"/>
      <c r="G62" s="2142"/>
      <c r="H62" s="913"/>
      <c r="I62" s="2119"/>
      <c r="J62" s="2120"/>
      <c r="K62" s="2121"/>
      <c r="L62" s="2195"/>
      <c r="M62" s="2138"/>
    </row>
    <row r="63" spans="1:13" ht="12.75" thickBot="1" x14ac:dyDescent="0.25">
      <c r="A63" s="2140" t="s">
        <v>135</v>
      </c>
      <c r="B63" s="915" t="s">
        <v>906</v>
      </c>
      <c r="C63" s="2169">
        <f>C21+C58</f>
        <v>156490</v>
      </c>
      <c r="D63" s="2170">
        <f>D21+D58</f>
        <v>217710</v>
      </c>
      <c r="E63" s="2168">
        <f>C63+D63</f>
        <v>374200</v>
      </c>
      <c r="F63" s="2106">
        <f>F21+F58+F61</f>
        <v>150545</v>
      </c>
      <c r="G63" s="736">
        <f>G21+G58+G61</f>
        <v>419608</v>
      </c>
      <c r="H63" s="1446">
        <f>H21+H58+H61</f>
        <v>570153</v>
      </c>
      <c r="I63" s="2122">
        <f>I58+I61+I21</f>
        <v>150545</v>
      </c>
      <c r="J63" s="1453">
        <f>J58+J61+J21</f>
        <v>417069</v>
      </c>
      <c r="K63" s="2123">
        <f t="shared" si="7"/>
        <v>567614</v>
      </c>
      <c r="L63" s="2196">
        <f>K63/E63</f>
        <v>1.5168733297701764</v>
      </c>
      <c r="M63" s="1454">
        <f t="shared" si="4"/>
        <v>0.99554680936520545</v>
      </c>
    </row>
    <row r="64" spans="1:13" x14ac:dyDescent="0.2">
      <c r="A64" s="2139"/>
      <c r="B64" s="2095"/>
      <c r="C64" s="2171"/>
      <c r="D64" s="2172"/>
      <c r="E64" s="2173"/>
      <c r="F64" s="678"/>
      <c r="G64" s="678"/>
      <c r="H64" s="2142"/>
      <c r="I64" s="2119"/>
      <c r="J64" s="2120"/>
      <c r="K64" s="2121"/>
      <c r="L64" s="2195"/>
      <c r="M64" s="2138"/>
    </row>
    <row r="65" spans="1:14" x14ac:dyDescent="0.2">
      <c r="A65" s="2139" t="s">
        <v>136</v>
      </c>
      <c r="B65" s="2096" t="s">
        <v>318</v>
      </c>
      <c r="C65" s="2174"/>
      <c r="D65" s="2175"/>
      <c r="E65" s="2176"/>
      <c r="F65" s="678"/>
      <c r="G65" s="677"/>
      <c r="H65" s="913"/>
      <c r="I65" s="2119"/>
      <c r="J65" s="2120"/>
      <c r="K65" s="2121"/>
      <c r="L65" s="2195"/>
      <c r="M65" s="2138"/>
    </row>
    <row r="66" spans="1:14" x14ac:dyDescent="0.2">
      <c r="A66" s="2139" t="s">
        <v>139</v>
      </c>
      <c r="B66" s="2097" t="s">
        <v>442</v>
      </c>
      <c r="C66" s="2177"/>
      <c r="D66" s="2178"/>
      <c r="E66" s="2179"/>
      <c r="F66" s="678"/>
      <c r="G66" s="677"/>
      <c r="H66" s="913"/>
      <c r="I66" s="2119"/>
      <c r="J66" s="2120"/>
      <c r="K66" s="2121">
        <f t="shared" si="7"/>
        <v>0</v>
      </c>
      <c r="L66" s="2195"/>
      <c r="M66" s="2138"/>
    </row>
    <row r="67" spans="1:14" ht="12.75" thickBot="1" x14ac:dyDescent="0.25">
      <c r="A67" s="2139"/>
      <c r="B67" s="2095"/>
      <c r="C67" s="2171"/>
      <c r="D67" s="2172"/>
      <c r="E67" s="2173"/>
      <c r="F67" s="678"/>
      <c r="G67" s="677"/>
      <c r="H67" s="913"/>
      <c r="I67" s="2119"/>
      <c r="J67" s="2120"/>
      <c r="K67" s="2121"/>
      <c r="L67" s="2195"/>
      <c r="M67" s="2138"/>
    </row>
    <row r="68" spans="1:14" ht="12.75" thickBot="1" x14ac:dyDescent="0.25">
      <c r="A68" s="2140" t="s">
        <v>140</v>
      </c>
      <c r="B68" s="612" t="s">
        <v>909</v>
      </c>
      <c r="C68" s="2180">
        <v>0</v>
      </c>
      <c r="D68" s="2181">
        <v>0</v>
      </c>
      <c r="E68" s="2158">
        <v>0</v>
      </c>
      <c r="F68" s="2103">
        <f>SUM(F67)</f>
        <v>0</v>
      </c>
      <c r="G68" s="732">
        <f t="shared" ref="G68:H68" si="10">SUM(G67)</f>
        <v>0</v>
      </c>
      <c r="H68" s="1443">
        <f t="shared" si="10"/>
        <v>0</v>
      </c>
      <c r="I68" s="2129"/>
      <c r="J68" s="1449"/>
      <c r="K68" s="2130">
        <f t="shared" si="7"/>
        <v>0</v>
      </c>
      <c r="L68" s="2198"/>
      <c r="M68" s="1451"/>
    </row>
    <row r="69" spans="1:14" x14ac:dyDescent="0.2">
      <c r="A69" s="2139"/>
      <c r="B69" s="545"/>
      <c r="C69" s="2182"/>
      <c r="D69" s="2183"/>
      <c r="E69" s="2161"/>
      <c r="F69" s="2104"/>
      <c r="G69" s="653"/>
      <c r="H69" s="1447"/>
      <c r="I69" s="2119"/>
      <c r="J69" s="2120"/>
      <c r="K69" s="2121"/>
      <c r="L69" s="2195"/>
      <c r="M69" s="2138"/>
    </row>
    <row r="70" spans="1:14" x14ac:dyDescent="0.2">
      <c r="A70" s="2139" t="s">
        <v>141</v>
      </c>
      <c r="B70" s="2097" t="s">
        <v>444</v>
      </c>
      <c r="C70" s="2177"/>
      <c r="D70" s="2178"/>
      <c r="E70" s="2179"/>
      <c r="F70" s="2104"/>
      <c r="G70" s="653"/>
      <c r="H70" s="1447"/>
      <c r="I70" s="2119"/>
      <c r="J70" s="2120"/>
      <c r="K70" s="2121"/>
      <c r="L70" s="2195"/>
      <c r="M70" s="2138"/>
      <c r="N70" s="611"/>
    </row>
    <row r="71" spans="1:14" ht="12.75" thickBot="1" x14ac:dyDescent="0.25">
      <c r="A71" s="2139"/>
      <c r="B71" s="544"/>
      <c r="C71" s="2184"/>
      <c r="D71" s="2185"/>
      <c r="E71" s="2152"/>
      <c r="F71" s="2101"/>
      <c r="G71" s="428"/>
      <c r="H71" s="1441"/>
      <c r="I71" s="2119"/>
      <c r="J71" s="2120"/>
      <c r="K71" s="2121"/>
      <c r="L71" s="2195"/>
      <c r="M71" s="2138"/>
    </row>
    <row r="72" spans="1:14" ht="12.75" thickBot="1" x14ac:dyDescent="0.25">
      <c r="A72" s="2144" t="s">
        <v>142</v>
      </c>
      <c r="B72" s="915" t="s">
        <v>984</v>
      </c>
      <c r="C72" s="2169">
        <v>0</v>
      </c>
      <c r="D72" s="2170">
        <v>0</v>
      </c>
      <c r="E72" s="2168">
        <v>0</v>
      </c>
      <c r="F72" s="2103">
        <f>SUM(F71)</f>
        <v>0</v>
      </c>
      <c r="G72" s="732">
        <v>0</v>
      </c>
      <c r="H72" s="1443">
        <f>SUM(H71)</f>
        <v>0</v>
      </c>
      <c r="I72" s="2129"/>
      <c r="J72" s="1449"/>
      <c r="K72" s="2130">
        <f t="shared" si="7"/>
        <v>0</v>
      </c>
      <c r="L72" s="2198"/>
      <c r="M72" s="1451"/>
    </row>
    <row r="73" spans="1:14" ht="12.75" thickBot="1" x14ac:dyDescent="0.25">
      <c r="A73" s="2145"/>
      <c r="B73" s="2097"/>
      <c r="C73" s="2177"/>
      <c r="D73" s="2178"/>
      <c r="E73" s="2179"/>
      <c r="F73" s="2104"/>
      <c r="G73" s="653"/>
      <c r="H73" s="1447"/>
      <c r="I73" s="2119"/>
      <c r="J73" s="2120"/>
      <c r="K73" s="2121"/>
      <c r="L73" s="2195"/>
      <c r="M73" s="2138"/>
    </row>
    <row r="74" spans="1:14" ht="12.75" thickBot="1" x14ac:dyDescent="0.25">
      <c r="A74" s="2146" t="s">
        <v>143</v>
      </c>
      <c r="B74" s="2098" t="s">
        <v>907</v>
      </c>
      <c r="C74" s="2186">
        <v>0</v>
      </c>
      <c r="D74" s="2187">
        <v>0</v>
      </c>
      <c r="E74" s="2188">
        <v>0</v>
      </c>
      <c r="F74" s="2103">
        <f>F68+F72</f>
        <v>0</v>
      </c>
      <c r="G74" s="732">
        <f t="shared" ref="G74:H74" si="11">G68+G72</f>
        <v>0</v>
      </c>
      <c r="H74" s="1443">
        <f t="shared" si="11"/>
        <v>0</v>
      </c>
      <c r="I74" s="2129"/>
      <c r="J74" s="1449"/>
      <c r="K74" s="2130">
        <f t="shared" si="7"/>
        <v>0</v>
      </c>
      <c r="L74" s="2198"/>
      <c r="M74" s="1451"/>
    </row>
    <row r="75" spans="1:14" x14ac:dyDescent="0.2">
      <c r="A75" s="2145"/>
      <c r="B75" s="2115"/>
      <c r="C75" s="2189"/>
      <c r="D75" s="2199"/>
      <c r="E75" s="2190"/>
      <c r="F75" s="2107"/>
      <c r="G75" s="679"/>
      <c r="H75" s="2147"/>
      <c r="I75" s="2119"/>
      <c r="J75" s="2120"/>
      <c r="K75" s="2121"/>
      <c r="L75" s="2195"/>
      <c r="M75" s="2138"/>
    </row>
    <row r="76" spans="1:14" s="1455" customFormat="1" ht="24" x14ac:dyDescent="0.2">
      <c r="A76" s="2148" t="s">
        <v>145</v>
      </c>
      <c r="B76" s="2097" t="s">
        <v>910</v>
      </c>
      <c r="C76" s="2177">
        <f>C21</f>
        <v>5850</v>
      </c>
      <c r="D76" s="2178">
        <f>D21</f>
        <v>49335</v>
      </c>
      <c r="E76" s="2179">
        <f>C76+D76</f>
        <v>55185</v>
      </c>
      <c r="F76" s="2108">
        <f>F21+F68</f>
        <v>5850</v>
      </c>
      <c r="G76" s="737">
        <f>G21+G68</f>
        <v>143676</v>
      </c>
      <c r="H76" s="1448">
        <f>H21+H68</f>
        <v>149526</v>
      </c>
      <c r="I76" s="2200">
        <f>I21</f>
        <v>5850</v>
      </c>
      <c r="J76" s="2201">
        <f>J21</f>
        <v>142069</v>
      </c>
      <c r="K76" s="2202">
        <f t="shared" si="7"/>
        <v>147919</v>
      </c>
      <c r="L76" s="2203">
        <f>K76/E76</f>
        <v>2.6804204040953157</v>
      </c>
      <c r="M76" s="2204">
        <f t="shared" si="4"/>
        <v>0.98925270521514652</v>
      </c>
    </row>
    <row r="77" spans="1:14" s="1455" customFormat="1" ht="24" x14ac:dyDescent="0.2">
      <c r="A77" s="2148" t="s">
        <v>148</v>
      </c>
      <c r="B77" s="2097" t="s">
        <v>911</v>
      </c>
      <c r="C77" s="2177">
        <f>C58</f>
        <v>150640</v>
      </c>
      <c r="D77" s="2178">
        <f>D58</f>
        <v>168375</v>
      </c>
      <c r="E77" s="2179">
        <f>C77+D77</f>
        <v>319015</v>
      </c>
      <c r="F77" s="2108">
        <f>F58+F72</f>
        <v>144695</v>
      </c>
      <c r="G77" s="737">
        <f>G58+G72</f>
        <v>274932</v>
      </c>
      <c r="H77" s="1448">
        <f>H58+H72</f>
        <v>419627</v>
      </c>
      <c r="I77" s="2200">
        <f>I58+I61</f>
        <v>144695</v>
      </c>
      <c r="J77" s="2201">
        <f>J58+J61</f>
        <v>275000</v>
      </c>
      <c r="K77" s="2202">
        <f t="shared" si="7"/>
        <v>419695</v>
      </c>
      <c r="L77" s="2203">
        <f>K77/E77</f>
        <v>1.3155964453082143</v>
      </c>
      <c r="M77" s="2204">
        <f t="shared" ref="M77:M79" si="12">K77/H77</f>
        <v>1.0001620486765628</v>
      </c>
    </row>
    <row r="78" spans="1:14" ht="12.75" thickBot="1" x14ac:dyDescent="0.25">
      <c r="A78" s="2145"/>
      <c r="B78" s="2095"/>
      <c r="C78" s="2171"/>
      <c r="D78" s="2172"/>
      <c r="E78" s="2173"/>
      <c r="F78" s="678"/>
      <c r="G78" s="677"/>
      <c r="H78" s="913"/>
      <c r="I78" s="2119"/>
      <c r="J78" s="2120"/>
      <c r="K78" s="2121">
        <f t="shared" si="7"/>
        <v>0</v>
      </c>
      <c r="L78" s="2195"/>
      <c r="M78" s="2138"/>
    </row>
    <row r="79" spans="1:14" s="1455" customFormat="1" ht="24.75" thickBot="1" x14ac:dyDescent="0.25">
      <c r="A79" s="2143" t="s">
        <v>150</v>
      </c>
      <c r="B79" s="2099" t="s">
        <v>908</v>
      </c>
      <c r="C79" s="2191">
        <f>SUM(C76:C78)</f>
        <v>156490</v>
      </c>
      <c r="D79" s="2192">
        <f>SUM(D76:D78)</f>
        <v>217710</v>
      </c>
      <c r="E79" s="2193">
        <f>C79+D79</f>
        <v>374200</v>
      </c>
      <c r="F79" s="2106">
        <f>F63+F74</f>
        <v>150545</v>
      </c>
      <c r="G79" s="736">
        <f>G63+G74</f>
        <v>419608</v>
      </c>
      <c r="H79" s="916">
        <f>H63+H74</f>
        <v>570153</v>
      </c>
      <c r="I79" s="2127">
        <f>I76+I77</f>
        <v>150545</v>
      </c>
      <c r="J79" s="1450">
        <f>J76+J77</f>
        <v>417069</v>
      </c>
      <c r="K79" s="2128">
        <f t="shared" si="7"/>
        <v>567614</v>
      </c>
      <c r="L79" s="2197">
        <f>K79/E79</f>
        <v>1.5168733297701764</v>
      </c>
      <c r="M79" s="1454">
        <f t="shared" si="12"/>
        <v>0.99554680936520545</v>
      </c>
    </row>
    <row r="80" spans="1:14" x14ac:dyDescent="0.2">
      <c r="J80" s="611"/>
    </row>
    <row r="83" spans="9:9" x14ac:dyDescent="0.2">
      <c r="I83" s="717"/>
    </row>
  </sheetData>
  <sheetProtection selectLockedCells="1" selectUnlockedCells="1"/>
  <mergeCells count="9">
    <mergeCell ref="I7:M7"/>
    <mergeCell ref="A7:A8"/>
    <mergeCell ref="B7:B8"/>
    <mergeCell ref="F7:H7"/>
    <mergeCell ref="A1:M1"/>
    <mergeCell ref="A3:M3"/>
    <mergeCell ref="A4:M4"/>
    <mergeCell ref="A6:M6"/>
    <mergeCell ref="C7:E7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5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S145"/>
  <sheetViews>
    <sheetView zoomScaleNormal="100" workbookViewId="0">
      <pane xSplit="2" ySplit="9" topLeftCell="C94" activePane="bottomRight" state="frozen"/>
      <selection activeCell="B65" sqref="B65"/>
      <selection pane="topRight" activeCell="B65" sqref="B65"/>
      <selection pane="bottomLeft" activeCell="B65" sqref="B65"/>
      <selection pane="bottomRight" sqref="A1:L1"/>
    </sheetView>
  </sheetViews>
  <sheetFormatPr defaultColWidth="9.140625" defaultRowHeight="14.1" customHeight="1" x14ac:dyDescent="0.2"/>
  <cols>
    <col min="1" max="1" width="3.7109375" style="220" customWidth="1"/>
    <col min="2" max="2" width="41.42578125" style="227" customWidth="1"/>
    <col min="3" max="3" width="9.85546875" style="48" customWidth="1"/>
    <col min="4" max="4" width="8.7109375" style="48" customWidth="1"/>
    <col min="5" max="5" width="7.85546875" style="48" customWidth="1"/>
    <col min="6" max="6" width="8.7109375" style="59" customWidth="1"/>
    <col min="7" max="7" width="9.85546875" style="74" customWidth="1"/>
    <col min="8" max="8" width="7.28515625" style="74" customWidth="1"/>
    <col min="9" max="12" width="8.7109375" style="47" customWidth="1"/>
    <col min="13" max="16384" width="9.140625" style="47"/>
  </cols>
  <sheetData>
    <row r="1" spans="1:12" ht="12.75" customHeight="1" x14ac:dyDescent="0.2">
      <c r="A1" s="2328" t="s">
        <v>3063</v>
      </c>
      <c r="B1" s="2328"/>
      <c r="C1" s="2328"/>
      <c r="D1" s="2328"/>
      <c r="E1" s="2328"/>
      <c r="F1" s="2328"/>
      <c r="G1" s="2328"/>
      <c r="H1" s="2328"/>
      <c r="I1" s="2328"/>
      <c r="J1" s="2328"/>
      <c r="K1" s="2328"/>
      <c r="L1" s="2328"/>
    </row>
    <row r="2" spans="1:12" ht="14.1" customHeight="1" x14ac:dyDescent="0.2">
      <c r="A2" s="2327" t="s">
        <v>77</v>
      </c>
      <c r="B2" s="2327"/>
      <c r="C2" s="2327"/>
      <c r="D2" s="2327"/>
      <c r="E2" s="2327"/>
      <c r="F2" s="2327"/>
      <c r="G2" s="2327"/>
      <c r="H2" s="2327"/>
      <c r="I2" s="2327"/>
      <c r="J2" s="2327"/>
      <c r="K2" s="2327"/>
      <c r="L2" s="2327"/>
    </row>
    <row r="3" spans="1:12" ht="14.1" customHeight="1" x14ac:dyDescent="0.2">
      <c r="A3" s="2347" t="s">
        <v>1058</v>
      </c>
      <c r="B3" s="2347"/>
      <c r="C3" s="2347"/>
      <c r="D3" s="2347"/>
      <c r="E3" s="2347"/>
      <c r="F3" s="2347"/>
      <c r="G3" s="2347"/>
      <c r="H3" s="2347"/>
      <c r="I3" s="2347"/>
      <c r="J3" s="2347"/>
      <c r="K3" s="2347"/>
      <c r="L3" s="2347"/>
    </row>
    <row r="4" spans="1:12" ht="14.25" customHeight="1" thickBot="1" x14ac:dyDescent="0.25">
      <c r="A4" s="2346" t="s">
        <v>293</v>
      </c>
      <c r="B4" s="2346"/>
      <c r="C4" s="2346"/>
      <c r="D4" s="2346"/>
      <c r="E4" s="2346"/>
      <c r="F4" s="2346"/>
      <c r="G4" s="2346"/>
      <c r="H4" s="2346"/>
      <c r="I4" s="2346"/>
      <c r="J4" s="2346"/>
      <c r="K4" s="2346"/>
      <c r="L4" s="2346"/>
    </row>
    <row r="5" spans="1:12" ht="24" customHeight="1" thickBot="1" x14ac:dyDescent="0.25">
      <c r="A5" s="2331" t="s">
        <v>457</v>
      </c>
      <c r="B5" s="1143" t="s">
        <v>57</v>
      </c>
      <c r="C5" s="1144" t="s">
        <v>58</v>
      </c>
      <c r="D5" s="1144" t="s">
        <v>59</v>
      </c>
      <c r="E5" s="1144" t="s">
        <v>60</v>
      </c>
      <c r="F5" s="1145" t="s">
        <v>458</v>
      </c>
      <c r="G5" s="1145" t="s">
        <v>459</v>
      </c>
      <c r="H5" s="1145" t="s">
        <v>460</v>
      </c>
      <c r="I5" s="1146" t="s">
        <v>576</v>
      </c>
      <c r="J5" s="1146" t="s">
        <v>584</v>
      </c>
      <c r="K5" s="1146" t="s">
        <v>585</v>
      </c>
      <c r="L5" s="1147" t="s">
        <v>586</v>
      </c>
    </row>
    <row r="6" spans="1:12" ht="1.9" hidden="1" customHeight="1" thickBot="1" x14ac:dyDescent="0.25">
      <c r="A6" s="2332"/>
      <c r="B6" s="226"/>
      <c r="C6" s="92"/>
      <c r="D6" s="92"/>
      <c r="E6" s="92"/>
      <c r="F6" s="93"/>
      <c r="G6" s="418"/>
      <c r="H6" s="418"/>
      <c r="I6" s="1142"/>
      <c r="J6" s="1142"/>
      <c r="K6" s="1142"/>
      <c r="L6" s="1148"/>
    </row>
    <row r="7" spans="1:12" s="187" customFormat="1" ht="23.25" customHeight="1" thickBot="1" x14ac:dyDescent="0.25">
      <c r="A7" s="2332"/>
      <c r="B7" s="226"/>
      <c r="C7" s="92"/>
      <c r="D7" s="2340" t="s">
        <v>306</v>
      </c>
      <c r="E7" s="2341"/>
      <c r="F7" s="2342"/>
      <c r="G7" s="2329" t="s">
        <v>1010</v>
      </c>
      <c r="H7" s="2330"/>
      <c r="I7" s="2348" t="s">
        <v>1295</v>
      </c>
      <c r="J7" s="2349"/>
      <c r="K7" s="2349"/>
      <c r="L7" s="2350"/>
    </row>
    <row r="8" spans="1:12" s="46" customFormat="1" ht="30.75" customHeight="1" thickBot="1" x14ac:dyDescent="0.25">
      <c r="A8" s="2332"/>
      <c r="B8" s="2334" t="s">
        <v>85</v>
      </c>
      <c r="C8" s="2334" t="s">
        <v>461</v>
      </c>
      <c r="D8" s="2343" t="s">
        <v>462</v>
      </c>
      <c r="E8" s="2343" t="s">
        <v>463</v>
      </c>
      <c r="F8" s="2345" t="s">
        <v>464</v>
      </c>
      <c r="G8" s="2336" t="s">
        <v>62</v>
      </c>
      <c r="H8" s="2338" t="s">
        <v>63</v>
      </c>
      <c r="I8" s="2345" t="s">
        <v>464</v>
      </c>
      <c r="J8" s="2336" t="s">
        <v>62</v>
      </c>
      <c r="K8" s="2338" t="s">
        <v>63</v>
      </c>
      <c r="L8" s="2351" t="s">
        <v>1298</v>
      </c>
    </row>
    <row r="9" spans="1:12" s="46" customFormat="1" ht="41.25" customHeight="1" thickBot="1" x14ac:dyDescent="0.25">
      <c r="A9" s="2333"/>
      <c r="B9" s="2335"/>
      <c r="C9" s="2335"/>
      <c r="D9" s="2344"/>
      <c r="E9" s="2344"/>
      <c r="F9" s="2337"/>
      <c r="G9" s="2337"/>
      <c r="H9" s="2339"/>
      <c r="I9" s="2337"/>
      <c r="J9" s="2337"/>
      <c r="K9" s="2339"/>
      <c r="L9" s="2352"/>
    </row>
    <row r="10" spans="1:12" ht="14.1" customHeight="1" x14ac:dyDescent="0.2">
      <c r="A10" s="1963"/>
      <c r="B10" s="50" t="s">
        <v>77</v>
      </c>
      <c r="C10" s="51"/>
      <c r="D10" s="51"/>
      <c r="E10" s="51"/>
      <c r="F10" s="52"/>
      <c r="H10" s="893"/>
      <c r="I10" s="409"/>
      <c r="J10" s="903"/>
      <c r="K10" s="903"/>
      <c r="L10" s="1315"/>
    </row>
    <row r="11" spans="1:12" ht="14.1" customHeight="1" x14ac:dyDescent="0.2">
      <c r="A11" s="1964"/>
      <c r="B11" s="50"/>
      <c r="C11" s="51"/>
      <c r="D11" s="51"/>
      <c r="E11" s="51"/>
      <c r="F11" s="52"/>
      <c r="H11" s="893"/>
      <c r="I11" s="409"/>
      <c r="J11" s="903"/>
      <c r="K11" s="903"/>
      <c r="L11" s="1316"/>
    </row>
    <row r="12" spans="1:12" ht="14.1" customHeight="1" x14ac:dyDescent="0.2">
      <c r="A12" s="1965" t="s">
        <v>465</v>
      </c>
      <c r="B12" s="50" t="s">
        <v>466</v>
      </c>
      <c r="C12" s="51"/>
      <c r="D12" s="51"/>
      <c r="E12" s="51"/>
      <c r="F12" s="52"/>
      <c r="H12" s="893"/>
      <c r="I12" s="409"/>
      <c r="J12" s="903"/>
      <c r="K12" s="903"/>
      <c r="L12" s="1316"/>
    </row>
    <row r="13" spans="1:12" ht="18.75" customHeight="1" x14ac:dyDescent="0.2">
      <c r="A13" s="1966" t="s">
        <v>467</v>
      </c>
      <c r="B13" s="70" t="s">
        <v>947</v>
      </c>
      <c r="C13" s="336" t="s">
        <v>468</v>
      </c>
      <c r="D13" s="87">
        <v>1406</v>
      </c>
      <c r="E13" s="87">
        <v>379</v>
      </c>
      <c r="F13" s="68">
        <f t="shared" ref="F13:F14" si="0">D13+E13</f>
        <v>1785</v>
      </c>
      <c r="G13" s="49">
        <f t="shared" ref="G13" si="1">F13</f>
        <v>1785</v>
      </c>
      <c r="H13" s="893"/>
      <c r="I13" s="412">
        <v>925</v>
      </c>
      <c r="J13" s="417">
        <v>925</v>
      </c>
      <c r="K13" s="417"/>
      <c r="L13" s="1319">
        <f>I13/F13</f>
        <v>0.51820728291316531</v>
      </c>
    </row>
    <row r="14" spans="1:12" ht="18.75" customHeight="1" x14ac:dyDescent="0.2">
      <c r="A14" s="1966" t="s">
        <v>475</v>
      </c>
      <c r="B14" s="70" t="s">
        <v>1221</v>
      </c>
      <c r="C14" s="336" t="s">
        <v>468</v>
      </c>
      <c r="D14" s="87">
        <v>6693</v>
      </c>
      <c r="E14" s="87">
        <v>1807</v>
      </c>
      <c r="F14" s="68">
        <f t="shared" si="0"/>
        <v>8500</v>
      </c>
      <c r="G14" s="49">
        <v>8500</v>
      </c>
      <c r="H14" s="893"/>
      <c r="I14" s="412">
        <v>0</v>
      </c>
      <c r="J14" s="417">
        <v>0</v>
      </c>
      <c r="K14" s="417"/>
      <c r="L14" s="1319">
        <f t="shared" ref="L14:L16" si="2">I14/F14</f>
        <v>0</v>
      </c>
    </row>
    <row r="15" spans="1:12" s="62" customFormat="1" ht="10.5" customHeight="1" thickBot="1" x14ac:dyDescent="0.25">
      <c r="A15" s="1966"/>
      <c r="B15" s="53"/>
      <c r="C15" s="518"/>
      <c r="D15" s="87"/>
      <c r="E15" s="87"/>
      <c r="F15" s="68"/>
      <c r="G15" s="48"/>
      <c r="H15" s="661"/>
      <c r="I15" s="1502"/>
      <c r="J15" s="1503"/>
      <c r="K15" s="1503"/>
      <c r="L15" s="1504"/>
    </row>
    <row r="16" spans="1:12" s="62" customFormat="1" ht="15" customHeight="1" thickBot="1" x14ac:dyDescent="0.25">
      <c r="A16" s="1967"/>
      <c r="B16" s="54" t="s">
        <v>469</v>
      </c>
      <c r="C16" s="55"/>
      <c r="D16" s="525">
        <f>SUM(D13:D14)</f>
        <v>8099</v>
      </c>
      <c r="E16" s="525">
        <f t="shared" ref="E16:G16" si="3">SUM(E13:E14)</f>
        <v>2186</v>
      </c>
      <c r="F16" s="525">
        <f t="shared" si="3"/>
        <v>10285</v>
      </c>
      <c r="G16" s="525">
        <f t="shared" si="3"/>
        <v>10285</v>
      </c>
      <c r="H16" s="525">
        <f>SUM(H13:H14)</f>
        <v>0</v>
      </c>
      <c r="I16" s="1278">
        <f>I13+I14</f>
        <v>925</v>
      </c>
      <c r="J16" s="1279">
        <f>J13+J14</f>
        <v>925</v>
      </c>
      <c r="K16" s="1279">
        <f>K13+K14</f>
        <v>0</v>
      </c>
      <c r="L16" s="1304">
        <f t="shared" si="2"/>
        <v>8.9936801166747696E-2</v>
      </c>
    </row>
    <row r="17" spans="1:12" ht="14.1" customHeight="1" x14ac:dyDescent="0.2">
      <c r="A17" s="1968"/>
      <c r="B17" s="53"/>
      <c r="C17" s="51"/>
      <c r="D17" s="51"/>
      <c r="E17" s="51"/>
      <c r="F17" s="52"/>
      <c r="H17" s="893"/>
      <c r="I17" s="409"/>
      <c r="J17" s="903"/>
      <c r="K17" s="903"/>
      <c r="L17" s="1316"/>
    </row>
    <row r="18" spans="1:12" ht="15" customHeight="1" x14ac:dyDescent="0.2">
      <c r="A18" s="1968" t="s">
        <v>470</v>
      </c>
      <c r="B18" s="50" t="s">
        <v>471</v>
      </c>
      <c r="C18" s="51"/>
      <c r="D18" s="51"/>
      <c r="E18" s="51"/>
      <c r="F18" s="52"/>
      <c r="H18" s="893"/>
      <c r="I18" s="409"/>
      <c r="J18" s="903"/>
      <c r="K18" s="903"/>
      <c r="L18" s="1316"/>
    </row>
    <row r="19" spans="1:12" ht="15" customHeight="1" x14ac:dyDescent="0.2">
      <c r="A19" s="1964" t="s">
        <v>467</v>
      </c>
      <c r="B19" s="70" t="s">
        <v>1059</v>
      </c>
      <c r="C19" s="518" t="s">
        <v>820</v>
      </c>
      <c r="D19" s="51">
        <v>15000</v>
      </c>
      <c r="E19" s="51">
        <v>4050</v>
      </c>
      <c r="F19" s="52">
        <f>D19+E19</f>
        <v>19050</v>
      </c>
      <c r="H19" s="87">
        <f>F19</f>
        <v>19050</v>
      </c>
      <c r="I19" s="1149">
        <v>12827</v>
      </c>
      <c r="J19" s="518"/>
      <c r="K19" s="518">
        <v>12827</v>
      </c>
      <c r="L19" s="1300">
        <f>I19/F19</f>
        <v>0.67333333333333334</v>
      </c>
    </row>
    <row r="20" spans="1:12" ht="15" customHeight="1" x14ac:dyDescent="0.2">
      <c r="A20" s="1964" t="s">
        <v>475</v>
      </c>
      <c r="B20" s="70" t="s">
        <v>985</v>
      </c>
      <c r="C20" s="336" t="s">
        <v>468</v>
      </c>
      <c r="D20" s="51">
        <v>4500</v>
      </c>
      <c r="E20" s="51">
        <v>1215</v>
      </c>
      <c r="F20" s="52">
        <f t="shared" ref="F20:F23" si="4">D20+E20</f>
        <v>5715</v>
      </c>
      <c r="G20" s="667">
        <f>F20</f>
        <v>5715</v>
      </c>
      <c r="H20" s="668"/>
      <c r="I20" s="1149"/>
      <c r="J20" s="518"/>
      <c r="K20" s="518"/>
      <c r="L20" s="1300">
        <f t="shared" ref="L20:L25" si="5">I20/F20</f>
        <v>0</v>
      </c>
    </row>
    <row r="21" spans="1:12" ht="15" customHeight="1" x14ac:dyDescent="0.2">
      <c r="A21" s="1964" t="s">
        <v>476</v>
      </c>
      <c r="B21" s="70" t="s">
        <v>1182</v>
      </c>
      <c r="C21" s="518" t="s">
        <v>820</v>
      </c>
      <c r="D21" s="51">
        <v>3858</v>
      </c>
      <c r="E21" s="51">
        <v>1042</v>
      </c>
      <c r="F21" s="52">
        <f t="shared" si="4"/>
        <v>4900</v>
      </c>
      <c r="G21" s="667">
        <f>F21</f>
        <v>4900</v>
      </c>
      <c r="H21" s="668"/>
      <c r="I21" s="1149">
        <v>4889</v>
      </c>
      <c r="J21" s="518">
        <v>4889</v>
      </c>
      <c r="K21" s="518"/>
      <c r="L21" s="1300">
        <f t="shared" si="5"/>
        <v>0.9977551020408163</v>
      </c>
    </row>
    <row r="22" spans="1:12" ht="15" customHeight="1" x14ac:dyDescent="0.2">
      <c r="A22" s="1964" t="s">
        <v>477</v>
      </c>
      <c r="B22" s="70" t="s">
        <v>1213</v>
      </c>
      <c r="C22" s="518" t="s">
        <v>820</v>
      </c>
      <c r="D22" s="51">
        <v>2871</v>
      </c>
      <c r="E22" s="51">
        <v>776</v>
      </c>
      <c r="F22" s="52">
        <f t="shared" si="4"/>
        <v>3647</v>
      </c>
      <c r="G22" s="667">
        <f>F22</f>
        <v>3647</v>
      </c>
      <c r="H22" s="668"/>
      <c r="I22" s="1149">
        <v>3646</v>
      </c>
      <c r="J22" s="518">
        <v>3646</v>
      </c>
      <c r="K22" s="518"/>
      <c r="L22" s="1300">
        <f t="shared" si="5"/>
        <v>0.99972580202906502</v>
      </c>
    </row>
    <row r="23" spans="1:12" ht="34.5" customHeight="1" x14ac:dyDescent="0.2">
      <c r="A23" s="1964" t="s">
        <v>478</v>
      </c>
      <c r="B23" s="70" t="s">
        <v>1214</v>
      </c>
      <c r="C23" s="518" t="s">
        <v>468</v>
      </c>
      <c r="D23" s="336">
        <v>3200</v>
      </c>
      <c r="E23" s="336">
        <v>864</v>
      </c>
      <c r="F23" s="338">
        <f t="shared" si="4"/>
        <v>4064</v>
      </c>
      <c r="G23" s="909">
        <f>F23</f>
        <v>4064</v>
      </c>
      <c r="H23" s="668"/>
      <c r="I23" s="1149">
        <v>4064</v>
      </c>
      <c r="J23" s="518">
        <v>4064</v>
      </c>
      <c r="K23" s="518"/>
      <c r="L23" s="1300">
        <f t="shared" si="5"/>
        <v>1</v>
      </c>
    </row>
    <row r="24" spans="1:12" ht="13.5" customHeight="1" thickBot="1" x14ac:dyDescent="0.25">
      <c r="A24" s="1964"/>
      <c r="B24" s="70"/>
      <c r="C24" s="51"/>
      <c r="D24" s="87"/>
      <c r="E24" s="87"/>
      <c r="F24" s="68"/>
      <c r="G24" s="49"/>
      <c r="H24" s="87"/>
      <c r="I24" s="1505"/>
      <c r="J24" s="660"/>
      <c r="K24" s="660"/>
      <c r="L24" s="1506"/>
    </row>
    <row r="25" spans="1:12" ht="12" customHeight="1" thickBot="1" x14ac:dyDescent="0.25">
      <c r="A25" s="1969"/>
      <c r="B25" s="339" t="s">
        <v>472</v>
      </c>
      <c r="C25" s="100"/>
      <c r="D25" s="526">
        <f>SUM(D19:D23)</f>
        <v>29429</v>
      </c>
      <c r="E25" s="526">
        <f>SUM(E19:E23)</f>
        <v>7947</v>
      </c>
      <c r="F25" s="526">
        <f t="shared" ref="F25:H25" si="6">SUM(F19:F23)</f>
        <v>37376</v>
      </c>
      <c r="G25" s="526">
        <f t="shared" si="6"/>
        <v>18326</v>
      </c>
      <c r="H25" s="526">
        <f t="shared" si="6"/>
        <v>19050</v>
      </c>
      <c r="I25" s="730">
        <f>SUM(I19:I24)</f>
        <v>25426</v>
      </c>
      <c r="J25" s="724">
        <f>SUM(J19:J24)</f>
        <v>12599</v>
      </c>
      <c r="K25" s="724">
        <f>SUM(K19:K24)</f>
        <v>12827</v>
      </c>
      <c r="L25" s="1301">
        <f t="shared" si="5"/>
        <v>0.68027611301369861</v>
      </c>
    </row>
    <row r="26" spans="1:12" ht="12" customHeight="1" x14ac:dyDescent="0.2">
      <c r="A26" s="1970"/>
      <c r="B26" s="56"/>
      <c r="C26" s="51"/>
      <c r="D26" s="51"/>
      <c r="E26" s="51"/>
      <c r="F26" s="52"/>
      <c r="H26" s="418"/>
      <c r="I26" s="409"/>
      <c r="J26" s="903"/>
      <c r="K26" s="903"/>
      <c r="L26" s="1316"/>
    </row>
    <row r="27" spans="1:12" ht="15.75" customHeight="1" x14ac:dyDescent="0.2">
      <c r="A27" s="1971" t="s">
        <v>473</v>
      </c>
      <c r="B27" s="61" t="s">
        <v>474</v>
      </c>
      <c r="C27" s="58"/>
      <c r="D27" s="51"/>
      <c r="E27" s="51"/>
      <c r="F27" s="52"/>
      <c r="H27" s="418"/>
      <c r="I27" s="409"/>
      <c r="J27" s="903"/>
      <c r="K27" s="903"/>
      <c r="L27" s="1316"/>
    </row>
    <row r="28" spans="1:12" s="62" customFormat="1" ht="27" customHeight="1" x14ac:dyDescent="0.2">
      <c r="A28" s="1972" t="s">
        <v>948</v>
      </c>
      <c r="B28" s="57" t="s">
        <v>1080</v>
      </c>
      <c r="C28" s="336" t="s">
        <v>299</v>
      </c>
      <c r="D28" s="518">
        <v>341459</v>
      </c>
      <c r="E28" s="518">
        <v>92194</v>
      </c>
      <c r="F28" s="519">
        <f>D28+E28</f>
        <v>433653</v>
      </c>
      <c r="G28" s="337">
        <f t="shared" ref="G28:G32" si="7">F28</f>
        <v>433653</v>
      </c>
      <c r="H28" s="87"/>
      <c r="I28" s="1510">
        <v>127</v>
      </c>
      <c r="J28" s="1511">
        <v>127</v>
      </c>
      <c r="K28" s="1511"/>
      <c r="L28" s="1514">
        <f>I28/F28</f>
        <v>2.928608818571531E-4</v>
      </c>
    </row>
    <row r="29" spans="1:12" s="62" customFormat="1" ht="27" customHeight="1" x14ac:dyDescent="0.2">
      <c r="A29" s="1972" t="s">
        <v>949</v>
      </c>
      <c r="B29" s="57" t="s">
        <v>1081</v>
      </c>
      <c r="C29" s="336" t="s">
        <v>299</v>
      </c>
      <c r="D29" s="518">
        <v>168002</v>
      </c>
      <c r="E29" s="518">
        <v>45361</v>
      </c>
      <c r="F29" s="519">
        <f>D29+E29</f>
        <v>213363</v>
      </c>
      <c r="G29" s="337">
        <f>F29</f>
        <v>213363</v>
      </c>
      <c r="H29" s="87"/>
      <c r="I29" s="1510"/>
      <c r="J29" s="1511"/>
      <c r="K29" s="1511"/>
      <c r="L29" s="1514">
        <f t="shared" ref="L29:L58" si="8">I29/F29</f>
        <v>0</v>
      </c>
    </row>
    <row r="30" spans="1:12" s="62" customFormat="1" ht="26.25" customHeight="1" x14ac:dyDescent="0.2">
      <c r="A30" s="1972" t="s">
        <v>1072</v>
      </c>
      <c r="B30" s="57" t="s">
        <v>1079</v>
      </c>
      <c r="C30" s="518" t="s">
        <v>468</v>
      </c>
      <c r="D30" s="518">
        <v>9213</v>
      </c>
      <c r="E30" s="518">
        <v>2488</v>
      </c>
      <c r="F30" s="519">
        <f>D30+E30</f>
        <v>11701</v>
      </c>
      <c r="G30" s="337">
        <f>F30</f>
        <v>11701</v>
      </c>
      <c r="H30" s="87"/>
      <c r="I30" s="1510"/>
      <c r="J30" s="1511"/>
      <c r="K30" s="1511"/>
      <c r="L30" s="1514">
        <f t="shared" si="8"/>
        <v>0</v>
      </c>
    </row>
    <row r="31" spans="1:12" s="62" customFormat="1" ht="27.75" customHeight="1" x14ac:dyDescent="0.2">
      <c r="A31" s="1972" t="s">
        <v>1078</v>
      </c>
      <c r="B31" s="57" t="s">
        <v>1091</v>
      </c>
      <c r="C31" s="336" t="s">
        <v>299</v>
      </c>
      <c r="D31" s="518">
        <v>2395</v>
      </c>
      <c r="E31" s="518">
        <v>449</v>
      </c>
      <c r="F31" s="519">
        <f>D31+E31</f>
        <v>2844</v>
      </c>
      <c r="G31" s="337">
        <f>F31</f>
        <v>2844</v>
      </c>
      <c r="H31" s="87"/>
      <c r="I31" s="1510"/>
      <c r="J31" s="1511"/>
      <c r="K31" s="1511"/>
      <c r="L31" s="1514">
        <f t="shared" si="8"/>
        <v>0</v>
      </c>
    </row>
    <row r="32" spans="1:12" s="62" customFormat="1" ht="24.75" customHeight="1" x14ac:dyDescent="0.2">
      <c r="A32" s="1972" t="s">
        <v>475</v>
      </c>
      <c r="B32" s="57" t="s">
        <v>828</v>
      </c>
      <c r="C32" s="336" t="s">
        <v>468</v>
      </c>
      <c r="D32" s="518">
        <f>23622-15748</f>
        <v>7874</v>
      </c>
      <c r="E32" s="518">
        <f>6378-4252</f>
        <v>2126</v>
      </c>
      <c r="F32" s="519">
        <f t="shared" ref="F32:F41" si="9">D32+E32</f>
        <v>10000</v>
      </c>
      <c r="G32" s="337">
        <f t="shared" si="7"/>
        <v>10000</v>
      </c>
      <c r="H32" s="87"/>
      <c r="I32" s="1510"/>
      <c r="J32" s="1511"/>
      <c r="K32" s="1511"/>
      <c r="L32" s="1514">
        <f t="shared" si="8"/>
        <v>0</v>
      </c>
    </row>
    <row r="33" spans="1:12" s="62" customFormat="1" ht="27" customHeight="1" x14ac:dyDescent="0.2">
      <c r="A33" s="1972" t="s">
        <v>476</v>
      </c>
      <c r="B33" s="502" t="s">
        <v>1060</v>
      </c>
      <c r="C33" s="336" t="s">
        <v>468</v>
      </c>
      <c r="D33" s="518">
        <v>3000</v>
      </c>
      <c r="E33" s="518">
        <v>810</v>
      </c>
      <c r="F33" s="519">
        <f t="shared" si="9"/>
        <v>3810</v>
      </c>
      <c r="G33" s="337">
        <f>F33</f>
        <v>3810</v>
      </c>
      <c r="H33" s="518"/>
      <c r="I33" s="1510"/>
      <c r="J33" s="1511"/>
      <c r="K33" s="1511"/>
      <c r="L33" s="1514">
        <f t="shared" si="8"/>
        <v>0</v>
      </c>
    </row>
    <row r="34" spans="1:12" s="62" customFormat="1" ht="36.75" customHeight="1" x14ac:dyDescent="0.2">
      <c r="A34" s="1972" t="s">
        <v>477</v>
      </c>
      <c r="B34" s="580" t="s">
        <v>1183</v>
      </c>
      <c r="C34" s="518" t="s">
        <v>468</v>
      </c>
      <c r="D34" s="518">
        <v>53897</v>
      </c>
      <c r="E34" s="518">
        <v>14553</v>
      </c>
      <c r="F34" s="519">
        <f t="shared" si="9"/>
        <v>68450</v>
      </c>
      <c r="G34" s="337">
        <f>F34</f>
        <v>68450</v>
      </c>
      <c r="H34" s="518"/>
      <c r="I34" s="1512">
        <v>68448</v>
      </c>
      <c r="J34" s="1513">
        <v>68448</v>
      </c>
      <c r="K34" s="1513"/>
      <c r="L34" s="1514">
        <f t="shared" si="8"/>
        <v>0.99997078159240327</v>
      </c>
    </row>
    <row r="35" spans="1:12" s="62" customFormat="1" ht="26.25" customHeight="1" x14ac:dyDescent="0.2">
      <c r="A35" s="1972" t="s">
        <v>478</v>
      </c>
      <c r="B35" s="502" t="s">
        <v>859</v>
      </c>
      <c r="C35" s="336" t="s">
        <v>468</v>
      </c>
      <c r="D35" s="518">
        <v>2000</v>
      </c>
      <c r="E35" s="518">
        <v>540</v>
      </c>
      <c r="F35" s="519">
        <f t="shared" ref="F35" si="10">D35+E35</f>
        <v>2540</v>
      </c>
      <c r="G35" s="337">
        <f t="shared" ref="G35" si="11">F35</f>
        <v>2540</v>
      </c>
      <c r="H35" s="518"/>
      <c r="I35" s="1510"/>
      <c r="J35" s="1511"/>
      <c r="K35" s="1511"/>
      <c r="L35" s="1514">
        <f t="shared" si="8"/>
        <v>0</v>
      </c>
    </row>
    <row r="36" spans="1:12" s="62" customFormat="1" ht="21.75" customHeight="1" x14ac:dyDescent="0.2">
      <c r="A36" s="1972" t="s">
        <v>479</v>
      </c>
      <c r="B36" s="502" t="s">
        <v>821</v>
      </c>
      <c r="C36" s="336" t="s">
        <v>468</v>
      </c>
      <c r="D36" s="518">
        <v>5038</v>
      </c>
      <c r="E36" s="518">
        <v>1361</v>
      </c>
      <c r="F36" s="519">
        <f t="shared" si="9"/>
        <v>6399</v>
      </c>
      <c r="G36" s="337">
        <f t="shared" ref="G36" si="12">F36</f>
        <v>6399</v>
      </c>
      <c r="H36" s="518"/>
      <c r="I36" s="1510"/>
      <c r="J36" s="1511"/>
      <c r="K36" s="1511"/>
      <c r="L36" s="1514">
        <f t="shared" si="8"/>
        <v>0</v>
      </c>
    </row>
    <row r="37" spans="1:12" s="62" customFormat="1" ht="27" customHeight="1" x14ac:dyDescent="0.2">
      <c r="A37" s="1972" t="s">
        <v>1216</v>
      </c>
      <c r="B37" s="502" t="s">
        <v>888</v>
      </c>
      <c r="C37" s="336" t="s">
        <v>468</v>
      </c>
      <c r="D37" s="518">
        <v>50443</v>
      </c>
      <c r="E37" s="518">
        <v>0</v>
      </c>
      <c r="F37" s="519">
        <f t="shared" si="9"/>
        <v>50443</v>
      </c>
      <c r="G37" s="337"/>
      <c r="H37" s="518">
        <f>F37</f>
        <v>50443</v>
      </c>
      <c r="I37" s="1510">
        <v>50443</v>
      </c>
      <c r="J37" s="1511"/>
      <c r="K37" s="1511">
        <v>50443</v>
      </c>
      <c r="L37" s="1514">
        <f t="shared" si="8"/>
        <v>1</v>
      </c>
    </row>
    <row r="38" spans="1:12" s="62" customFormat="1" ht="14.25" customHeight="1" x14ac:dyDescent="0.2">
      <c r="A38" s="1972" t="s">
        <v>1217</v>
      </c>
      <c r="B38" s="502" t="s">
        <v>1218</v>
      </c>
      <c r="C38" s="518" t="s">
        <v>820</v>
      </c>
      <c r="D38" s="518">
        <v>550</v>
      </c>
      <c r="E38" s="518">
        <v>159</v>
      </c>
      <c r="F38" s="519">
        <f t="shared" si="9"/>
        <v>709</v>
      </c>
      <c r="G38" s="337"/>
      <c r="H38" s="518">
        <f>F38</f>
        <v>709</v>
      </c>
      <c r="I38" s="1510">
        <v>698</v>
      </c>
      <c r="J38" s="1511"/>
      <c r="K38" s="1511">
        <v>698</v>
      </c>
      <c r="L38" s="1514">
        <f t="shared" si="8"/>
        <v>0.98448519040902682</v>
      </c>
    </row>
    <row r="39" spans="1:12" s="62" customFormat="1" ht="20.25" customHeight="1" x14ac:dyDescent="0.2">
      <c r="A39" s="1972" t="s">
        <v>1286</v>
      </c>
      <c r="B39" s="502" t="s">
        <v>1287</v>
      </c>
      <c r="C39" s="518" t="s">
        <v>820</v>
      </c>
      <c r="D39" s="518">
        <v>1397</v>
      </c>
      <c r="E39" s="518">
        <v>377</v>
      </c>
      <c r="F39" s="519">
        <f t="shared" si="9"/>
        <v>1774</v>
      </c>
      <c r="G39" s="337"/>
      <c r="H39" s="518">
        <v>1774</v>
      </c>
      <c r="I39" s="1510">
        <v>1773</v>
      </c>
      <c r="J39" s="1511"/>
      <c r="K39" s="1511">
        <v>1773</v>
      </c>
      <c r="L39" s="1514">
        <f t="shared" si="8"/>
        <v>0.99943630214205181</v>
      </c>
    </row>
    <row r="40" spans="1:12" s="62" customFormat="1" ht="39.75" customHeight="1" x14ac:dyDescent="0.2">
      <c r="A40" s="1972" t="s">
        <v>1184</v>
      </c>
      <c r="B40" s="502" t="s">
        <v>1061</v>
      </c>
      <c r="C40" s="518" t="s">
        <v>820</v>
      </c>
      <c r="D40" s="518">
        <v>44785</v>
      </c>
      <c r="E40" s="518">
        <v>12092</v>
      </c>
      <c r="F40" s="519">
        <f t="shared" si="9"/>
        <v>56877</v>
      </c>
      <c r="G40" s="337">
        <f>F40</f>
        <v>56877</v>
      </c>
      <c r="H40" s="518"/>
      <c r="I40" s="1510">
        <v>56876</v>
      </c>
      <c r="J40" s="1511">
        <v>56876</v>
      </c>
      <c r="K40" s="1511"/>
      <c r="L40" s="1514">
        <f t="shared" si="8"/>
        <v>0.99998241820067868</v>
      </c>
    </row>
    <row r="41" spans="1:12" s="62" customFormat="1" ht="39.75" customHeight="1" x14ac:dyDescent="0.2">
      <c r="A41" s="1972" t="s">
        <v>1185</v>
      </c>
      <c r="B41" s="502" t="s">
        <v>1186</v>
      </c>
      <c r="C41" s="518" t="s">
        <v>820</v>
      </c>
      <c r="D41" s="518">
        <v>19945</v>
      </c>
      <c r="E41" s="518">
        <v>5385</v>
      </c>
      <c r="F41" s="519">
        <f t="shared" si="9"/>
        <v>25330</v>
      </c>
      <c r="G41" s="337">
        <f>F41</f>
        <v>25330</v>
      </c>
      <c r="H41" s="518"/>
      <c r="I41" s="1510">
        <v>25329</v>
      </c>
      <c r="J41" s="1511">
        <v>25329</v>
      </c>
      <c r="K41" s="1511"/>
      <c r="L41" s="1514">
        <f t="shared" si="8"/>
        <v>0.99996052112120015</v>
      </c>
    </row>
    <row r="42" spans="1:12" s="62" customFormat="1" ht="27.75" customHeight="1" x14ac:dyDescent="0.2">
      <c r="A42" s="1972" t="s">
        <v>482</v>
      </c>
      <c r="B42" s="577" t="s">
        <v>856</v>
      </c>
      <c r="C42" s="336" t="s">
        <v>468</v>
      </c>
      <c r="D42" s="518">
        <v>59888</v>
      </c>
      <c r="E42" s="518">
        <v>16170</v>
      </c>
      <c r="F42" s="519">
        <f t="shared" ref="F42:F54" si="13">SUM(D42:E42)</f>
        <v>76058</v>
      </c>
      <c r="G42" s="337">
        <f t="shared" ref="G42:G43" si="14">F42</f>
        <v>76058</v>
      </c>
      <c r="H42" s="518"/>
      <c r="I42" s="1510">
        <v>2522</v>
      </c>
      <c r="J42" s="1511">
        <v>2522</v>
      </c>
      <c r="K42" s="1511"/>
      <c r="L42" s="1514">
        <f t="shared" si="8"/>
        <v>3.315890504614899E-2</v>
      </c>
    </row>
    <row r="43" spans="1:12" s="62" customFormat="1" ht="41.25" customHeight="1" x14ac:dyDescent="0.2">
      <c r="A43" s="1972" t="s">
        <v>516</v>
      </c>
      <c r="B43" s="586" t="s">
        <v>1187</v>
      </c>
      <c r="C43" s="336" t="s">
        <v>468</v>
      </c>
      <c r="D43" s="518">
        <v>509105</v>
      </c>
      <c r="E43" s="518">
        <v>137457</v>
      </c>
      <c r="F43" s="519">
        <f t="shared" si="13"/>
        <v>646562</v>
      </c>
      <c r="G43" s="337">
        <f t="shared" si="14"/>
        <v>646562</v>
      </c>
      <c r="H43" s="518"/>
      <c r="I43" s="1510">
        <v>9062</v>
      </c>
      <c r="J43" s="1511">
        <v>9062</v>
      </c>
      <c r="K43" s="1511"/>
      <c r="L43" s="1514">
        <f t="shared" si="8"/>
        <v>1.4015670577608953E-2</v>
      </c>
    </row>
    <row r="44" spans="1:12" s="62" customFormat="1" ht="21.75" customHeight="1" x14ac:dyDescent="0.2">
      <c r="A44" s="1972" t="s">
        <v>517</v>
      </c>
      <c r="B44" s="586" t="s">
        <v>944</v>
      </c>
      <c r="C44" s="518" t="s">
        <v>468</v>
      </c>
      <c r="D44" s="518">
        <v>1181</v>
      </c>
      <c r="E44" s="518">
        <v>319</v>
      </c>
      <c r="F44" s="519">
        <f t="shared" si="13"/>
        <v>1500</v>
      </c>
      <c r="G44" s="337"/>
      <c r="H44" s="518">
        <f>F44</f>
        <v>1500</v>
      </c>
      <c r="I44" s="1510"/>
      <c r="J44" s="1511"/>
      <c r="K44" s="1511"/>
      <c r="L44" s="1514">
        <f t="shared" si="8"/>
        <v>0</v>
      </c>
    </row>
    <row r="45" spans="1:12" s="62" customFormat="1" ht="42" customHeight="1" x14ac:dyDescent="0.2">
      <c r="A45" s="1972" t="s">
        <v>1288</v>
      </c>
      <c r="B45" s="586" t="s">
        <v>1188</v>
      </c>
      <c r="C45" s="518" t="s">
        <v>468</v>
      </c>
      <c r="D45" s="518">
        <v>29575</v>
      </c>
      <c r="E45" s="518">
        <v>747</v>
      </c>
      <c r="F45" s="519">
        <f t="shared" si="13"/>
        <v>30322</v>
      </c>
      <c r="G45" s="337">
        <f t="shared" ref="G45:G53" si="15">F45</f>
        <v>30322</v>
      </c>
      <c r="H45" s="518"/>
      <c r="I45" s="1510">
        <v>30269</v>
      </c>
      <c r="J45" s="1511">
        <v>30269</v>
      </c>
      <c r="K45" s="1511"/>
      <c r="L45" s="1514">
        <f t="shared" si="8"/>
        <v>0.99825209418903771</v>
      </c>
    </row>
    <row r="46" spans="1:12" s="62" customFormat="1" ht="21.75" customHeight="1" x14ac:dyDescent="0.2">
      <c r="A46" s="1972" t="s">
        <v>1289</v>
      </c>
      <c r="B46" s="586" t="s">
        <v>1290</v>
      </c>
      <c r="C46" s="518" t="s">
        <v>299</v>
      </c>
      <c r="D46" s="518">
        <v>190</v>
      </c>
      <c r="E46" s="518">
        <v>52</v>
      </c>
      <c r="F46" s="519">
        <f t="shared" si="13"/>
        <v>242</v>
      </c>
      <c r="G46" s="337">
        <f t="shared" si="15"/>
        <v>242</v>
      </c>
      <c r="H46" s="518"/>
      <c r="I46" s="1510">
        <v>241</v>
      </c>
      <c r="J46" s="1511">
        <v>241</v>
      </c>
      <c r="K46" s="1511"/>
      <c r="L46" s="1514">
        <f t="shared" si="8"/>
        <v>0.99586776859504134</v>
      </c>
    </row>
    <row r="47" spans="1:12" s="62" customFormat="1" ht="36" customHeight="1" x14ac:dyDescent="0.2">
      <c r="A47" s="1972" t="s">
        <v>519</v>
      </c>
      <c r="B47" s="586" t="s">
        <v>1222</v>
      </c>
      <c r="C47" s="518" t="s">
        <v>468</v>
      </c>
      <c r="D47" s="518">
        <v>78307</v>
      </c>
      <c r="E47" s="518">
        <v>20338</v>
      </c>
      <c r="F47" s="519">
        <f t="shared" si="13"/>
        <v>98645</v>
      </c>
      <c r="G47" s="337">
        <f t="shared" si="15"/>
        <v>98645</v>
      </c>
      <c r="H47" s="518"/>
      <c r="I47" s="1510">
        <v>4445</v>
      </c>
      <c r="J47" s="1511">
        <v>4445</v>
      </c>
      <c r="K47" s="1511"/>
      <c r="L47" s="1514">
        <f t="shared" si="8"/>
        <v>4.5060570733438089E-2</v>
      </c>
    </row>
    <row r="48" spans="1:12" s="62" customFormat="1" ht="24.75" customHeight="1" x14ac:dyDescent="0.2">
      <c r="A48" s="1972" t="s">
        <v>520</v>
      </c>
      <c r="B48" s="586" t="s">
        <v>1083</v>
      </c>
      <c r="C48" s="518" t="s">
        <v>468</v>
      </c>
      <c r="D48" s="518"/>
      <c r="E48" s="518"/>
      <c r="F48" s="519">
        <f t="shared" si="13"/>
        <v>0</v>
      </c>
      <c r="G48" s="337">
        <f t="shared" si="15"/>
        <v>0</v>
      </c>
      <c r="H48" s="518"/>
      <c r="I48" s="1510"/>
      <c r="J48" s="1511"/>
      <c r="K48" s="1511"/>
      <c r="L48" s="1514"/>
    </row>
    <row r="49" spans="1:12" s="62" customFormat="1" ht="33" customHeight="1" x14ac:dyDescent="0.2">
      <c r="A49" s="1972" t="s">
        <v>521</v>
      </c>
      <c r="B49" s="586" t="s">
        <v>1084</v>
      </c>
      <c r="C49" s="518" t="s">
        <v>468</v>
      </c>
      <c r="D49" s="518">
        <v>10377</v>
      </c>
      <c r="E49" s="518"/>
      <c r="F49" s="519">
        <f t="shared" si="13"/>
        <v>10377</v>
      </c>
      <c r="G49" s="337">
        <f t="shared" si="15"/>
        <v>10377</v>
      </c>
      <c r="H49" s="665"/>
      <c r="I49" s="1510"/>
      <c r="J49" s="1511"/>
      <c r="K49" s="1511"/>
      <c r="L49" s="1514">
        <f t="shared" si="8"/>
        <v>0</v>
      </c>
    </row>
    <row r="50" spans="1:12" s="62" customFormat="1" ht="20.25" customHeight="1" x14ac:dyDescent="0.2">
      <c r="A50" s="1972" t="s">
        <v>522</v>
      </c>
      <c r="B50" s="586" t="s">
        <v>1189</v>
      </c>
      <c r="C50" s="518" t="s">
        <v>299</v>
      </c>
      <c r="D50" s="518">
        <v>2535</v>
      </c>
      <c r="E50" s="518">
        <v>685</v>
      </c>
      <c r="F50" s="519">
        <f t="shared" si="13"/>
        <v>3220</v>
      </c>
      <c r="G50" s="337">
        <f t="shared" si="15"/>
        <v>3220</v>
      </c>
      <c r="H50" s="665"/>
      <c r="I50" s="1510"/>
      <c r="J50" s="1511"/>
      <c r="K50" s="1511"/>
      <c r="L50" s="1514">
        <f t="shared" si="8"/>
        <v>0</v>
      </c>
    </row>
    <row r="51" spans="1:12" s="62" customFormat="1" ht="22.5" customHeight="1" x14ac:dyDescent="0.2">
      <c r="A51" s="1972" t="s">
        <v>523</v>
      </c>
      <c r="B51" s="586" t="s">
        <v>1190</v>
      </c>
      <c r="C51" s="518" t="s">
        <v>468</v>
      </c>
      <c r="D51" s="518">
        <v>4510</v>
      </c>
      <c r="E51" s="518">
        <v>1218</v>
      </c>
      <c r="F51" s="519">
        <f t="shared" si="13"/>
        <v>5728</v>
      </c>
      <c r="G51" s="337">
        <f t="shared" si="15"/>
        <v>5728</v>
      </c>
      <c r="H51" s="665"/>
      <c r="I51" s="1510">
        <v>5727</v>
      </c>
      <c r="J51" s="1511">
        <v>5727</v>
      </c>
      <c r="K51" s="1511"/>
      <c r="L51" s="1514">
        <f t="shared" si="8"/>
        <v>0.99982541899441346</v>
      </c>
    </row>
    <row r="52" spans="1:12" s="62" customFormat="1" ht="17.25" customHeight="1" x14ac:dyDescent="0.2">
      <c r="A52" s="1972" t="s">
        <v>525</v>
      </c>
      <c r="B52" s="586" t="s">
        <v>1194</v>
      </c>
      <c r="C52" s="518" t="s">
        <v>468</v>
      </c>
      <c r="D52" s="518">
        <v>659296</v>
      </c>
      <c r="E52" s="518">
        <v>178010</v>
      </c>
      <c r="F52" s="519">
        <f t="shared" si="13"/>
        <v>837306</v>
      </c>
      <c r="G52" s="337">
        <f t="shared" si="15"/>
        <v>837306</v>
      </c>
      <c r="H52" s="665"/>
      <c r="I52" s="1510"/>
      <c r="J52" s="1511"/>
      <c r="K52" s="1511"/>
      <c r="L52" s="1514">
        <f t="shared" si="8"/>
        <v>0</v>
      </c>
    </row>
    <row r="53" spans="1:12" s="62" customFormat="1" ht="16.5" customHeight="1" x14ac:dyDescent="0.2">
      <c r="A53" s="1972" t="s">
        <v>526</v>
      </c>
      <c r="B53" s="586" t="s">
        <v>1191</v>
      </c>
      <c r="C53" s="518" t="s">
        <v>468</v>
      </c>
      <c r="D53" s="518">
        <v>975</v>
      </c>
      <c r="E53" s="518">
        <v>264</v>
      </c>
      <c r="F53" s="519">
        <f t="shared" si="13"/>
        <v>1239</v>
      </c>
      <c r="G53" s="337">
        <f t="shared" si="15"/>
        <v>1239</v>
      </c>
      <c r="H53" s="665"/>
      <c r="I53" s="1510">
        <v>1238</v>
      </c>
      <c r="J53" s="1511">
        <v>1238</v>
      </c>
      <c r="K53" s="1511"/>
      <c r="L53" s="1514">
        <f t="shared" si="8"/>
        <v>0.99919289749798224</v>
      </c>
    </row>
    <row r="54" spans="1:12" s="62" customFormat="1" ht="16.5" customHeight="1" x14ac:dyDescent="0.2">
      <c r="A54" s="1972" t="s">
        <v>527</v>
      </c>
      <c r="B54" s="586" t="s">
        <v>1219</v>
      </c>
      <c r="C54" s="518" t="s">
        <v>299</v>
      </c>
      <c r="D54" s="518">
        <v>2776</v>
      </c>
      <c r="E54" s="518">
        <v>750</v>
      </c>
      <c r="F54" s="519">
        <f t="shared" si="13"/>
        <v>3526</v>
      </c>
      <c r="G54" s="337"/>
      <c r="H54" s="665">
        <f>F54</f>
        <v>3526</v>
      </c>
      <c r="I54" s="1510">
        <v>3524</v>
      </c>
      <c r="J54" s="1511"/>
      <c r="K54" s="1511">
        <v>3524</v>
      </c>
      <c r="L54" s="1514">
        <f t="shared" si="8"/>
        <v>0.99943278502552468</v>
      </c>
    </row>
    <row r="55" spans="1:12" s="62" customFormat="1" ht="28.5" customHeight="1" x14ac:dyDescent="0.2">
      <c r="A55" s="1972" t="s">
        <v>528</v>
      </c>
      <c r="B55" s="586" t="s">
        <v>1215</v>
      </c>
      <c r="C55" s="518" t="s">
        <v>299</v>
      </c>
      <c r="D55" s="518">
        <v>12503</v>
      </c>
      <c r="E55" s="518">
        <v>3376</v>
      </c>
      <c r="F55" s="519">
        <f>D55+E55</f>
        <v>15879</v>
      </c>
      <c r="G55" s="337">
        <f>F55</f>
        <v>15879</v>
      </c>
      <c r="H55" s="665"/>
      <c r="I55" s="1510">
        <v>15878</v>
      </c>
      <c r="J55" s="1511"/>
      <c r="K55" s="1511">
        <v>15878</v>
      </c>
      <c r="L55" s="1514">
        <f t="shared" si="8"/>
        <v>0.99993702374204929</v>
      </c>
    </row>
    <row r="56" spans="1:12" s="62" customFormat="1" ht="28.5" customHeight="1" x14ac:dyDescent="0.2">
      <c r="A56" s="1972" t="s">
        <v>529</v>
      </c>
      <c r="B56" s="586" t="s">
        <v>1282</v>
      </c>
      <c r="C56" s="518" t="s">
        <v>299</v>
      </c>
      <c r="D56" s="518">
        <v>39333</v>
      </c>
      <c r="E56" s="518">
        <v>10620</v>
      </c>
      <c r="F56" s="519">
        <f>D56+E56</f>
        <v>49953</v>
      </c>
      <c r="G56" s="337">
        <f>F56</f>
        <v>49953</v>
      </c>
      <c r="H56" s="665"/>
      <c r="I56" s="1510"/>
      <c r="J56" s="1511"/>
      <c r="K56" s="1511"/>
      <c r="L56" s="1514">
        <f t="shared" si="8"/>
        <v>0</v>
      </c>
    </row>
    <row r="57" spans="1:12" s="62" customFormat="1" ht="7.5" customHeight="1" thickBot="1" x14ac:dyDescent="0.25">
      <c r="A57" s="1972"/>
      <c r="B57" s="586"/>
      <c r="C57" s="518"/>
      <c r="D57" s="518"/>
      <c r="E57" s="518"/>
      <c r="F57" s="519"/>
      <c r="G57" s="337"/>
      <c r="H57" s="665"/>
      <c r="I57" s="1518"/>
      <c r="J57" s="1519"/>
      <c r="K57" s="1519"/>
      <c r="L57" s="1520"/>
    </row>
    <row r="58" spans="1:12" ht="13.9" customHeight="1" thickBot="1" x14ac:dyDescent="0.25">
      <c r="A58" s="1973"/>
      <c r="B58" s="54" t="s">
        <v>483</v>
      </c>
      <c r="C58" s="63"/>
      <c r="D58" s="525">
        <f>SUM(D28:D56)</f>
        <v>2120549</v>
      </c>
      <c r="E58" s="525">
        <f>SUM(E28:E56)</f>
        <v>547901</v>
      </c>
      <c r="F58" s="525">
        <f>SUM(F28:F56)</f>
        <v>2668450</v>
      </c>
      <c r="G58" s="525">
        <f>SUM(G28:G56)</f>
        <v>2610498</v>
      </c>
      <c r="H58" s="525">
        <f>SUM(H28:H55)</f>
        <v>57952</v>
      </c>
      <c r="I58" s="1515">
        <f>SUM(I28:I57)</f>
        <v>276600</v>
      </c>
      <c r="J58" s="1516">
        <f>SUM(J28:J57)</f>
        <v>204284</v>
      </c>
      <c r="K58" s="1516">
        <f>SUM(K28:K57)</f>
        <v>72316</v>
      </c>
      <c r="L58" s="1517">
        <f t="shared" si="8"/>
        <v>0.10365568026382357</v>
      </c>
    </row>
    <row r="59" spans="1:12" s="62" customFormat="1" ht="13.9" customHeight="1" x14ac:dyDescent="0.2">
      <c r="A59" s="1966"/>
      <c r="B59" s="53"/>
      <c r="C59" s="58"/>
      <c r="D59" s="51"/>
      <c r="E59" s="51"/>
      <c r="F59" s="52"/>
      <c r="G59" s="48"/>
      <c r="H59" s="894"/>
      <c r="I59" s="410"/>
      <c r="J59" s="902"/>
      <c r="K59" s="902"/>
      <c r="L59" s="1317"/>
    </row>
    <row r="60" spans="1:12" s="62" customFormat="1" ht="13.9" customHeight="1" x14ac:dyDescent="0.2">
      <c r="A60" s="1964"/>
      <c r="B60" s="53"/>
      <c r="C60" s="58"/>
      <c r="D60" s="51"/>
      <c r="E60" s="51"/>
      <c r="F60" s="52"/>
      <c r="G60" s="48"/>
      <c r="H60" s="661"/>
      <c r="I60" s="410"/>
      <c r="J60" s="902"/>
      <c r="K60" s="902"/>
      <c r="L60" s="1317"/>
    </row>
    <row r="61" spans="1:12" s="66" customFormat="1" ht="15.75" customHeight="1" x14ac:dyDescent="0.15">
      <c r="A61" s="1968" t="s">
        <v>484</v>
      </c>
      <c r="B61" s="64" t="s">
        <v>485</v>
      </c>
      <c r="C61" s="65"/>
      <c r="D61" s="52"/>
      <c r="E61" s="52"/>
      <c r="F61" s="52"/>
      <c r="G61" s="75"/>
      <c r="H61" s="895"/>
      <c r="I61" s="411"/>
      <c r="J61" s="904"/>
      <c r="K61" s="904"/>
      <c r="L61" s="1318"/>
    </row>
    <row r="62" spans="1:12" s="66" customFormat="1" ht="15.75" customHeight="1" x14ac:dyDescent="0.15">
      <c r="A62" s="1972" t="s">
        <v>467</v>
      </c>
      <c r="B62" s="53" t="s">
        <v>1062</v>
      </c>
      <c r="C62" s="335" t="s">
        <v>297</v>
      </c>
      <c r="D62" s="573">
        <v>6000</v>
      </c>
      <c r="E62" s="573">
        <v>1620</v>
      </c>
      <c r="F62" s="574">
        <f>D62+E62</f>
        <v>7620</v>
      </c>
      <c r="G62" s="575">
        <v>7620</v>
      </c>
      <c r="H62" s="896"/>
      <c r="I62" s="1149">
        <v>4742</v>
      </c>
      <c r="J62" s="518">
        <v>4742</v>
      </c>
      <c r="K62" s="518"/>
      <c r="L62" s="1300">
        <f>I62/F62</f>
        <v>0.62230971128608925</v>
      </c>
    </row>
    <row r="63" spans="1:12" s="66" customFormat="1" ht="15.75" customHeight="1" x14ac:dyDescent="0.2">
      <c r="A63" s="1972" t="s">
        <v>475</v>
      </c>
      <c r="B63" s="67" t="s">
        <v>167</v>
      </c>
      <c r="C63" s="335" t="s">
        <v>297</v>
      </c>
      <c r="D63" s="336">
        <v>1000</v>
      </c>
      <c r="E63" s="336">
        <v>270</v>
      </c>
      <c r="F63" s="338">
        <f>SUM(D63:E63)</f>
        <v>1270</v>
      </c>
      <c r="G63" s="576"/>
      <c r="H63" s="662">
        <v>1270</v>
      </c>
      <c r="I63" s="1149">
        <v>332</v>
      </c>
      <c r="J63" s="518"/>
      <c r="K63" s="518">
        <v>332</v>
      </c>
      <c r="L63" s="1300">
        <f t="shared" ref="L63:L71" si="16">I63/F63</f>
        <v>0.26141732283464569</v>
      </c>
    </row>
    <row r="64" spans="1:12" s="66" customFormat="1" ht="31.5" customHeight="1" x14ac:dyDescent="0.15">
      <c r="A64" s="1972" t="s">
        <v>476</v>
      </c>
      <c r="B64" s="502" t="s">
        <v>889</v>
      </c>
      <c r="C64" s="335" t="s">
        <v>1223</v>
      </c>
      <c r="D64" s="336">
        <v>12598</v>
      </c>
      <c r="E64" s="336">
        <v>3402</v>
      </c>
      <c r="F64" s="338">
        <f t="shared" ref="F64:F69" si="17">D64+E64</f>
        <v>16000</v>
      </c>
      <c r="G64" s="576"/>
      <c r="H64" s="662">
        <f>F64</f>
        <v>16000</v>
      </c>
      <c r="I64" s="1149">
        <v>1892</v>
      </c>
      <c r="J64" s="518"/>
      <c r="K64" s="518">
        <v>1892</v>
      </c>
      <c r="L64" s="1300">
        <f t="shared" si="16"/>
        <v>0.11824999999999999</v>
      </c>
    </row>
    <row r="65" spans="1:12" s="66" customFormat="1" ht="16.5" customHeight="1" x14ac:dyDescent="0.15">
      <c r="A65" s="1972" t="s">
        <v>477</v>
      </c>
      <c r="B65" s="586" t="s">
        <v>1194</v>
      </c>
      <c r="C65" s="335" t="s">
        <v>1223</v>
      </c>
      <c r="D65" s="336">
        <v>40267</v>
      </c>
      <c r="E65" s="336">
        <v>10872</v>
      </c>
      <c r="F65" s="338">
        <f t="shared" si="17"/>
        <v>51139</v>
      </c>
      <c r="G65" s="906">
        <f>F65</f>
        <v>51139</v>
      </c>
      <c r="H65" s="662"/>
      <c r="I65" s="1149"/>
      <c r="J65" s="518"/>
      <c r="K65" s="518"/>
      <c r="L65" s="1300">
        <f t="shared" si="16"/>
        <v>0</v>
      </c>
    </row>
    <row r="66" spans="1:12" s="66" customFormat="1" ht="26.25" customHeight="1" x14ac:dyDescent="0.15">
      <c r="A66" s="1972" t="s">
        <v>478</v>
      </c>
      <c r="B66" s="580" t="s">
        <v>1192</v>
      </c>
      <c r="C66" s="335" t="s">
        <v>1223</v>
      </c>
      <c r="D66" s="336">
        <v>2527</v>
      </c>
      <c r="E66" s="336">
        <v>698</v>
      </c>
      <c r="F66" s="338">
        <f t="shared" si="17"/>
        <v>3225</v>
      </c>
      <c r="G66" s="906">
        <f>F66</f>
        <v>3225</v>
      </c>
      <c r="H66" s="662"/>
      <c r="I66" s="1149">
        <v>3209</v>
      </c>
      <c r="J66" s="518">
        <v>3209</v>
      </c>
      <c r="K66" s="518"/>
      <c r="L66" s="1300">
        <f t="shared" si="16"/>
        <v>0.9950387596899225</v>
      </c>
    </row>
    <row r="67" spans="1:12" s="66" customFormat="1" ht="26.25" customHeight="1" x14ac:dyDescent="0.15">
      <c r="A67" s="1972" t="s">
        <v>479</v>
      </c>
      <c r="B67" s="580" t="s">
        <v>1220</v>
      </c>
      <c r="C67" s="335" t="s">
        <v>1223</v>
      </c>
      <c r="D67" s="336">
        <v>6299</v>
      </c>
      <c r="E67" s="336">
        <v>1701</v>
      </c>
      <c r="F67" s="338">
        <f t="shared" si="17"/>
        <v>8000</v>
      </c>
      <c r="G67" s="906">
        <f>F67</f>
        <v>8000</v>
      </c>
      <c r="H67" s="662"/>
      <c r="I67" s="1149"/>
      <c r="J67" s="518"/>
      <c r="K67" s="518"/>
      <c r="L67" s="1300">
        <f t="shared" si="16"/>
        <v>0</v>
      </c>
    </row>
    <row r="68" spans="1:12" s="66" customFormat="1" ht="26.25" customHeight="1" x14ac:dyDescent="0.15">
      <c r="A68" s="1972" t="s">
        <v>480</v>
      </c>
      <c r="B68" s="580" t="s">
        <v>1284</v>
      </c>
      <c r="C68" s="335" t="s">
        <v>297</v>
      </c>
      <c r="D68" s="336">
        <v>1054</v>
      </c>
      <c r="E68" s="336">
        <v>284</v>
      </c>
      <c r="F68" s="338">
        <f t="shared" si="17"/>
        <v>1338</v>
      </c>
      <c r="G68" s="906">
        <f>F68</f>
        <v>1338</v>
      </c>
      <c r="H68" s="662"/>
      <c r="I68" s="1149"/>
      <c r="J68" s="518"/>
      <c r="K68" s="518"/>
      <c r="L68" s="1300">
        <f t="shared" si="16"/>
        <v>0</v>
      </c>
    </row>
    <row r="69" spans="1:12" s="66" customFormat="1" ht="26.25" customHeight="1" x14ac:dyDescent="0.15">
      <c r="A69" s="1972" t="s">
        <v>481</v>
      </c>
      <c r="B69" s="580" t="s">
        <v>1285</v>
      </c>
      <c r="C69" s="335" t="s">
        <v>297</v>
      </c>
      <c r="D69" s="336">
        <v>6350</v>
      </c>
      <c r="E69" s="336">
        <v>1714</v>
      </c>
      <c r="F69" s="338">
        <f t="shared" si="17"/>
        <v>8064</v>
      </c>
      <c r="G69" s="906">
        <f>F69</f>
        <v>8064</v>
      </c>
      <c r="H69" s="662"/>
      <c r="I69" s="1149"/>
      <c r="J69" s="518"/>
      <c r="K69" s="518"/>
      <c r="L69" s="1300">
        <f t="shared" si="16"/>
        <v>0</v>
      </c>
    </row>
    <row r="70" spans="1:12" s="66" customFormat="1" ht="9.75" customHeight="1" thickBot="1" x14ac:dyDescent="0.2">
      <c r="A70" s="1972"/>
      <c r="B70" s="502"/>
      <c r="C70" s="335"/>
      <c r="D70" s="336"/>
      <c r="E70" s="336"/>
      <c r="F70" s="338"/>
      <c r="G70" s="576"/>
      <c r="H70" s="662"/>
      <c r="I70" s="1523"/>
      <c r="J70" s="660"/>
      <c r="K70" s="660"/>
      <c r="L70" s="1506"/>
    </row>
    <row r="71" spans="1:12" s="66" customFormat="1" ht="12" customHeight="1" thickBot="1" x14ac:dyDescent="0.2">
      <c r="A71" s="1974"/>
      <c r="B71" s="54" t="s">
        <v>487</v>
      </c>
      <c r="C71" s="63"/>
      <c r="D71" s="55">
        <f>SUM(D62:D69)</f>
        <v>76095</v>
      </c>
      <c r="E71" s="55">
        <f>SUM(E62:E69)</f>
        <v>20561</v>
      </c>
      <c r="F71" s="55">
        <f>SUM(F62:F69)</f>
        <v>96656</v>
      </c>
      <c r="G71" s="55">
        <f>SUM(G62:G69)</f>
        <v>79386</v>
      </c>
      <c r="H71" s="55">
        <f>SUM(H62:H67)</f>
        <v>17270</v>
      </c>
      <c r="I71" s="1505">
        <f>SUM(I62:I70)</f>
        <v>10175</v>
      </c>
      <c r="J71" s="727">
        <f>SUM(J62:J70)</f>
        <v>7951</v>
      </c>
      <c r="K71" s="727">
        <f>SUM(K62:K70)</f>
        <v>2224</v>
      </c>
      <c r="L71" s="1306">
        <f t="shared" si="16"/>
        <v>0.10527023671577554</v>
      </c>
    </row>
    <row r="72" spans="1:12" s="66" customFormat="1" ht="12" customHeight="1" x14ac:dyDescent="0.15">
      <c r="A72" s="1968"/>
      <c r="B72" s="64"/>
      <c r="C72" s="65"/>
      <c r="D72" s="52"/>
      <c r="E72" s="52"/>
      <c r="F72" s="52"/>
      <c r="G72" s="52"/>
      <c r="H72" s="894"/>
      <c r="I72" s="1508"/>
      <c r="J72" s="1509"/>
      <c r="K72" s="1509"/>
      <c r="L72" s="1522"/>
    </row>
    <row r="73" spans="1:12" s="66" customFormat="1" ht="12" customHeight="1" x14ac:dyDescent="0.15">
      <c r="A73" s="1968"/>
      <c r="B73" s="64"/>
      <c r="C73" s="65"/>
      <c r="D73" s="52"/>
      <c r="E73" s="52"/>
      <c r="F73" s="52"/>
      <c r="G73" s="75"/>
      <c r="H73" s="895"/>
      <c r="I73" s="1508"/>
      <c r="J73" s="1509"/>
      <c r="K73" s="1509"/>
      <c r="L73" s="1522"/>
    </row>
    <row r="74" spans="1:12" s="46" customFormat="1" ht="15" customHeight="1" x14ac:dyDescent="0.2">
      <c r="A74" s="1968" t="s">
        <v>488</v>
      </c>
      <c r="B74" s="50" t="s">
        <v>489</v>
      </c>
      <c r="C74" s="52"/>
      <c r="D74" s="52"/>
      <c r="E74" s="52"/>
      <c r="F74" s="52"/>
      <c r="G74" s="49"/>
      <c r="H74" s="898"/>
      <c r="I74" s="1154"/>
      <c r="J74" s="1155"/>
      <c r="K74" s="1155"/>
      <c r="L74" s="1300"/>
    </row>
    <row r="75" spans="1:12" s="46" customFormat="1" ht="15" customHeight="1" x14ac:dyDescent="0.2">
      <c r="A75" s="1964" t="s">
        <v>467</v>
      </c>
      <c r="B75" s="70" t="s">
        <v>1067</v>
      </c>
      <c r="C75" s="335" t="s">
        <v>297</v>
      </c>
      <c r="D75" s="51">
        <v>6693</v>
      </c>
      <c r="E75" s="51">
        <v>1807</v>
      </c>
      <c r="F75" s="51">
        <f>D75+E75</f>
        <v>8500</v>
      </c>
      <c r="G75" s="49"/>
      <c r="H75" s="898">
        <f>F75</f>
        <v>8500</v>
      </c>
      <c r="I75" s="1149">
        <v>8438</v>
      </c>
      <c r="J75" s="518"/>
      <c r="K75" s="518">
        <v>8438</v>
      </c>
      <c r="L75" s="1300">
        <f>I75/F75</f>
        <v>0.99270588235294122</v>
      </c>
    </row>
    <row r="76" spans="1:12" s="46" customFormat="1" ht="15" customHeight="1" thickBot="1" x14ac:dyDescent="0.25">
      <c r="A76" s="1968"/>
      <c r="B76" s="70"/>
      <c r="C76" s="58"/>
      <c r="D76" s="51"/>
      <c r="E76" s="51"/>
      <c r="F76" s="52"/>
      <c r="G76" s="49"/>
      <c r="H76" s="898"/>
      <c r="I76" s="1523"/>
      <c r="J76" s="660"/>
      <c r="K76" s="660"/>
      <c r="L76" s="1506"/>
    </row>
    <row r="77" spans="1:12" s="46" customFormat="1" ht="13.5" customHeight="1" thickBot="1" x14ac:dyDescent="0.25">
      <c r="A77" s="1974"/>
      <c r="B77" s="69" t="s">
        <v>490</v>
      </c>
      <c r="C77" s="55"/>
      <c r="D77" s="55">
        <f>D75</f>
        <v>6693</v>
      </c>
      <c r="E77" s="55">
        <f t="shared" ref="E77:H77" si="18">E75</f>
        <v>1807</v>
      </c>
      <c r="F77" s="55">
        <f t="shared" si="18"/>
        <v>8500</v>
      </c>
      <c r="G77" s="55">
        <f t="shared" si="18"/>
        <v>0</v>
      </c>
      <c r="H77" s="897">
        <f t="shared" si="18"/>
        <v>8500</v>
      </c>
      <c r="I77" s="1505">
        <f>SUM(I75:I76)</f>
        <v>8438</v>
      </c>
      <c r="J77" s="727">
        <f>SUM(J75:J76)</f>
        <v>0</v>
      </c>
      <c r="K77" s="727">
        <f>SUM(K75:K76)</f>
        <v>8438</v>
      </c>
      <c r="L77" s="1306">
        <f t="shared" ref="L77" si="19">I77/F77</f>
        <v>0.99270588235294122</v>
      </c>
    </row>
    <row r="78" spans="1:12" s="46" customFormat="1" ht="13.5" customHeight="1" x14ac:dyDescent="0.2">
      <c r="A78" s="1968"/>
      <c r="B78" s="50"/>
      <c r="C78" s="52"/>
      <c r="D78" s="52"/>
      <c r="E78" s="52"/>
      <c r="F78" s="52"/>
      <c r="G78" s="52"/>
      <c r="H78" s="894"/>
      <c r="I78" s="412"/>
      <c r="J78" s="417"/>
      <c r="K78" s="417"/>
      <c r="L78" s="1319"/>
    </row>
    <row r="79" spans="1:12" s="46" customFormat="1" ht="13.5" customHeight="1" x14ac:dyDescent="0.2">
      <c r="A79" s="1968" t="s">
        <v>88</v>
      </c>
      <c r="B79" s="50" t="s">
        <v>168</v>
      </c>
      <c r="C79" s="52"/>
      <c r="D79" s="417"/>
      <c r="E79" s="417"/>
      <c r="F79" s="51"/>
      <c r="G79" s="87"/>
      <c r="H79" s="661"/>
      <c r="I79" s="412"/>
      <c r="J79" s="417"/>
      <c r="K79" s="417"/>
      <c r="L79" s="1319"/>
    </row>
    <row r="80" spans="1:12" s="46" customFormat="1" ht="33.75" customHeight="1" x14ac:dyDescent="0.2">
      <c r="A80" s="1964" t="s">
        <v>486</v>
      </c>
      <c r="B80" s="70" t="s">
        <v>1142</v>
      </c>
      <c r="C80" s="336" t="s">
        <v>297</v>
      </c>
      <c r="D80" s="336">
        <v>4511</v>
      </c>
      <c r="E80" s="336">
        <v>1218</v>
      </c>
      <c r="F80" s="338">
        <f>SUM(D80:E80)</f>
        <v>5729</v>
      </c>
      <c r="G80" s="518">
        <v>1030</v>
      </c>
      <c r="H80" s="662">
        <v>4699</v>
      </c>
      <c r="I80" s="1149">
        <v>5729</v>
      </c>
      <c r="J80" s="518">
        <v>1030</v>
      </c>
      <c r="K80" s="518">
        <v>4699</v>
      </c>
      <c r="L80" s="1300">
        <f>I80/F80</f>
        <v>1</v>
      </c>
    </row>
    <row r="81" spans="1:15" s="46" customFormat="1" ht="25.5" customHeight="1" x14ac:dyDescent="0.2">
      <c r="A81" s="1964" t="s">
        <v>649</v>
      </c>
      <c r="B81" s="658" t="s">
        <v>1064</v>
      </c>
      <c r="C81" s="335" t="s">
        <v>297</v>
      </c>
      <c r="D81" s="336">
        <v>114613</v>
      </c>
      <c r="E81" s="336">
        <v>30946</v>
      </c>
      <c r="F81" s="338">
        <f>SUM(D81:E81)</f>
        <v>145559</v>
      </c>
      <c r="G81" s="518"/>
      <c r="H81" s="662">
        <f>F81</f>
        <v>145559</v>
      </c>
      <c r="I81" s="1149">
        <v>145557</v>
      </c>
      <c r="J81" s="518"/>
      <c r="K81" s="518">
        <v>145557</v>
      </c>
      <c r="L81" s="1300">
        <f>I81/F81</f>
        <v>0.99998625986713296</v>
      </c>
    </row>
    <row r="82" spans="1:15" s="46" customFormat="1" ht="25.5" customHeight="1" x14ac:dyDescent="0.2">
      <c r="A82" s="1964" t="s">
        <v>1193</v>
      </c>
      <c r="B82" s="586" t="s">
        <v>1194</v>
      </c>
      <c r="C82" s="335" t="s">
        <v>468</v>
      </c>
      <c r="D82" s="336">
        <v>1129</v>
      </c>
      <c r="E82" s="336">
        <v>308</v>
      </c>
      <c r="F82" s="338">
        <f>SUM(D82:E82)</f>
        <v>1437</v>
      </c>
      <c r="G82" s="518">
        <f>F82</f>
        <v>1437</v>
      </c>
      <c r="H82" s="662"/>
      <c r="I82" s="1149"/>
      <c r="J82" s="518"/>
      <c r="K82" s="518"/>
      <c r="L82" s="1300"/>
    </row>
    <row r="83" spans="1:15" s="46" customFormat="1" ht="25.5" customHeight="1" x14ac:dyDescent="0.2">
      <c r="A83" s="1964" t="s">
        <v>477</v>
      </c>
      <c r="B83" s="586" t="s">
        <v>1291</v>
      </c>
      <c r="C83" s="335" t="s">
        <v>297</v>
      </c>
      <c r="D83" s="336">
        <v>180</v>
      </c>
      <c r="E83" s="336">
        <v>49</v>
      </c>
      <c r="F83" s="338">
        <f>D83+E83</f>
        <v>229</v>
      </c>
      <c r="G83" s="518">
        <v>229</v>
      </c>
      <c r="H83" s="662"/>
      <c r="I83" s="1149">
        <v>229</v>
      </c>
      <c r="J83" s="518">
        <v>229</v>
      </c>
      <c r="K83" s="518"/>
      <c r="L83" s="1300">
        <f>I83/F83</f>
        <v>1</v>
      </c>
    </row>
    <row r="84" spans="1:15" s="46" customFormat="1" ht="25.5" customHeight="1" x14ac:dyDescent="0.2">
      <c r="A84" s="1964" t="s">
        <v>478</v>
      </c>
      <c r="B84" s="586" t="s">
        <v>1283</v>
      </c>
      <c r="C84" s="335" t="s">
        <v>297</v>
      </c>
      <c r="D84" s="336">
        <v>8715</v>
      </c>
      <c r="E84" s="336">
        <v>2353</v>
      </c>
      <c r="F84" s="338">
        <f>SUM(D84:E84)</f>
        <v>11068</v>
      </c>
      <c r="G84" s="518">
        <f>F84</f>
        <v>11068</v>
      </c>
      <c r="H84" s="662"/>
      <c r="I84" s="1149"/>
      <c r="J84" s="518"/>
      <c r="K84" s="518"/>
      <c r="L84" s="1300"/>
    </row>
    <row r="85" spans="1:15" s="46" customFormat="1" ht="7.5" customHeight="1" thickBot="1" x14ac:dyDescent="0.25">
      <c r="A85" s="1975"/>
      <c r="B85" s="341"/>
      <c r="C85" s="659"/>
      <c r="D85" s="558"/>
      <c r="E85" s="558"/>
      <c r="F85" s="559"/>
      <c r="G85" s="660"/>
      <c r="H85" s="663"/>
      <c r="I85" s="1521"/>
      <c r="J85" s="660"/>
      <c r="K85" s="660"/>
      <c r="L85" s="1506"/>
    </row>
    <row r="86" spans="1:15" s="46" customFormat="1" ht="12.75" customHeight="1" thickBot="1" x14ac:dyDescent="0.25">
      <c r="A86" s="1975"/>
      <c r="B86" s="340" t="s">
        <v>169</v>
      </c>
      <c r="C86" s="343"/>
      <c r="D86" s="343">
        <f t="shared" ref="D86:K86" si="20">SUM(D80:D85)</f>
        <v>129148</v>
      </c>
      <c r="E86" s="343">
        <f t="shared" si="20"/>
        <v>34874</v>
      </c>
      <c r="F86" s="343">
        <f t="shared" si="20"/>
        <v>164022</v>
      </c>
      <c r="G86" s="343">
        <f t="shared" si="20"/>
        <v>13764</v>
      </c>
      <c r="H86" s="343">
        <f t="shared" si="20"/>
        <v>150258</v>
      </c>
      <c r="I86" s="1505">
        <f t="shared" si="20"/>
        <v>151515</v>
      </c>
      <c r="J86" s="727">
        <f t="shared" si="20"/>
        <v>1259</v>
      </c>
      <c r="K86" s="727">
        <f t="shared" si="20"/>
        <v>150256</v>
      </c>
      <c r="L86" s="1306">
        <f>I86/F86</f>
        <v>0.92374803380034387</v>
      </c>
      <c r="N86" s="656"/>
      <c r="O86" s="656"/>
    </row>
    <row r="87" spans="1:15" s="46" customFormat="1" ht="12.75" customHeight="1" x14ac:dyDescent="0.2">
      <c r="A87" s="1964"/>
      <c r="B87" s="50"/>
      <c r="C87" s="52"/>
      <c r="D87" s="52"/>
      <c r="E87" s="52"/>
      <c r="F87" s="52"/>
      <c r="G87" s="49"/>
      <c r="H87" s="87"/>
      <c r="I87" s="657"/>
      <c r="J87" s="417"/>
      <c r="K87" s="417"/>
      <c r="L87" s="1319"/>
      <c r="N87" s="656"/>
    </row>
    <row r="88" spans="1:15" s="46" customFormat="1" ht="24" customHeight="1" x14ac:dyDescent="0.2">
      <c r="A88" s="1968" t="s">
        <v>89</v>
      </c>
      <c r="B88" s="50" t="s">
        <v>72</v>
      </c>
      <c r="C88" s="52"/>
      <c r="D88" s="52"/>
      <c r="E88" s="52"/>
      <c r="F88" s="52"/>
      <c r="G88" s="49"/>
      <c r="H88" s="87"/>
      <c r="I88" s="412"/>
      <c r="J88" s="417"/>
      <c r="K88" s="417"/>
      <c r="L88" s="1319"/>
    </row>
    <row r="89" spans="1:15" s="46" customFormat="1" ht="24" customHeight="1" x14ac:dyDescent="0.2">
      <c r="A89" s="1968"/>
      <c r="B89" s="50"/>
      <c r="C89" s="52"/>
      <c r="D89" s="52"/>
      <c r="E89" s="52"/>
      <c r="F89" s="52"/>
      <c r="G89" s="49"/>
      <c r="H89" s="87"/>
      <c r="I89" s="412"/>
      <c r="J89" s="417"/>
      <c r="K89" s="417"/>
      <c r="L89" s="1319"/>
    </row>
    <row r="90" spans="1:15" s="46" customFormat="1" ht="8.25" customHeight="1" thickBot="1" x14ac:dyDescent="0.25">
      <c r="A90" s="1964"/>
      <c r="B90" s="70"/>
      <c r="C90" s="335"/>
      <c r="D90" s="336"/>
      <c r="E90" s="336"/>
      <c r="F90" s="338"/>
      <c r="G90" s="337"/>
      <c r="H90" s="518"/>
      <c r="I90" s="1502"/>
      <c r="J90" s="1503"/>
      <c r="K90" s="1503"/>
      <c r="L90" s="1504"/>
    </row>
    <row r="91" spans="1:15" s="46" customFormat="1" ht="22.5" customHeight="1" thickBot="1" x14ac:dyDescent="0.25">
      <c r="A91" s="1976"/>
      <c r="B91" s="342" t="s">
        <v>491</v>
      </c>
      <c r="C91" s="1524"/>
      <c r="D91" s="358">
        <f>D89</f>
        <v>0</v>
      </c>
      <c r="E91" s="358">
        <f t="shared" ref="E91:H91" si="21">E89</f>
        <v>0</v>
      </c>
      <c r="F91" s="358">
        <f t="shared" si="21"/>
        <v>0</v>
      </c>
      <c r="G91" s="358">
        <f t="shared" si="21"/>
        <v>0</v>
      </c>
      <c r="H91" s="358">
        <f t="shared" si="21"/>
        <v>0</v>
      </c>
      <c r="I91" s="1525">
        <v>0</v>
      </c>
      <c r="J91" s="1526">
        <v>0</v>
      </c>
      <c r="K91" s="1526">
        <v>0</v>
      </c>
      <c r="L91" s="1507"/>
    </row>
    <row r="92" spans="1:15" s="46" customFormat="1" ht="12.75" customHeight="1" x14ac:dyDescent="0.2">
      <c r="A92" s="1964"/>
      <c r="B92" s="71"/>
      <c r="C92" s="51"/>
      <c r="D92" s="52"/>
      <c r="E92" s="52"/>
      <c r="F92" s="52"/>
      <c r="G92" s="49"/>
      <c r="H92" s="87"/>
      <c r="I92" s="412"/>
      <c r="J92" s="417"/>
      <c r="K92" s="417"/>
      <c r="L92" s="1319"/>
    </row>
    <row r="93" spans="1:15" s="46" customFormat="1" ht="12" customHeight="1" x14ac:dyDescent="0.2">
      <c r="A93" s="1964"/>
      <c r="B93" s="70"/>
      <c r="C93" s="51"/>
      <c r="D93" s="51"/>
      <c r="E93" s="51"/>
      <c r="F93" s="52"/>
      <c r="G93" s="49"/>
      <c r="H93" s="87"/>
      <c r="I93" s="412"/>
      <c r="J93" s="417"/>
      <c r="K93" s="417"/>
      <c r="L93" s="1319"/>
    </row>
    <row r="94" spans="1:15" s="46" customFormat="1" ht="12.75" customHeight="1" x14ac:dyDescent="0.2">
      <c r="A94" s="1968" t="s">
        <v>90</v>
      </c>
      <c r="B94" s="50" t="s">
        <v>292</v>
      </c>
      <c r="C94" s="51"/>
      <c r="D94" s="51"/>
      <c r="E94" s="51"/>
      <c r="F94" s="52"/>
      <c r="G94" s="49"/>
      <c r="H94" s="87"/>
      <c r="I94" s="412"/>
      <c r="J94" s="417"/>
      <c r="K94" s="417"/>
      <c r="L94" s="1319"/>
    </row>
    <row r="95" spans="1:15" s="72" customFormat="1" ht="13.5" customHeight="1" x14ac:dyDescent="0.2">
      <c r="A95" s="1964" t="s">
        <v>467</v>
      </c>
      <c r="B95" s="70" t="s">
        <v>73</v>
      </c>
      <c r="C95" s="51"/>
      <c r="D95" s="651">
        <v>11794</v>
      </c>
      <c r="E95" s="651"/>
      <c r="F95" s="652">
        <f>SUM(D95:E95)</f>
        <v>11794</v>
      </c>
      <c r="G95" s="716">
        <f>F95</f>
        <v>11794</v>
      </c>
      <c r="H95" s="501"/>
      <c r="I95" s="1149">
        <v>11793</v>
      </c>
      <c r="J95" s="518">
        <v>11793</v>
      </c>
      <c r="K95" s="518"/>
      <c r="L95" s="1300">
        <f>I95/F95</f>
        <v>0.99991521112430048</v>
      </c>
    </row>
    <row r="96" spans="1:15" s="72" customFormat="1" ht="13.5" customHeight="1" x14ac:dyDescent="0.2">
      <c r="A96" s="1964" t="s">
        <v>475</v>
      </c>
      <c r="B96" s="70" t="s">
        <v>1006</v>
      </c>
      <c r="C96" s="51"/>
      <c r="D96" s="651">
        <v>3000</v>
      </c>
      <c r="E96" s="651"/>
      <c r="F96" s="652">
        <f>D96+E96</f>
        <v>3000</v>
      </c>
      <c r="G96" s="716">
        <f>F96</f>
        <v>3000</v>
      </c>
      <c r="H96" s="501"/>
      <c r="I96" s="1149"/>
      <c r="J96" s="518"/>
      <c r="K96" s="518"/>
      <c r="L96" s="1300">
        <f t="shared" ref="L96:L97" si="22">I96/F96</f>
        <v>0</v>
      </c>
    </row>
    <row r="97" spans="1:19" s="918" customFormat="1" ht="24.75" customHeight="1" x14ac:dyDescent="0.2">
      <c r="A97" s="1964" t="s">
        <v>476</v>
      </c>
      <c r="B97" s="524" t="s">
        <v>1057</v>
      </c>
      <c r="C97" s="518"/>
      <c r="D97" s="518">
        <v>14322</v>
      </c>
      <c r="E97" s="518"/>
      <c r="F97" s="917">
        <f>D97+E97</f>
        <v>14322</v>
      </c>
      <c r="G97" s="337"/>
      <c r="H97" s="518">
        <f>F97</f>
        <v>14322</v>
      </c>
      <c r="I97" s="1149">
        <v>14322</v>
      </c>
      <c r="J97" s="518"/>
      <c r="K97" s="518">
        <v>14322</v>
      </c>
      <c r="L97" s="1300">
        <f t="shared" si="22"/>
        <v>1</v>
      </c>
    </row>
    <row r="98" spans="1:19" s="72" customFormat="1" ht="12" customHeight="1" thickBot="1" x14ac:dyDescent="0.25">
      <c r="A98" s="1964" t="s">
        <v>477</v>
      </c>
      <c r="B98" s="524" t="s">
        <v>1169</v>
      </c>
      <c r="C98" s="518"/>
      <c r="D98" s="518">
        <v>13887</v>
      </c>
      <c r="E98" s="518"/>
      <c r="F98" s="519">
        <v>13887</v>
      </c>
      <c r="G98" s="337">
        <v>13887</v>
      </c>
      <c r="H98" s="518"/>
      <c r="I98" s="1523">
        <v>13887</v>
      </c>
      <c r="J98" s="660">
        <v>13887</v>
      </c>
      <c r="K98" s="660"/>
      <c r="L98" s="1506">
        <f>I98/F98</f>
        <v>1</v>
      </c>
    </row>
    <row r="99" spans="1:19" s="46" customFormat="1" ht="13.5" customHeight="1" thickBot="1" x14ac:dyDescent="0.25">
      <c r="A99" s="1976"/>
      <c r="B99" s="69" t="s">
        <v>492</v>
      </c>
      <c r="C99" s="55"/>
      <c r="D99" s="55">
        <f t="shared" ref="D99:K99" si="23">SUM(D95:D98)</f>
        <v>43003</v>
      </c>
      <c r="E99" s="55">
        <f t="shared" si="23"/>
        <v>0</v>
      </c>
      <c r="F99" s="55">
        <f t="shared" si="23"/>
        <v>43003</v>
      </c>
      <c r="G99" s="55">
        <f t="shared" si="23"/>
        <v>28681</v>
      </c>
      <c r="H99" s="55">
        <f t="shared" si="23"/>
        <v>14322</v>
      </c>
      <c r="I99" s="1527">
        <f t="shared" si="23"/>
        <v>40002</v>
      </c>
      <c r="J99" s="1528">
        <f t="shared" si="23"/>
        <v>25680</v>
      </c>
      <c r="K99" s="1528">
        <f t="shared" si="23"/>
        <v>14322</v>
      </c>
      <c r="L99" s="1303">
        <f>I99/F99</f>
        <v>0.93021417110434157</v>
      </c>
    </row>
    <row r="100" spans="1:19" s="46" customFormat="1" ht="12.75" customHeight="1" x14ac:dyDescent="0.2">
      <c r="A100" s="1964"/>
      <c r="B100" s="50"/>
      <c r="C100" s="51"/>
      <c r="D100" s="51"/>
      <c r="E100" s="51"/>
      <c r="F100" s="52"/>
      <c r="G100" s="49"/>
      <c r="H100" s="87"/>
      <c r="I100" s="412"/>
      <c r="J100" s="417"/>
      <c r="K100" s="417"/>
      <c r="L100" s="1319"/>
    </row>
    <row r="101" spans="1:19" ht="12.75" customHeight="1" x14ac:dyDescent="0.2">
      <c r="A101" s="1968" t="s">
        <v>494</v>
      </c>
      <c r="B101" s="50" t="s">
        <v>863</v>
      </c>
      <c r="C101" s="51"/>
      <c r="D101" s="51"/>
      <c r="E101" s="51"/>
      <c r="F101" s="52"/>
      <c r="H101" s="418"/>
      <c r="I101" s="409"/>
      <c r="J101" s="903"/>
      <c r="K101" s="903"/>
      <c r="L101" s="1316"/>
    </row>
    <row r="102" spans="1:19" s="72" customFormat="1" ht="15" customHeight="1" x14ac:dyDescent="0.2">
      <c r="A102" s="1964" t="s">
        <v>467</v>
      </c>
      <c r="B102" s="70" t="s">
        <v>931</v>
      </c>
      <c r="C102" s="336"/>
      <c r="D102" s="336">
        <v>5000</v>
      </c>
      <c r="E102" s="336"/>
      <c r="F102" s="338">
        <f>D102</f>
        <v>5000</v>
      </c>
      <c r="G102" s="626"/>
      <c r="H102" s="336">
        <f>F102</f>
        <v>5000</v>
      </c>
      <c r="I102" s="412">
        <v>0</v>
      </c>
      <c r="J102" s="87"/>
      <c r="K102" s="417">
        <v>0</v>
      </c>
      <c r="L102" s="1319">
        <f>I102/F102</f>
        <v>0</v>
      </c>
      <c r="M102" s="590"/>
    </row>
    <row r="103" spans="1:19" s="72" customFormat="1" ht="12" customHeight="1" thickBot="1" x14ac:dyDescent="0.25">
      <c r="A103" s="1964"/>
      <c r="B103" s="70"/>
      <c r="C103" s="51"/>
      <c r="D103" s="51"/>
      <c r="E103" s="51"/>
      <c r="F103" s="52"/>
      <c r="G103" s="99"/>
      <c r="H103" s="51"/>
      <c r="I103" s="1529"/>
      <c r="J103" s="1533"/>
      <c r="K103" s="1530"/>
      <c r="L103" s="1531"/>
    </row>
    <row r="104" spans="1:19" s="1532" customFormat="1" ht="21.75" customHeight="1" thickBot="1" x14ac:dyDescent="0.25">
      <c r="A104" s="1976"/>
      <c r="B104" s="69" t="s">
        <v>493</v>
      </c>
      <c r="C104" s="358"/>
      <c r="D104" s="358">
        <f>SUM(D102:D102)</f>
        <v>5000</v>
      </c>
      <c r="E104" s="358">
        <f>SUM(E102:E102)</f>
        <v>0</v>
      </c>
      <c r="F104" s="358">
        <f>SUM(F102:F102)</f>
        <v>5000</v>
      </c>
      <c r="G104" s="358">
        <f>SUM(G102:G102)</f>
        <v>0</v>
      </c>
      <c r="H104" s="358">
        <f>SUM(H102:H102)</f>
        <v>5000</v>
      </c>
      <c r="I104" s="1156">
        <f>SUM(I102:I103)</f>
        <v>0</v>
      </c>
      <c r="J104" s="727">
        <f>SUM(J102:J103)</f>
        <v>0</v>
      </c>
      <c r="K104" s="1157">
        <f>SUM(K102:K103)</f>
        <v>0</v>
      </c>
      <c r="L104" s="1306">
        <f>I104/F104</f>
        <v>0</v>
      </c>
    </row>
    <row r="105" spans="1:19" s="46" customFormat="1" ht="13.5" customHeight="1" x14ac:dyDescent="0.2">
      <c r="A105" s="1964"/>
      <c r="B105" s="50"/>
      <c r="C105" s="52"/>
      <c r="D105" s="52"/>
      <c r="E105" s="52"/>
      <c r="F105" s="52"/>
      <c r="G105" s="52"/>
      <c r="H105" s="52"/>
      <c r="I105" s="412"/>
      <c r="J105" s="417"/>
      <c r="K105" s="417"/>
      <c r="L105" s="1319"/>
    </row>
    <row r="106" spans="1:19" s="46" customFormat="1" ht="13.5" customHeight="1" thickBot="1" x14ac:dyDescent="0.25">
      <c r="A106" s="1975"/>
      <c r="B106" s="340"/>
      <c r="C106" s="343"/>
      <c r="D106" s="343"/>
      <c r="E106" s="343"/>
      <c r="F106" s="343"/>
      <c r="G106" s="344"/>
      <c r="H106" s="344"/>
      <c r="I106" s="1502"/>
      <c r="J106" s="1503"/>
      <c r="K106" s="1503"/>
      <c r="L106" s="1504"/>
    </row>
    <row r="107" spans="1:19" s="46" customFormat="1" ht="13.5" customHeight="1" thickBot="1" x14ac:dyDescent="0.25">
      <c r="A107" s="1976"/>
      <c r="B107" s="339" t="s">
        <v>170</v>
      </c>
      <c r="C107" s="100"/>
      <c r="D107" s="100">
        <f t="shared" ref="D107:I107" si="24">D16+D25+D58+D71+D77+D86+D91+D99+D104</f>
        <v>2418016</v>
      </c>
      <c r="E107" s="100">
        <f t="shared" si="24"/>
        <v>615276</v>
      </c>
      <c r="F107" s="100">
        <f t="shared" si="24"/>
        <v>3033292</v>
      </c>
      <c r="G107" s="100">
        <f t="shared" si="24"/>
        <v>2760940</v>
      </c>
      <c r="H107" s="100">
        <f t="shared" si="24"/>
        <v>272352</v>
      </c>
      <c r="I107" s="1527">
        <f t="shared" si="24"/>
        <v>513081</v>
      </c>
      <c r="J107" s="1528">
        <f t="shared" ref="J107:K107" si="25">J16+J25+J58+J71+J77+J86+J91+J99+J104</f>
        <v>252698</v>
      </c>
      <c r="K107" s="1528">
        <f t="shared" si="25"/>
        <v>260383</v>
      </c>
      <c r="L107" s="1303">
        <f>I107/F107</f>
        <v>0.16914988731714586</v>
      </c>
    </row>
    <row r="108" spans="1:19" s="46" customFormat="1" ht="13.5" customHeight="1" x14ac:dyDescent="0.2">
      <c r="A108" s="1964"/>
      <c r="B108" s="50"/>
      <c r="C108" s="52"/>
      <c r="D108" s="52"/>
      <c r="E108" s="52"/>
      <c r="F108" s="52"/>
      <c r="G108" s="87"/>
      <c r="H108" s="87"/>
      <c r="I108" s="412"/>
      <c r="J108" s="417"/>
      <c r="K108" s="417"/>
      <c r="L108" s="1319"/>
    </row>
    <row r="109" spans="1:19" s="73" customFormat="1" ht="13.5" customHeight="1" x14ac:dyDescent="0.15">
      <c r="A109" s="1964"/>
      <c r="B109" s="50"/>
      <c r="C109" s="52"/>
      <c r="D109" s="52"/>
      <c r="E109" s="52"/>
      <c r="F109" s="52"/>
      <c r="G109" s="68"/>
      <c r="H109" s="68"/>
      <c r="I109" s="413"/>
      <c r="J109" s="427"/>
      <c r="K109" s="427"/>
      <c r="L109" s="1302"/>
    </row>
    <row r="110" spans="1:19" s="73" customFormat="1" ht="15.75" customHeight="1" x14ac:dyDescent="0.15">
      <c r="A110" s="1968" t="s">
        <v>497</v>
      </c>
      <c r="B110" s="50" t="s">
        <v>495</v>
      </c>
      <c r="C110" s="52"/>
      <c r="D110" s="52"/>
      <c r="E110" s="52"/>
      <c r="F110" s="52"/>
      <c r="G110" s="68"/>
      <c r="H110" s="664"/>
      <c r="I110" s="413"/>
      <c r="J110" s="427"/>
      <c r="K110" s="427"/>
      <c r="L110" s="1302"/>
    </row>
    <row r="111" spans="1:19" s="557" customFormat="1" ht="21.75" customHeight="1" x14ac:dyDescent="0.2">
      <c r="A111" s="1964" t="s">
        <v>467</v>
      </c>
      <c r="B111" s="70" t="s">
        <v>1009</v>
      </c>
      <c r="C111" s="336" t="s">
        <v>297</v>
      </c>
      <c r="D111" s="518">
        <v>1000</v>
      </c>
      <c r="E111" s="518">
        <v>270</v>
      </c>
      <c r="F111" s="519">
        <f>SUM(D111:E111)</f>
        <v>1270</v>
      </c>
      <c r="G111" s="518"/>
      <c r="H111" s="665">
        <f>F111</f>
        <v>1270</v>
      </c>
      <c r="I111" s="1154">
        <v>818</v>
      </c>
      <c r="J111" s="1155"/>
      <c r="K111" s="1155">
        <v>818</v>
      </c>
      <c r="L111" s="1300">
        <f>I111/F111</f>
        <v>0.64409448818897641</v>
      </c>
    </row>
    <row r="112" spans="1:19" s="557" customFormat="1" ht="21.75" customHeight="1" x14ac:dyDescent="0.2">
      <c r="A112" s="1964" t="s">
        <v>475</v>
      </c>
      <c r="B112" s="70" t="s">
        <v>844</v>
      </c>
      <c r="C112" s="336" t="s">
        <v>297</v>
      </c>
      <c r="D112" s="336">
        <v>1520</v>
      </c>
      <c r="E112" s="336">
        <v>410</v>
      </c>
      <c r="F112" s="338">
        <f>SUM(D112:E112)</f>
        <v>1930</v>
      </c>
      <c r="G112" s="518">
        <f>F112</f>
        <v>1930</v>
      </c>
      <c r="H112" s="666"/>
      <c r="I112" s="1154">
        <v>343</v>
      </c>
      <c r="J112" s="1155">
        <v>343</v>
      </c>
      <c r="K112" s="1155"/>
      <c r="L112" s="1300">
        <f>I112/F112</f>
        <v>0.17772020725388601</v>
      </c>
      <c r="S112" s="655"/>
    </row>
    <row r="113" spans="1:19" s="557" customFormat="1" ht="21.75" customHeight="1" x14ac:dyDescent="0.2">
      <c r="A113" s="1964" t="s">
        <v>476</v>
      </c>
      <c r="B113" s="70" t="s">
        <v>1063</v>
      </c>
      <c r="C113" s="336" t="s">
        <v>297</v>
      </c>
      <c r="D113" s="336">
        <v>6063</v>
      </c>
      <c r="E113" s="336">
        <v>1637</v>
      </c>
      <c r="F113" s="338">
        <f>SUM(D113:E113)</f>
        <v>7700</v>
      </c>
      <c r="G113" s="518"/>
      <c r="H113" s="666">
        <f>F113</f>
        <v>7700</v>
      </c>
      <c r="I113" s="556"/>
      <c r="J113" s="655"/>
      <c r="K113" s="655"/>
      <c r="L113" s="1305"/>
      <c r="S113" s="655"/>
    </row>
    <row r="114" spans="1:19" s="557" customFormat="1" ht="12.75" customHeight="1" thickBot="1" x14ac:dyDescent="0.25">
      <c r="A114" s="1975"/>
      <c r="B114" s="70"/>
      <c r="C114" s="336"/>
      <c r="D114" s="336"/>
      <c r="E114" s="336"/>
      <c r="F114" s="338"/>
      <c r="G114" s="337"/>
      <c r="H114" s="518"/>
      <c r="I114" s="1156"/>
      <c r="J114" s="1157"/>
      <c r="K114" s="1157"/>
      <c r="L114" s="1306"/>
    </row>
    <row r="115" spans="1:19" s="557" customFormat="1" ht="21.75" customHeight="1" thickBot="1" x14ac:dyDescent="0.25">
      <c r="A115" s="1976"/>
      <c r="B115" s="69" t="s">
        <v>496</v>
      </c>
      <c r="C115" s="358"/>
      <c r="D115" s="587">
        <f>SUM(D111:D113)</f>
        <v>8583</v>
      </c>
      <c r="E115" s="587">
        <f t="shared" ref="E115:H115" si="26">SUM(E111:E113)</f>
        <v>2317</v>
      </c>
      <c r="F115" s="587">
        <f t="shared" si="26"/>
        <v>10900</v>
      </c>
      <c r="G115" s="587">
        <f t="shared" si="26"/>
        <v>1930</v>
      </c>
      <c r="H115" s="587">
        <f t="shared" si="26"/>
        <v>8970</v>
      </c>
      <c r="I115" s="1158">
        <f>I111+I112+I113</f>
        <v>1161</v>
      </c>
      <c r="J115" s="1159">
        <f>J111+J112+J113</f>
        <v>343</v>
      </c>
      <c r="K115" s="1159">
        <f>K111+K112+K113</f>
        <v>818</v>
      </c>
      <c r="L115" s="1301">
        <f>I115/F115</f>
        <v>0.10651376146788991</v>
      </c>
    </row>
    <row r="116" spans="1:19" s="73" customFormat="1" ht="13.5" customHeight="1" x14ac:dyDescent="0.15">
      <c r="A116" s="1964"/>
      <c r="B116" s="50"/>
      <c r="C116" s="52"/>
      <c r="D116" s="52"/>
      <c r="E116" s="52"/>
      <c r="F116" s="52"/>
      <c r="G116" s="60"/>
      <c r="H116" s="68"/>
      <c r="I116" s="413"/>
      <c r="J116" s="427"/>
      <c r="K116" s="427"/>
      <c r="L116" s="1302"/>
    </row>
    <row r="117" spans="1:19" s="73" customFormat="1" ht="13.5" customHeight="1" x14ac:dyDescent="0.15">
      <c r="A117" s="1977" t="s">
        <v>171</v>
      </c>
      <c r="B117" s="56" t="s">
        <v>75</v>
      </c>
      <c r="C117" s="68"/>
      <c r="D117" s="68"/>
      <c r="E117" s="68"/>
      <c r="F117" s="68"/>
      <c r="G117" s="60"/>
      <c r="H117" s="68"/>
      <c r="I117" s="413"/>
      <c r="J117" s="427"/>
      <c r="K117" s="427"/>
      <c r="L117" s="1302"/>
    </row>
    <row r="118" spans="1:19" s="46" customFormat="1" ht="27" customHeight="1" x14ac:dyDescent="0.2">
      <c r="A118" s="1972" t="s">
        <v>467</v>
      </c>
      <c r="B118" s="722" t="s">
        <v>1324</v>
      </c>
      <c r="C118" s="518" t="s">
        <v>299</v>
      </c>
      <c r="D118" s="518">
        <v>17323</v>
      </c>
      <c r="E118" s="518">
        <v>4677</v>
      </c>
      <c r="F118" s="519">
        <f>D118+E118</f>
        <v>22000</v>
      </c>
      <c r="G118" s="337">
        <v>22000</v>
      </c>
      <c r="H118" s="518"/>
      <c r="I118" s="1149">
        <v>21771</v>
      </c>
      <c r="J118" s="518">
        <v>21771</v>
      </c>
      <c r="K118" s="518">
        <v>0</v>
      </c>
      <c r="L118" s="1300">
        <f>I118/F118</f>
        <v>0.98959090909090908</v>
      </c>
    </row>
    <row r="119" spans="1:19" s="46" customFormat="1" ht="15.75" customHeight="1" x14ac:dyDescent="0.2">
      <c r="A119" s="1972" t="s">
        <v>475</v>
      </c>
      <c r="B119" s="722" t="s">
        <v>1195</v>
      </c>
      <c r="C119" s="518" t="s">
        <v>299</v>
      </c>
      <c r="D119" s="518">
        <v>3465</v>
      </c>
      <c r="E119" s="518">
        <v>935</v>
      </c>
      <c r="F119" s="519">
        <f>D119+E119</f>
        <v>4400</v>
      </c>
      <c r="G119" s="337">
        <f>F119</f>
        <v>4400</v>
      </c>
      <c r="H119" s="518"/>
      <c r="I119" s="1149">
        <v>4400</v>
      </c>
      <c r="J119" s="518">
        <v>4400</v>
      </c>
      <c r="K119" s="518">
        <v>0</v>
      </c>
      <c r="L119" s="1300">
        <f>I119/F119</f>
        <v>1</v>
      </c>
    </row>
    <row r="120" spans="1:19" s="46" customFormat="1" ht="10.5" customHeight="1" thickBot="1" x14ac:dyDescent="0.25">
      <c r="A120" s="1972"/>
      <c r="B120" s="722"/>
      <c r="C120" s="518"/>
      <c r="D120" s="518"/>
      <c r="E120" s="518"/>
      <c r="F120" s="519"/>
      <c r="G120" s="337"/>
      <c r="H120" s="518"/>
      <c r="I120" s="1149"/>
      <c r="J120" s="518"/>
      <c r="K120" s="518"/>
      <c r="L120" s="1300"/>
    </row>
    <row r="121" spans="1:19" s="46" customFormat="1" ht="21.75" customHeight="1" thickBot="1" x14ac:dyDescent="0.25">
      <c r="A121" s="1978"/>
      <c r="B121" s="723" t="s">
        <v>74</v>
      </c>
      <c r="C121" s="724"/>
      <c r="D121" s="724">
        <f>SUM(D118:D119)</f>
        <v>20788</v>
      </c>
      <c r="E121" s="724">
        <f t="shared" ref="E121:H121" si="27">SUM(E118:E119)</f>
        <v>5612</v>
      </c>
      <c r="F121" s="724">
        <f t="shared" si="27"/>
        <v>26400</v>
      </c>
      <c r="G121" s="724">
        <f t="shared" si="27"/>
        <v>26400</v>
      </c>
      <c r="H121" s="724">
        <f t="shared" si="27"/>
        <v>0</v>
      </c>
      <c r="I121" s="730">
        <f>SUM(I118:I120)</f>
        <v>26171</v>
      </c>
      <c r="J121" s="724">
        <f t="shared" ref="J121:K121" si="28">SUM(J118:J120)</f>
        <v>26171</v>
      </c>
      <c r="K121" s="724">
        <f t="shared" si="28"/>
        <v>0</v>
      </c>
      <c r="L121" s="1301">
        <f>I121/F121</f>
        <v>0.99132575757575758</v>
      </c>
    </row>
    <row r="122" spans="1:19" s="46" customFormat="1" ht="13.5" customHeight="1" x14ac:dyDescent="0.2">
      <c r="A122" s="1979"/>
      <c r="B122" s="711"/>
      <c r="C122" s="712"/>
      <c r="D122" s="712"/>
      <c r="E122" s="712"/>
      <c r="F122" s="712"/>
      <c r="G122" s="713"/>
      <c r="H122" s="900"/>
      <c r="I122" s="412"/>
      <c r="J122" s="417"/>
      <c r="K122" s="417"/>
      <c r="L122" s="1319"/>
    </row>
    <row r="123" spans="1:19" s="73" customFormat="1" ht="26.25" customHeight="1" x14ac:dyDescent="0.2">
      <c r="A123" s="1972"/>
      <c r="B123" s="56" t="s">
        <v>823</v>
      </c>
      <c r="C123" s="68"/>
      <c r="D123" s="87"/>
      <c r="E123" s="87"/>
      <c r="F123" s="68"/>
      <c r="G123" s="60"/>
      <c r="H123" s="664"/>
      <c r="I123" s="413"/>
      <c r="J123" s="427"/>
      <c r="K123" s="427"/>
      <c r="L123" s="1302"/>
    </row>
    <row r="124" spans="1:19" s="73" customFormat="1" ht="21.75" customHeight="1" x14ac:dyDescent="0.15">
      <c r="A124" s="1972" t="s">
        <v>467</v>
      </c>
      <c r="B124" s="722" t="s">
        <v>929</v>
      </c>
      <c r="C124" s="518" t="s">
        <v>297</v>
      </c>
      <c r="D124" s="518">
        <v>3937</v>
      </c>
      <c r="E124" s="518">
        <v>1063</v>
      </c>
      <c r="F124" s="519">
        <f>SUM(D124:E124)</f>
        <v>5000</v>
      </c>
      <c r="G124" s="728">
        <v>2000</v>
      </c>
      <c r="H124" s="665">
        <v>3000</v>
      </c>
      <c r="I124" s="1154">
        <v>4177</v>
      </c>
      <c r="J124" s="1155">
        <v>1787</v>
      </c>
      <c r="K124" s="1155">
        <v>2390</v>
      </c>
      <c r="L124" s="1300">
        <f>I124/F124</f>
        <v>0.83540000000000003</v>
      </c>
    </row>
    <row r="125" spans="1:19" s="73" customFormat="1" ht="12" customHeight="1" thickBot="1" x14ac:dyDescent="0.25">
      <c r="A125" s="1972"/>
      <c r="B125" s="722"/>
      <c r="C125" s="87"/>
      <c r="D125" s="87"/>
      <c r="E125" s="87"/>
      <c r="F125" s="87"/>
      <c r="G125" s="60"/>
      <c r="H125" s="898"/>
      <c r="I125" s="1280"/>
      <c r="J125" s="1281"/>
      <c r="K125" s="1281"/>
      <c r="L125" s="1303"/>
    </row>
    <row r="126" spans="1:19" s="73" customFormat="1" ht="21.75" customHeight="1" thickBot="1" x14ac:dyDescent="0.2">
      <c r="A126" s="1980"/>
      <c r="B126" s="729" t="s">
        <v>822</v>
      </c>
      <c r="C126" s="730"/>
      <c r="D126" s="724">
        <f t="shared" ref="D126:K126" si="29">SUM(D124:D125)</f>
        <v>3937</v>
      </c>
      <c r="E126" s="724">
        <f t="shared" si="29"/>
        <v>1063</v>
      </c>
      <c r="F126" s="724">
        <f t="shared" si="29"/>
        <v>5000</v>
      </c>
      <c r="G126" s="724">
        <f t="shared" si="29"/>
        <v>2000</v>
      </c>
      <c r="H126" s="899">
        <f t="shared" si="29"/>
        <v>3000</v>
      </c>
      <c r="I126" s="1158">
        <f t="shared" si="29"/>
        <v>4177</v>
      </c>
      <c r="J126" s="1159">
        <f t="shared" si="29"/>
        <v>1787</v>
      </c>
      <c r="K126" s="1159">
        <f t="shared" si="29"/>
        <v>2390</v>
      </c>
      <c r="L126" s="1301">
        <f>I126/F126</f>
        <v>0.83540000000000003</v>
      </c>
    </row>
    <row r="127" spans="1:19" s="73" customFormat="1" ht="13.5" customHeight="1" x14ac:dyDescent="0.15">
      <c r="A127" s="1981"/>
      <c r="B127" s="708"/>
      <c r="C127" s="709"/>
      <c r="D127" s="709"/>
      <c r="E127" s="709"/>
      <c r="F127" s="709"/>
      <c r="G127" s="709"/>
      <c r="H127" s="901"/>
      <c r="I127" s="413"/>
      <c r="J127" s="427"/>
      <c r="K127" s="427"/>
      <c r="L127" s="1302"/>
    </row>
    <row r="128" spans="1:19" s="73" customFormat="1" ht="13.5" customHeight="1" x14ac:dyDescent="0.15">
      <c r="A128" s="1977"/>
      <c r="B128" s="56" t="s">
        <v>670</v>
      </c>
      <c r="C128" s="68"/>
      <c r="D128" s="68"/>
      <c r="E128" s="68"/>
      <c r="F128" s="68"/>
      <c r="G128" s="68"/>
      <c r="H128" s="664"/>
      <c r="I128" s="413"/>
      <c r="J128" s="427"/>
      <c r="K128" s="427"/>
      <c r="L128" s="1302"/>
    </row>
    <row r="129" spans="1:14" s="557" customFormat="1" ht="21.75" customHeight="1" x14ac:dyDescent="0.2">
      <c r="A129" s="1972" t="s">
        <v>467</v>
      </c>
      <c r="B129" s="722" t="s">
        <v>929</v>
      </c>
      <c r="C129" s="518" t="s">
        <v>297</v>
      </c>
      <c r="D129" s="518">
        <v>2362</v>
      </c>
      <c r="E129" s="518">
        <v>638</v>
      </c>
      <c r="F129" s="519">
        <f>SUM(D129:E129)</f>
        <v>3000</v>
      </c>
      <c r="G129" s="518">
        <v>300</v>
      </c>
      <c r="H129" s="665">
        <v>2700</v>
      </c>
      <c r="I129" s="1154">
        <v>2341</v>
      </c>
      <c r="J129" s="1155">
        <v>229</v>
      </c>
      <c r="K129" s="1155">
        <v>2112</v>
      </c>
      <c r="L129" s="1305">
        <f>I129/F129</f>
        <v>0.78033333333333332</v>
      </c>
    </row>
    <row r="130" spans="1:14" s="557" customFormat="1" ht="12.75" customHeight="1" thickBot="1" x14ac:dyDescent="0.25">
      <c r="A130" s="1972"/>
      <c r="B130" s="722"/>
      <c r="C130" s="518"/>
      <c r="D130" s="518"/>
      <c r="E130" s="518"/>
      <c r="F130" s="519"/>
      <c r="G130" s="518"/>
      <c r="H130" s="665"/>
      <c r="I130" s="1156"/>
      <c r="J130" s="1157"/>
      <c r="K130" s="1157"/>
      <c r="L130" s="1306"/>
    </row>
    <row r="131" spans="1:14" s="73" customFormat="1" ht="21.75" customHeight="1" thickBot="1" x14ac:dyDescent="0.2">
      <c r="A131" s="1980"/>
      <c r="B131" s="723" t="s">
        <v>16</v>
      </c>
      <c r="C131" s="724"/>
      <c r="D131" s="724">
        <f t="shared" ref="D131:K131" si="30">SUM(D129:D130)</f>
        <v>2362</v>
      </c>
      <c r="E131" s="724">
        <f t="shared" si="30"/>
        <v>638</v>
      </c>
      <c r="F131" s="724">
        <f t="shared" si="30"/>
        <v>3000</v>
      </c>
      <c r="G131" s="724">
        <f t="shared" si="30"/>
        <v>300</v>
      </c>
      <c r="H131" s="899">
        <f t="shared" si="30"/>
        <v>2700</v>
      </c>
      <c r="I131" s="1158">
        <f t="shared" si="30"/>
        <v>2341</v>
      </c>
      <c r="J131" s="1159">
        <f t="shared" si="30"/>
        <v>229</v>
      </c>
      <c r="K131" s="1159">
        <f t="shared" si="30"/>
        <v>2112</v>
      </c>
      <c r="L131" s="1301">
        <f>I131/F131</f>
        <v>0.78033333333333332</v>
      </c>
    </row>
    <row r="132" spans="1:14" s="73" customFormat="1" ht="13.5" customHeight="1" x14ac:dyDescent="0.15">
      <c r="A132" s="1981"/>
      <c r="B132" s="708"/>
      <c r="C132" s="709"/>
      <c r="D132" s="709"/>
      <c r="E132" s="709"/>
      <c r="F132" s="709"/>
      <c r="G132" s="709"/>
      <c r="H132" s="709"/>
      <c r="I132" s="413"/>
      <c r="J132" s="427"/>
      <c r="K132" s="427"/>
      <c r="L132" s="1302"/>
    </row>
    <row r="133" spans="1:14" s="73" customFormat="1" ht="13.5" customHeight="1" x14ac:dyDescent="0.15">
      <c r="A133" s="1977"/>
      <c r="B133" s="56" t="s">
        <v>913</v>
      </c>
      <c r="C133" s="68"/>
      <c r="D133" s="68"/>
      <c r="E133" s="68"/>
      <c r="F133" s="68"/>
      <c r="G133" s="68"/>
      <c r="H133" s="68"/>
      <c r="I133" s="413"/>
      <c r="J133" s="427"/>
      <c r="K133" s="427"/>
      <c r="L133" s="1302"/>
    </row>
    <row r="134" spans="1:14" s="557" customFormat="1" ht="21.75" customHeight="1" x14ac:dyDescent="0.2">
      <c r="A134" s="1972" t="s">
        <v>467</v>
      </c>
      <c r="B134" s="722" t="s">
        <v>1090</v>
      </c>
      <c r="C134" s="518" t="s">
        <v>297</v>
      </c>
      <c r="D134" s="518">
        <v>1575</v>
      </c>
      <c r="E134" s="518">
        <v>425</v>
      </c>
      <c r="F134" s="519">
        <f>D134+E134</f>
        <v>2000</v>
      </c>
      <c r="G134" s="518">
        <f>F134</f>
        <v>2000</v>
      </c>
      <c r="H134" s="725"/>
      <c r="I134" s="1154">
        <v>1558</v>
      </c>
      <c r="J134" s="1155">
        <v>1558</v>
      </c>
      <c r="K134" s="1155">
        <v>0</v>
      </c>
      <c r="L134" s="1300">
        <f>I134/F134</f>
        <v>0.77900000000000003</v>
      </c>
    </row>
    <row r="135" spans="1:14" s="557" customFormat="1" ht="12" customHeight="1" thickBot="1" x14ac:dyDescent="0.25">
      <c r="A135" s="1982"/>
      <c r="B135" s="726"/>
      <c r="C135" s="660"/>
      <c r="D135" s="660"/>
      <c r="E135" s="660"/>
      <c r="F135" s="727"/>
      <c r="G135" s="660"/>
      <c r="H135" s="727"/>
      <c r="I135" s="1156"/>
      <c r="J135" s="1157"/>
      <c r="K135" s="1157"/>
      <c r="L135" s="1306"/>
    </row>
    <row r="136" spans="1:14" s="557" customFormat="1" ht="21.75" customHeight="1" thickBot="1" x14ac:dyDescent="0.25">
      <c r="A136" s="1980"/>
      <c r="B136" s="723" t="s">
        <v>179</v>
      </c>
      <c r="C136" s="724"/>
      <c r="D136" s="724">
        <f>SUM(D134:D134)</f>
        <v>1575</v>
      </c>
      <c r="E136" s="724">
        <f>SUM(E134:E134)</f>
        <v>425</v>
      </c>
      <c r="F136" s="724">
        <f>SUM(F134:F134)</f>
        <v>2000</v>
      </c>
      <c r="G136" s="724">
        <f>SUM(G134:G134)</f>
        <v>2000</v>
      </c>
      <c r="H136" s="724"/>
      <c r="I136" s="1158">
        <f>I134</f>
        <v>1558</v>
      </c>
      <c r="J136" s="1159">
        <f>J134</f>
        <v>1558</v>
      </c>
      <c r="K136" s="1159">
        <f>K134</f>
        <v>0</v>
      </c>
      <c r="L136" s="1301">
        <f>L134</f>
        <v>0.77900000000000003</v>
      </c>
    </row>
    <row r="137" spans="1:14" s="73" customFormat="1" ht="13.5" customHeight="1" x14ac:dyDescent="0.2">
      <c r="A137" s="1979"/>
      <c r="B137" s="711"/>
      <c r="C137" s="712"/>
      <c r="D137" s="712"/>
      <c r="E137" s="712"/>
      <c r="F137" s="709"/>
      <c r="G137" s="710"/>
      <c r="H137" s="709"/>
      <c r="I137" s="413"/>
      <c r="J137" s="427"/>
      <c r="K137" s="427"/>
      <c r="L137" s="1302"/>
      <c r="N137" s="427"/>
    </row>
    <row r="138" spans="1:14" s="73" customFormat="1" ht="13.5" customHeight="1" x14ac:dyDescent="0.15">
      <c r="A138" s="1977" t="s">
        <v>498</v>
      </c>
      <c r="B138" s="56" t="s">
        <v>499</v>
      </c>
      <c r="C138" s="68"/>
      <c r="D138" s="68"/>
      <c r="E138" s="68"/>
      <c r="F138" s="68"/>
      <c r="G138" s="60"/>
      <c r="H138" s="68"/>
      <c r="I138" s="413"/>
      <c r="J138" s="427"/>
      <c r="K138" s="427"/>
      <c r="L138" s="1302"/>
    </row>
    <row r="139" spans="1:14" s="73" customFormat="1" ht="11.25" customHeight="1" thickBot="1" x14ac:dyDescent="0.25">
      <c r="A139" s="1983"/>
      <c r="B139" s="722"/>
      <c r="C139" s="87"/>
      <c r="D139" s="87"/>
      <c r="E139" s="87"/>
      <c r="F139" s="68"/>
      <c r="G139" s="49"/>
      <c r="H139" s="87"/>
      <c r="I139" s="1280"/>
      <c r="J139" s="1281"/>
      <c r="K139" s="1281"/>
      <c r="L139" s="1303"/>
    </row>
    <row r="140" spans="1:14" s="557" customFormat="1" ht="21.75" customHeight="1" thickBot="1" x14ac:dyDescent="0.25">
      <c r="A140" s="1984"/>
      <c r="B140" s="731" t="s">
        <v>500</v>
      </c>
      <c r="C140" s="1534"/>
      <c r="D140" s="587">
        <f>D138</f>
        <v>0</v>
      </c>
      <c r="E140" s="587">
        <f t="shared" ref="E140:G140" si="31">E138</f>
        <v>0</v>
      </c>
      <c r="F140" s="587">
        <f t="shared" si="31"/>
        <v>0</v>
      </c>
      <c r="G140" s="587">
        <f t="shared" si="31"/>
        <v>0</v>
      </c>
      <c r="H140" s="587"/>
      <c r="I140" s="1158">
        <v>0</v>
      </c>
      <c r="J140" s="1159">
        <v>0</v>
      </c>
      <c r="K140" s="1159">
        <v>0</v>
      </c>
      <c r="L140" s="1301"/>
    </row>
    <row r="141" spans="1:14" s="46" customFormat="1" ht="13.5" customHeight="1" thickBot="1" x14ac:dyDescent="0.25">
      <c r="A141" s="1979"/>
      <c r="B141" s="711"/>
      <c r="C141" s="712"/>
      <c r="D141" s="712"/>
      <c r="E141" s="712"/>
      <c r="F141" s="709"/>
      <c r="G141" s="713"/>
      <c r="H141" s="712"/>
      <c r="I141" s="412"/>
      <c r="J141" s="417"/>
      <c r="K141" s="417"/>
      <c r="L141" s="1319"/>
    </row>
    <row r="142" spans="1:14" s="73" customFormat="1" ht="20.25" customHeight="1" thickBot="1" x14ac:dyDescent="0.2">
      <c r="A142" s="1978"/>
      <c r="B142" s="731" t="s">
        <v>501</v>
      </c>
      <c r="C142" s="587"/>
      <c r="D142" s="587">
        <f t="shared" ref="D142:H142" si="32">D16+D25+D58+D71+D77+D86+D91+D99+D104+D115+D121+D126+D131+D140+D136</f>
        <v>2455261</v>
      </c>
      <c r="E142" s="587">
        <f t="shared" si="32"/>
        <v>625331</v>
      </c>
      <c r="F142" s="587">
        <f t="shared" si="32"/>
        <v>3080592</v>
      </c>
      <c r="G142" s="587">
        <f t="shared" si="32"/>
        <v>2793570</v>
      </c>
      <c r="H142" s="587">
        <f t="shared" si="32"/>
        <v>287022</v>
      </c>
      <c r="I142" s="730">
        <f>I16+I25+I58+I71+I77+I86+I91+I99+I104+I115+I121+I126+I131+I140+I136</f>
        <v>548489</v>
      </c>
      <c r="J142" s="724">
        <f>J16+J25+J58+J71+J77+J86+J91+J99+J104+J115+J121+J126+J131+J140+J136</f>
        <v>282786</v>
      </c>
      <c r="K142" s="724">
        <f>K16+K25+K58+K71+K77+K86+K91+K99+K104+K115+K121+K126+K131+K140+K136</f>
        <v>265703</v>
      </c>
      <c r="L142" s="1307">
        <f>I142/F142</f>
        <v>0.17804662220767956</v>
      </c>
    </row>
    <row r="145" spans="5:6" ht="14.1" customHeight="1" x14ac:dyDescent="0.2">
      <c r="E145" s="74"/>
      <c r="F145" s="75"/>
    </row>
  </sheetData>
  <sheetProtection selectLockedCells="1" selectUnlockedCells="1"/>
  <mergeCells count="19">
    <mergeCell ref="K8:K9"/>
    <mergeCell ref="I7:L7"/>
    <mergeCell ref="L8:L9"/>
    <mergeCell ref="A2:L2"/>
    <mergeCell ref="A1:L1"/>
    <mergeCell ref="G7:H7"/>
    <mergeCell ref="A5:A9"/>
    <mergeCell ref="B8:B9"/>
    <mergeCell ref="C8:C9"/>
    <mergeCell ref="G8:G9"/>
    <mergeCell ref="H8:H9"/>
    <mergeCell ref="D7:F7"/>
    <mergeCell ref="E8:E9"/>
    <mergeCell ref="F8:F9"/>
    <mergeCell ref="D8:D9"/>
    <mergeCell ref="A4:L4"/>
    <mergeCell ref="A3:L3"/>
    <mergeCell ref="I8:I9"/>
    <mergeCell ref="J8:J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75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39</vt:i4>
      </vt:variant>
      <vt:variant>
        <vt:lpstr>Névvel ellátott tartományok</vt:lpstr>
      </vt:variant>
      <vt:variant>
        <vt:i4>9</vt:i4>
      </vt:variant>
    </vt:vector>
  </HeadingPairs>
  <TitlesOfParts>
    <vt:vector size="48" baseType="lpstr">
      <vt:lpstr>Össz.önkor.mérleg.</vt:lpstr>
      <vt:lpstr>működ. mérleg </vt:lpstr>
      <vt:lpstr>felhalm. mérleg</vt:lpstr>
      <vt:lpstr>2020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mük. bev.Önkor és Hivatal </vt:lpstr>
      <vt:lpstr>pü.mérleg Önkorm.</vt:lpstr>
      <vt:lpstr>pü.mérleg Hivatal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mérleg</vt:lpstr>
      <vt:lpstr>vagyonkim. forg.kép. szerint</vt:lpstr>
      <vt:lpstr>Ingatlanok forgalomképesség</vt:lpstr>
      <vt:lpstr>befejezetlen beruházások</vt:lpstr>
      <vt:lpstr>részesedések</vt:lpstr>
      <vt:lpstr>eredménykimutatás</vt:lpstr>
      <vt:lpstr>maradvány</vt:lpstr>
      <vt:lpstr>létszám</vt:lpstr>
      <vt:lpstr>Munka3</vt:lpstr>
      <vt:lpstr>Munka6</vt:lpstr>
      <vt:lpstr>likvid</vt:lpstr>
      <vt:lpstr>Munka1</vt:lpstr>
      <vt:lpstr>2019 évi létszám</vt:lpstr>
      <vt:lpstr>Kötváll Ph.</vt:lpstr>
      <vt:lpstr>Kötváll Önk</vt:lpstr>
      <vt:lpstr>kötváll. </vt:lpstr>
      <vt:lpstr>közvetett t.</vt:lpstr>
      <vt:lpstr>pm keret felhasználás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2021-04-27T09:30:59Z</cp:lastPrinted>
  <dcterms:created xsi:type="dcterms:W3CDTF">2013-12-16T15:47:29Z</dcterms:created>
  <dcterms:modified xsi:type="dcterms:W3CDTF">2021-05-26T08:56:03Z</dcterms:modified>
</cp:coreProperties>
</file>