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1\Költségvetés 2021\Költségvetés 2021 1. módosítás\Beterjesztett\Rendelet\"/>
    </mc:Choice>
  </mc:AlternateContent>
  <xr:revisionPtr revIDLastSave="0" documentId="13_ncr:1_{57D1545B-BEAF-4588-9A2E-568775472CD1}" xr6:coauthVersionLast="36" xr6:coauthVersionMax="36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P33" i="47" l="1"/>
  <c r="G49" i="42" l="1"/>
  <c r="F49" i="42"/>
  <c r="P34" i="42"/>
  <c r="O34" i="42"/>
  <c r="O33" i="42"/>
  <c r="P33" i="42"/>
  <c r="G20" i="47" l="1"/>
  <c r="F20" i="47"/>
  <c r="F32" i="44"/>
  <c r="G32" i="44"/>
  <c r="G32" i="42" l="1"/>
  <c r="F32" i="42"/>
  <c r="R13" i="42" l="1"/>
  <c r="R14" i="42"/>
  <c r="Q13" i="42"/>
  <c r="Q14" i="42"/>
  <c r="R12" i="42"/>
  <c r="Q12" i="42"/>
  <c r="O24" i="42"/>
  <c r="P24" i="42"/>
  <c r="P24" i="45" l="1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O24" i="44"/>
  <c r="G42" i="47" l="1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3" i="47"/>
  <c r="G14" i="47"/>
  <c r="I14" i="47" s="1"/>
  <c r="G15" i="47"/>
  <c r="G16" i="47"/>
  <c r="G34" i="47" s="1"/>
  <c r="G17" i="47"/>
  <c r="G11" i="47"/>
  <c r="F12" i="47"/>
  <c r="F13" i="47"/>
  <c r="F14" i="47"/>
  <c r="H14" i="47" s="1"/>
  <c r="J14" i="47" s="1"/>
  <c r="F15" i="47"/>
  <c r="F16" i="47"/>
  <c r="F17" i="47"/>
  <c r="F11" i="47"/>
  <c r="G33" i="47" l="1"/>
  <c r="F34" i="47"/>
  <c r="G35" i="47"/>
  <c r="F55" i="47"/>
  <c r="G55" i="47"/>
  <c r="F33" i="47"/>
  <c r="P48" i="47"/>
  <c r="P55" i="47" s="1"/>
  <c r="O48" i="47"/>
  <c r="R29" i="47"/>
  <c r="P28" i="47"/>
  <c r="P29" i="47"/>
  <c r="P30" i="47"/>
  <c r="P31" i="47"/>
  <c r="P32" i="47"/>
  <c r="O28" i="47"/>
  <c r="O29" i="47"/>
  <c r="Q29" i="47" s="1"/>
  <c r="S29" i="47" s="1"/>
  <c r="O30" i="47"/>
  <c r="O31" i="47"/>
  <c r="O32" i="47"/>
  <c r="O33" i="47"/>
  <c r="P27" i="47"/>
  <c r="P34" i="47" s="1"/>
  <c r="O27" i="47"/>
  <c r="P11" i="47"/>
  <c r="P12" i="47"/>
  <c r="P14" i="47"/>
  <c r="P17" i="47"/>
  <c r="P18" i="47"/>
  <c r="P19" i="47"/>
  <c r="P20" i="47"/>
  <c r="P21" i="47"/>
  <c r="P41" i="47"/>
  <c r="O11" i="47"/>
  <c r="O12" i="47"/>
  <c r="O14" i="47"/>
  <c r="O17" i="47"/>
  <c r="O18" i="47"/>
  <c r="O19" i="47"/>
  <c r="O20" i="47"/>
  <c r="O21" i="47"/>
  <c r="O41" i="47"/>
  <c r="O55" i="47" s="1"/>
  <c r="P10" i="47"/>
  <c r="O10" i="47"/>
  <c r="G55" i="46"/>
  <c r="F55" i="46"/>
  <c r="J45" i="46"/>
  <c r="J47" i="46"/>
  <c r="I42" i="46"/>
  <c r="I44" i="46"/>
  <c r="I45" i="46"/>
  <c r="I47" i="46"/>
  <c r="H42" i="46"/>
  <c r="J42" i="46" s="1"/>
  <c r="H44" i="46"/>
  <c r="H45" i="46"/>
  <c r="H47" i="46"/>
  <c r="I41" i="46"/>
  <c r="J12" i="46"/>
  <c r="I12" i="46"/>
  <c r="I14" i="46"/>
  <c r="I15" i="46"/>
  <c r="I20" i="46"/>
  <c r="J20" i="46" s="1"/>
  <c r="I23" i="46"/>
  <c r="J23" i="46" s="1"/>
  <c r="I27" i="46"/>
  <c r="H12" i="46"/>
  <c r="H14" i="46"/>
  <c r="J14" i="46" s="1"/>
  <c r="H20" i="46"/>
  <c r="H23" i="46"/>
  <c r="H27" i="46"/>
  <c r="J27" i="46" s="1"/>
  <c r="F34" i="46"/>
  <c r="G34" i="46"/>
  <c r="F33" i="46"/>
  <c r="G33" i="46"/>
  <c r="R48" i="46"/>
  <c r="Q48" i="46"/>
  <c r="S48" i="46" s="1"/>
  <c r="S41" i="46"/>
  <c r="R41" i="46"/>
  <c r="Q41" i="46"/>
  <c r="O34" i="46"/>
  <c r="P34" i="46"/>
  <c r="R29" i="46"/>
  <c r="Q29" i="46"/>
  <c r="S29" i="46" s="1"/>
  <c r="O51" i="46"/>
  <c r="P51" i="46"/>
  <c r="O34" i="47" l="1"/>
  <c r="J44" i="46"/>
  <c r="F35" i="47"/>
  <c r="F56" i="47" s="1"/>
  <c r="G35" i="46"/>
  <c r="G56" i="46" s="1"/>
  <c r="I55" i="46"/>
  <c r="G56" i="47"/>
  <c r="F35" i="46"/>
  <c r="F56" i="46" s="1"/>
  <c r="O24" i="47"/>
  <c r="P24" i="47"/>
  <c r="P35" i="47" s="1"/>
  <c r="G37" i="47" s="1"/>
  <c r="P34" i="45"/>
  <c r="P54" i="45" s="1"/>
  <c r="O34" i="45"/>
  <c r="O54" i="45" s="1"/>
  <c r="S53" i="45"/>
  <c r="R53" i="45"/>
  <c r="Q53" i="45"/>
  <c r="S19" i="45"/>
  <c r="R19" i="45"/>
  <c r="Q19" i="45"/>
  <c r="S18" i="45"/>
  <c r="R18" i="45"/>
  <c r="Q18" i="45"/>
  <c r="Q24" i="45" s="1"/>
  <c r="S16" i="45"/>
  <c r="S14" i="45"/>
  <c r="S13" i="45"/>
  <c r="S12" i="45"/>
  <c r="G53" i="45"/>
  <c r="G54" i="45" s="1"/>
  <c r="I43" i="45"/>
  <c r="H43" i="45"/>
  <c r="I32" i="45"/>
  <c r="I34" i="45" s="1"/>
  <c r="H32" i="45"/>
  <c r="H34" i="45" s="1"/>
  <c r="J20" i="45"/>
  <c r="J18" i="45"/>
  <c r="J16" i="45"/>
  <c r="J14" i="45"/>
  <c r="J13" i="45"/>
  <c r="J12" i="45"/>
  <c r="F48" i="45"/>
  <c r="O35" i="47" l="1"/>
  <c r="F37" i="47" s="1"/>
  <c r="J43" i="45"/>
  <c r="P56" i="47"/>
  <c r="J32" i="45"/>
  <c r="J34" i="45" s="1"/>
  <c r="R24" i="45"/>
  <c r="S24" i="45"/>
  <c r="F53" i="45"/>
  <c r="F54" i="45" s="1"/>
  <c r="G53" i="44"/>
  <c r="I43" i="44"/>
  <c r="H43" i="44"/>
  <c r="J43" i="44" s="1"/>
  <c r="P34" i="44"/>
  <c r="P54" i="44" s="1"/>
  <c r="O34" i="44"/>
  <c r="O54" i="44" s="1"/>
  <c r="R24" i="44"/>
  <c r="Q24" i="44"/>
  <c r="S14" i="44"/>
  <c r="S13" i="44"/>
  <c r="S12" i="44"/>
  <c r="G34" i="44"/>
  <c r="G54" i="44" s="1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Q12" i="51"/>
  <c r="Q24" i="51" s="1"/>
  <c r="P24" i="51"/>
  <c r="P34" i="51" s="1"/>
  <c r="P54" i="51" s="1"/>
  <c r="O24" i="51"/>
  <c r="F48" i="51" s="1"/>
  <c r="H43" i="51"/>
  <c r="S53" i="51"/>
  <c r="R53" i="51"/>
  <c r="Q53" i="51"/>
  <c r="R27" i="51"/>
  <c r="R33" i="51" s="1"/>
  <c r="R24" i="51"/>
  <c r="S14" i="51"/>
  <c r="G53" i="51"/>
  <c r="G54" i="51" s="1"/>
  <c r="I53" i="51"/>
  <c r="I54" i="51" s="1"/>
  <c r="I43" i="51"/>
  <c r="J43" i="51" s="1"/>
  <c r="S53" i="64"/>
  <c r="R53" i="64"/>
  <c r="Q53" i="64"/>
  <c r="Q28" i="64"/>
  <c r="S28" i="64" s="1"/>
  <c r="R24" i="64"/>
  <c r="Q24" i="64"/>
  <c r="S20" i="64"/>
  <c r="S14" i="64"/>
  <c r="S13" i="64"/>
  <c r="S12" i="64"/>
  <c r="S24" i="64" s="1"/>
  <c r="G54" i="64"/>
  <c r="H43" i="64"/>
  <c r="J43" i="64" s="1"/>
  <c r="F48" i="64"/>
  <c r="F53" i="64" s="1"/>
  <c r="F54" i="64" s="1"/>
  <c r="O56" i="47" l="1"/>
  <c r="R34" i="51"/>
  <c r="R54" i="51" s="1"/>
  <c r="O34" i="51"/>
  <c r="O54" i="51" s="1"/>
  <c r="S24" i="44"/>
  <c r="F48" i="44"/>
  <c r="S12" i="51"/>
  <c r="S24" i="51" s="1"/>
  <c r="F53" i="51"/>
  <c r="F54" i="51" s="1"/>
  <c r="P54" i="42"/>
  <c r="O54" i="42"/>
  <c r="S53" i="42"/>
  <c r="R53" i="42"/>
  <c r="Q53" i="42"/>
  <c r="R24" i="42"/>
  <c r="Q24" i="42"/>
  <c r="S14" i="42"/>
  <c r="S13" i="42"/>
  <c r="S12" i="42"/>
  <c r="G48" i="42"/>
  <c r="F48" i="42"/>
  <c r="I43" i="42"/>
  <c r="H43" i="42"/>
  <c r="J43" i="42" s="1"/>
  <c r="I20" i="42"/>
  <c r="J20" i="42" s="1"/>
  <c r="H20" i="42"/>
  <c r="G34" i="42"/>
  <c r="F34" i="42"/>
  <c r="S24" i="42" l="1"/>
  <c r="F53" i="42"/>
  <c r="G53" i="42"/>
  <c r="P50" i="46"/>
  <c r="O50" i="46"/>
  <c r="F53" i="44"/>
  <c r="F54" i="44" s="1"/>
  <c r="G54" i="42" l="1"/>
  <c r="F54" i="42"/>
  <c r="C41" i="46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L28" i="64" l="1"/>
  <c r="N28" i="64" s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E60" i="80"/>
  <c r="E73" i="80"/>
  <c r="F73" i="80"/>
  <c r="G71" i="80"/>
  <c r="F71" i="80"/>
  <c r="F60" i="80"/>
  <c r="G74" i="80"/>
  <c r="E71" i="80"/>
  <c r="E76" i="80" s="1"/>
  <c r="G22" i="80"/>
  <c r="G73" i="80" s="1"/>
  <c r="F74" i="80"/>
  <c r="E74" i="80"/>
  <c r="E57" i="15"/>
  <c r="M10" i="46" s="1"/>
  <c r="R10" i="46" s="1"/>
  <c r="G57" i="15"/>
  <c r="M11" i="46" s="1"/>
  <c r="R11" i="46" s="1"/>
  <c r="F76" i="80" l="1"/>
  <c r="G60" i="80"/>
  <c r="G76" i="80" s="1"/>
  <c r="E22" i="10"/>
  <c r="I62" i="8"/>
  <c r="F62" i="8"/>
  <c r="G62" i="8"/>
  <c r="H62" i="8"/>
  <c r="E62" i="8"/>
  <c r="I120" i="8"/>
  <c r="I116" i="8"/>
  <c r="D25" i="47"/>
  <c r="I25" i="47" s="1"/>
  <c r="D25" i="46"/>
  <c r="I25" i="46" s="1"/>
  <c r="C25" i="46"/>
  <c r="H25" i="46" s="1"/>
  <c r="F25" i="6"/>
  <c r="F18" i="6"/>
  <c r="F16" i="6"/>
  <c r="J25" i="46" l="1"/>
  <c r="E65" i="5"/>
  <c r="E66" i="5"/>
  <c r="E67" i="5"/>
  <c r="E68" i="5"/>
  <c r="E51" i="5"/>
  <c r="E40" i="5"/>
  <c r="C28" i="5"/>
  <c r="N16" i="45" l="1"/>
  <c r="M30" i="47" l="1"/>
  <c r="R30" i="47" s="1"/>
  <c r="M30" i="46" l="1"/>
  <c r="R30" i="46" s="1"/>
  <c r="G77" i="8"/>
  <c r="H77" i="8" s="1"/>
  <c r="E45" i="46"/>
  <c r="D45" i="47"/>
  <c r="C45" i="47"/>
  <c r="D35" i="48" l="1"/>
  <c r="I45" i="47"/>
  <c r="C35" i="48"/>
  <c r="H45" i="47"/>
  <c r="J45" i="47" s="1"/>
  <c r="E35" i="48"/>
  <c r="L30" i="47"/>
  <c r="Q30" i="47" s="1"/>
  <c r="S30" i="47" s="1"/>
  <c r="L30" i="46"/>
  <c r="Q30" i="46" s="1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M27" i="51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J44" i="47" s="1"/>
  <c r="E43" i="44"/>
  <c r="P63" i="79" l="1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M17" i="46"/>
  <c r="R17" i="46" s="1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N18" i="45" l="1"/>
  <c r="L18" i="45"/>
  <c r="M18" i="45"/>
  <c r="L33" i="46" l="1"/>
  <c r="Q33" i="46" s="1"/>
  <c r="S33" i="46" s="1"/>
  <c r="M33" i="46"/>
  <c r="R33" i="46" s="1"/>
  <c r="C30" i="54" l="1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D16" i="46"/>
  <c r="I16" i="46" s="1"/>
  <c r="G16" i="6"/>
  <c r="H16" i="6"/>
  <c r="I16" i="6"/>
  <c r="D28" i="5"/>
  <c r="M19" i="45" l="1"/>
  <c r="R29" i="15" l="1"/>
  <c r="F24" i="63"/>
  <c r="G23" i="63"/>
  <c r="G18" i="8" l="1"/>
  <c r="G21" i="8" s="1"/>
  <c r="N19" i="45"/>
  <c r="L19" i="45"/>
  <c r="H18" i="8" l="1"/>
  <c r="L28" i="46" l="1"/>
  <c r="Q28" i="46" s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T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S95" i="68" l="1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T98" i="68" s="1"/>
  <c r="L21" i="68"/>
  <c r="R36" i="68"/>
  <c r="R101" i="68" s="1"/>
  <c r="R103" i="68" s="1"/>
  <c r="T25" i="68"/>
  <c r="T101" i="68" l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G100" i="8" l="1"/>
  <c r="G101" i="8" s="1"/>
  <c r="I100" i="8" l="1"/>
  <c r="I101" i="8" s="1"/>
  <c r="C24" i="47" l="1"/>
  <c r="C32" i="64"/>
  <c r="C16" i="49" l="1"/>
  <c r="H24" i="47"/>
  <c r="C24" i="46"/>
  <c r="H24" i="46" s="1"/>
  <c r="G114" i="8"/>
  <c r="H114" i="8" s="1"/>
  <c r="L27" i="51" s="1"/>
  <c r="F88" i="8"/>
  <c r="H88" i="8"/>
  <c r="L31" i="46" s="1"/>
  <c r="Q31" i="46" s="1"/>
  <c r="E88" i="8"/>
  <c r="G86" i="8"/>
  <c r="I86" i="8" s="1"/>
  <c r="F83" i="8"/>
  <c r="G32" i="8"/>
  <c r="N27" i="51" l="1"/>
  <c r="Q27" i="51"/>
  <c r="L31" i="47"/>
  <c r="H32" i="8"/>
  <c r="G31" i="6"/>
  <c r="H31" i="6"/>
  <c r="I31" i="6"/>
  <c r="D59" i="5"/>
  <c r="D29" i="64" s="1"/>
  <c r="D32" i="64" s="1"/>
  <c r="C59" i="5"/>
  <c r="C29" i="64" s="1"/>
  <c r="E58" i="5"/>
  <c r="E59" i="5" s="1"/>
  <c r="E29" i="64" s="1"/>
  <c r="D57" i="5"/>
  <c r="E57" i="5"/>
  <c r="C57" i="5"/>
  <c r="G18" i="49" l="1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D38" i="48" l="1"/>
  <c r="I47" i="47"/>
  <c r="D12" i="49"/>
  <c r="I15" i="47"/>
  <c r="C38" i="48"/>
  <c r="H47" i="47"/>
  <c r="J47" i="47" s="1"/>
  <c r="D33" i="44"/>
  <c r="C33" i="44"/>
  <c r="C15" i="46"/>
  <c r="H15" i="46" s="1"/>
  <c r="J15" i="46" l="1"/>
  <c r="E15" i="46"/>
  <c r="E15" i="47" l="1"/>
  <c r="E12" i="49" s="1"/>
  <c r="C15" i="47"/>
  <c r="C12" i="49" l="1"/>
  <c r="H15" i="47"/>
  <c r="G20" i="63"/>
  <c r="M21" i="46"/>
  <c r="R21" i="46" s="1"/>
  <c r="L21" i="46"/>
  <c r="Q21" i="46" s="1"/>
  <c r="S21" i="46" s="1"/>
  <c r="F120" i="8"/>
  <c r="G120" i="8"/>
  <c r="H120" i="8"/>
  <c r="E120" i="8"/>
  <c r="I43" i="8"/>
  <c r="J15" i="47" l="1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29" i="47"/>
  <c r="H29" i="47" s="1"/>
  <c r="J29" i="47" s="1"/>
  <c r="C73" i="5"/>
  <c r="D29" i="47"/>
  <c r="I29" i="47" s="1"/>
  <c r="D73" i="5"/>
  <c r="E47" i="5"/>
  <c r="E29" i="47" l="1"/>
  <c r="E73" i="5"/>
  <c r="R45" i="15" l="1"/>
  <c r="R44" i="15"/>
  <c r="E44" i="46" l="1"/>
  <c r="C25" i="47" l="1"/>
  <c r="H25" i="47" s="1"/>
  <c r="J25" i="47" s="1"/>
  <c r="C33" i="42"/>
  <c r="H33" i="42" s="1"/>
  <c r="N13" i="44" l="1"/>
  <c r="N13" i="64" l="1"/>
  <c r="L27" i="42"/>
  <c r="Q27" i="42" s="1"/>
  <c r="F116" i="8"/>
  <c r="E116" i="8"/>
  <c r="Q33" i="42" l="1"/>
  <c r="Q34" i="42" s="1"/>
  <c r="Q54" i="42" s="1"/>
  <c r="G116" i="8"/>
  <c r="H116" i="8"/>
  <c r="D11" i="47"/>
  <c r="I11" i="47" s="1"/>
  <c r="D11" i="46"/>
  <c r="I11" i="46" s="1"/>
  <c r="G31" i="8" l="1"/>
  <c r="G29" i="8"/>
  <c r="F111" i="8"/>
  <c r="E111" i="8"/>
  <c r="H31" i="8" l="1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E19" i="48"/>
  <c r="E29" i="46"/>
  <c r="D19" i="48"/>
  <c r="D29" i="46"/>
  <c r="I29" i="46" s="1"/>
  <c r="C19" i="48"/>
  <c r="C29" i="46"/>
  <c r="H29" i="46" s="1"/>
  <c r="C13" i="46"/>
  <c r="H13" i="46" s="1"/>
  <c r="J29" i="46" l="1"/>
  <c r="F15" i="14"/>
  <c r="G30" i="8" l="1"/>
  <c r="F106" i="8"/>
  <c r="E106" i="8"/>
  <c r="H106" i="8"/>
  <c r="L27" i="64" s="1"/>
  <c r="Q27" i="64" s="1"/>
  <c r="Q33" i="64" l="1"/>
  <c r="Q34" i="64" s="1"/>
  <c r="Q54" i="64" s="1"/>
  <c r="H30" i="8"/>
  <c r="H111" i="8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L14" i="46" s="1"/>
  <c r="Q14" i="46" s="1"/>
  <c r="C20" i="54" l="1"/>
  <c r="C32" i="54" s="1"/>
  <c r="L10" i="46"/>
  <c r="L11" i="46"/>
  <c r="Q11" i="46" s="1"/>
  <c r="S11" i="46" s="1"/>
  <c r="M12" i="46"/>
  <c r="R12" i="46" s="1"/>
  <c r="L19" i="46"/>
  <c r="Q19" i="46" s="1"/>
  <c r="S19" i="46" s="1"/>
  <c r="M19" i="46"/>
  <c r="R19" i="46" s="1"/>
  <c r="L12" i="46"/>
  <c r="R13" i="15"/>
  <c r="G28" i="8"/>
  <c r="G43" i="8" s="1"/>
  <c r="I83" i="8"/>
  <c r="M32" i="46" s="1"/>
  <c r="R32" i="46" s="1"/>
  <c r="E27" i="10"/>
  <c r="E28" i="10" s="1"/>
  <c r="N14" i="44"/>
  <c r="N14" i="64"/>
  <c r="N14" i="42"/>
  <c r="E34" i="48"/>
  <c r="H48" i="65"/>
  <c r="G48" i="65"/>
  <c r="F48" i="65"/>
  <c r="L27" i="44"/>
  <c r="L33" i="64"/>
  <c r="E20" i="42"/>
  <c r="N53" i="64"/>
  <c r="M53" i="64"/>
  <c r="L53" i="64"/>
  <c r="D34" i="64"/>
  <c r="C34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D24" i="46"/>
  <c r="I24" i="46" s="1"/>
  <c r="C12" i="47"/>
  <c r="H12" i="47" s="1"/>
  <c r="C52" i="47"/>
  <c r="D52" i="47"/>
  <c r="O55" i="46"/>
  <c r="P55" i="46"/>
  <c r="O24" i="46"/>
  <c r="O35" i="46" s="1"/>
  <c r="F37" i="46" s="1"/>
  <c r="P24" i="46"/>
  <c r="P35" i="46" s="1"/>
  <c r="G37" i="46" s="1"/>
  <c r="L48" i="47"/>
  <c r="M48" i="47"/>
  <c r="F25" i="14"/>
  <c r="R27" i="15"/>
  <c r="G21" i="63"/>
  <c r="G27" i="63"/>
  <c r="G28" i="63" s="1"/>
  <c r="G14" i="63"/>
  <c r="G24" i="63" s="1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D26" i="46"/>
  <c r="E26" i="46"/>
  <c r="F13" i="6"/>
  <c r="E25" i="47" s="1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L27" i="45" s="1"/>
  <c r="D70" i="5"/>
  <c r="C69" i="5"/>
  <c r="C70" i="5" s="1"/>
  <c r="E19" i="5"/>
  <c r="L21" i="47"/>
  <c r="L20" i="46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M27" i="44"/>
  <c r="F28" i="6"/>
  <c r="F29" i="6" s="1"/>
  <c r="D29" i="6"/>
  <c r="E29" i="6"/>
  <c r="D13" i="46"/>
  <c r="I13" i="46" s="1"/>
  <c r="J13" i="46" s="1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27" i="64" s="1"/>
  <c r="N13" i="45"/>
  <c r="H10" i="48" l="1"/>
  <c r="R10" i="47"/>
  <c r="M55" i="47"/>
  <c r="R48" i="47"/>
  <c r="R55" i="47" s="1"/>
  <c r="L55" i="47"/>
  <c r="Q48" i="47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J12" i="47"/>
  <c r="L10" i="47"/>
  <c r="Q10" i="47" s="1"/>
  <c r="Q10" i="46"/>
  <c r="D26" i="47"/>
  <c r="I26" i="46"/>
  <c r="E42" i="47"/>
  <c r="I42" i="47"/>
  <c r="J24" i="46"/>
  <c r="L33" i="44"/>
  <c r="C49" i="44" s="1"/>
  <c r="H49" i="44" s="1"/>
  <c r="J49" i="44" s="1"/>
  <c r="Q27" i="44"/>
  <c r="L12" i="47"/>
  <c r="Q12" i="47" s="1"/>
  <c r="Q12" i="46"/>
  <c r="S12" i="46" s="1"/>
  <c r="O56" i="46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I48" i="45" s="1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2" i="64"/>
  <c r="G83" i="8"/>
  <c r="D13" i="47"/>
  <c r="I13" i="47" s="1"/>
  <c r="D72" i="5"/>
  <c r="N21" i="46"/>
  <c r="G111" i="8"/>
  <c r="I109" i="8"/>
  <c r="M27" i="42" s="1"/>
  <c r="R27" i="42" s="1"/>
  <c r="E17" i="49"/>
  <c r="E24" i="46"/>
  <c r="C14" i="42"/>
  <c r="C72" i="5"/>
  <c r="C13" i="47"/>
  <c r="H13" i="47" s="1"/>
  <c r="P56" i="46"/>
  <c r="C17" i="49"/>
  <c r="C30" i="47"/>
  <c r="H30" i="47" s="1"/>
  <c r="C26" i="46"/>
  <c r="C30" i="46"/>
  <c r="H30" i="46" s="1"/>
  <c r="C11" i="46"/>
  <c r="H11" i="46" s="1"/>
  <c r="C11" i="47"/>
  <c r="H81" i="8"/>
  <c r="D48" i="64"/>
  <c r="C48" i="64"/>
  <c r="H48" i="64" s="1"/>
  <c r="E34" i="64"/>
  <c r="E30" i="47"/>
  <c r="D30" i="47"/>
  <c r="C53" i="5"/>
  <c r="C14" i="44"/>
  <c r="H14" i="44" s="1"/>
  <c r="D53" i="5"/>
  <c r="D75" i="5" s="1"/>
  <c r="D14" i="44"/>
  <c r="D11" i="48"/>
  <c r="N24" i="42"/>
  <c r="N24" i="51"/>
  <c r="M34" i="51"/>
  <c r="M54" i="51" s="1"/>
  <c r="M20" i="46"/>
  <c r="C24" i="10"/>
  <c r="C29" i="10" s="1"/>
  <c r="E30" i="46"/>
  <c r="D30" i="46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L17" i="46"/>
  <c r="Q17" i="46" s="1"/>
  <c r="S17" i="46" s="1"/>
  <c r="G47" i="8"/>
  <c r="G57" i="8" s="1"/>
  <c r="L18" i="46"/>
  <c r="Q18" i="46" s="1"/>
  <c r="C12" i="48"/>
  <c r="G38" i="48"/>
  <c r="G45" i="48" s="1"/>
  <c r="D55" i="47"/>
  <c r="C55" i="47"/>
  <c r="N24" i="64"/>
  <c r="L34" i="64"/>
  <c r="L54" i="64" s="1"/>
  <c r="L34" i="42"/>
  <c r="L54" i="42" s="1"/>
  <c r="F69" i="8"/>
  <c r="F91" i="8" s="1"/>
  <c r="M28" i="47"/>
  <c r="M28" i="46"/>
  <c r="R28" i="46" s="1"/>
  <c r="S28" i="46" s="1"/>
  <c r="I104" i="8"/>
  <c r="I106" i="8" s="1"/>
  <c r="M27" i="64" s="1"/>
  <c r="R27" i="64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M34" i="44"/>
  <c r="M54" i="44" s="1"/>
  <c r="N33" i="51"/>
  <c r="E49" i="51" s="1"/>
  <c r="N21" i="47"/>
  <c r="I20" i="48" s="1"/>
  <c r="M18" i="46"/>
  <c r="R18" i="46" s="1"/>
  <c r="M12" i="47"/>
  <c r="N12" i="46"/>
  <c r="N10" i="46"/>
  <c r="E55" i="46"/>
  <c r="M14" i="46"/>
  <c r="R14" i="46" s="1"/>
  <c r="S14" i="46" s="1"/>
  <c r="D14" i="42"/>
  <c r="E69" i="5"/>
  <c r="E32" i="51"/>
  <c r="G10" i="48"/>
  <c r="N55" i="47"/>
  <c r="I38" i="48"/>
  <c r="I45" i="48" s="1"/>
  <c r="I69" i="8"/>
  <c r="M27" i="46" s="1"/>
  <c r="R27" i="46" s="1"/>
  <c r="G69" i="8"/>
  <c r="L11" i="47"/>
  <c r="Q11" i="47" s="1"/>
  <c r="N11" i="46"/>
  <c r="H17" i="49"/>
  <c r="L33" i="47"/>
  <c r="D11" i="49"/>
  <c r="C49" i="51"/>
  <c r="H49" i="51" s="1"/>
  <c r="J49" i="51" s="1"/>
  <c r="L34" i="51"/>
  <c r="L54" i="51" s="1"/>
  <c r="E30" i="14"/>
  <c r="D17" i="46" s="1"/>
  <c r="I17" i="46" s="1"/>
  <c r="I33" i="46" s="1"/>
  <c r="G12" i="48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D53" i="51" s="1"/>
  <c r="D54" i="51" s="1"/>
  <c r="E12" i="46"/>
  <c r="E12" i="47" s="1"/>
  <c r="E12" i="48" s="1"/>
  <c r="M33" i="47"/>
  <c r="M11" i="47"/>
  <c r="R11" i="47" s="1"/>
  <c r="C32" i="42" l="1"/>
  <c r="C34" i="42" s="1"/>
  <c r="H14" i="42"/>
  <c r="S11" i="47"/>
  <c r="S10" i="47"/>
  <c r="J20" i="47"/>
  <c r="H12" i="48"/>
  <c r="R12" i="47"/>
  <c r="J24" i="47"/>
  <c r="S12" i="47"/>
  <c r="J42" i="47"/>
  <c r="J55" i="47" s="1"/>
  <c r="I55" i="47"/>
  <c r="G19" i="48"/>
  <c r="Q20" i="47"/>
  <c r="H15" i="49"/>
  <c r="R28" i="47"/>
  <c r="S10" i="46"/>
  <c r="Q24" i="46"/>
  <c r="J30" i="47"/>
  <c r="S20" i="46"/>
  <c r="D32" i="42"/>
  <c r="D34" i="42" s="1"/>
  <c r="E34" i="42" s="1"/>
  <c r="I14" i="42"/>
  <c r="I32" i="42" s="1"/>
  <c r="I34" i="42" s="1"/>
  <c r="S18" i="46"/>
  <c r="D34" i="46"/>
  <c r="I30" i="46"/>
  <c r="I34" i="46" s="1"/>
  <c r="I35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R20" i="46"/>
  <c r="R24" i="46" s="1"/>
  <c r="R35" i="46" s="1"/>
  <c r="S48" i="47"/>
  <c r="Q55" i="47"/>
  <c r="S55" i="47" s="1"/>
  <c r="H20" i="49"/>
  <c r="R33" i="47"/>
  <c r="H32" i="44"/>
  <c r="H34" i="44" s="1"/>
  <c r="J34" i="44" s="1"/>
  <c r="R34" i="46"/>
  <c r="R33" i="64"/>
  <c r="R34" i="64" s="1"/>
  <c r="R54" i="64" s="1"/>
  <c r="S27" i="64"/>
  <c r="S33" i="64" s="1"/>
  <c r="S34" i="64" s="1"/>
  <c r="S54" i="64" s="1"/>
  <c r="D16" i="48"/>
  <c r="I20" i="47"/>
  <c r="J11" i="46"/>
  <c r="J13" i="47"/>
  <c r="H53" i="51"/>
  <c r="H54" i="51" s="1"/>
  <c r="J48" i="51"/>
  <c r="J53" i="51" s="1"/>
  <c r="J54" i="51" s="1"/>
  <c r="S21" i="47"/>
  <c r="C26" i="47"/>
  <c r="H26" i="46"/>
  <c r="J26" i="46" s="1"/>
  <c r="G18" i="48"/>
  <c r="Q19" i="47"/>
  <c r="S19" i="47" s="1"/>
  <c r="G20" i="49"/>
  <c r="Q33" i="47"/>
  <c r="N10" i="47"/>
  <c r="I10" i="48" s="1"/>
  <c r="H18" i="48"/>
  <c r="R19" i="47"/>
  <c r="D32" i="44"/>
  <c r="D48" i="44" s="1"/>
  <c r="I48" i="44" s="1"/>
  <c r="I53" i="44" s="1"/>
  <c r="I14" i="44"/>
  <c r="I32" i="44" s="1"/>
  <c r="I34" i="44" s="1"/>
  <c r="Q51" i="46"/>
  <c r="D19" i="49"/>
  <c r="I26" i="47"/>
  <c r="I34" i="47" s="1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35" i="46" s="1"/>
  <c r="D56" i="46" s="1"/>
  <c r="D17" i="47"/>
  <c r="H43" i="8"/>
  <c r="L27" i="46" s="1"/>
  <c r="Q27" i="46" s="1"/>
  <c r="E38" i="5"/>
  <c r="G97" i="8"/>
  <c r="G122" i="8" s="1"/>
  <c r="I95" i="8"/>
  <c r="I97" i="8" s="1"/>
  <c r="M27" i="45" s="1"/>
  <c r="G91" i="8"/>
  <c r="L18" i="47"/>
  <c r="M18" i="47"/>
  <c r="D34" i="44"/>
  <c r="E42" i="5"/>
  <c r="E41" i="24"/>
  <c r="C22" i="49"/>
  <c r="C53" i="64"/>
  <c r="C54" i="64" s="1"/>
  <c r="C48" i="42"/>
  <c r="C75" i="5"/>
  <c r="M32" i="47"/>
  <c r="I88" i="8"/>
  <c r="M31" i="46" s="1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6"/>
  <c r="E11" i="47"/>
  <c r="E11" i="48" s="1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L51" i="46"/>
  <c r="E48" i="64"/>
  <c r="C32" i="44"/>
  <c r="E14" i="44"/>
  <c r="E32" i="44" s="1"/>
  <c r="E48" i="44" s="1"/>
  <c r="N20" i="47"/>
  <c r="I19" i="48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L28" i="47"/>
  <c r="Q28" i="47" s="1"/>
  <c r="S28" i="47" s="1"/>
  <c r="M33" i="64"/>
  <c r="N34" i="44"/>
  <c r="N54" i="44" s="1"/>
  <c r="N30" i="46"/>
  <c r="N34" i="51"/>
  <c r="N54" i="51" s="1"/>
  <c r="N18" i="46"/>
  <c r="N12" i="47"/>
  <c r="O25" i="24" s="1"/>
  <c r="C25" i="24" s="1"/>
  <c r="D25" i="24" s="1"/>
  <c r="L24" i="45"/>
  <c r="C48" i="45" s="1"/>
  <c r="H48" i="45" s="1"/>
  <c r="N24" i="45"/>
  <c r="M14" i="47"/>
  <c r="E14" i="42"/>
  <c r="E32" i="42" s="1"/>
  <c r="E48" i="42" s="1"/>
  <c r="C16" i="48"/>
  <c r="E20" i="47"/>
  <c r="C53" i="51"/>
  <c r="C54" i="51" s="1"/>
  <c r="C17" i="46"/>
  <c r="F30" i="14"/>
  <c r="E17" i="46" s="1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N17" i="46"/>
  <c r="N17" i="47" s="1"/>
  <c r="N33" i="46"/>
  <c r="N33" i="47"/>
  <c r="C13" i="48"/>
  <c r="S33" i="47" l="1"/>
  <c r="I56" i="46"/>
  <c r="I37" i="46"/>
  <c r="H26" i="47"/>
  <c r="J26" i="47" s="1"/>
  <c r="E26" i="47"/>
  <c r="E19" i="49" s="1"/>
  <c r="G16" i="48"/>
  <c r="G22" i="48" s="1"/>
  <c r="G24" i="48" s="1"/>
  <c r="Q17" i="47"/>
  <c r="G17" i="48"/>
  <c r="Q18" i="47"/>
  <c r="D14" i="48"/>
  <c r="I17" i="47"/>
  <c r="I33" i="47" s="1"/>
  <c r="I35" i="47" s="1"/>
  <c r="J30" i="46"/>
  <c r="S27" i="46"/>
  <c r="D48" i="42"/>
  <c r="I48" i="42" s="1"/>
  <c r="R50" i="46" s="1"/>
  <c r="I54" i="44"/>
  <c r="J14" i="44"/>
  <c r="J32" i="44" s="1"/>
  <c r="H19" i="48"/>
  <c r="R20" i="47"/>
  <c r="S20" i="47" s="1"/>
  <c r="H17" i="48"/>
  <c r="R18" i="47"/>
  <c r="C33" i="46"/>
  <c r="H17" i="46"/>
  <c r="H19" i="49"/>
  <c r="R32" i="47"/>
  <c r="S24" i="46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O17" i="24"/>
  <c r="D33" i="47"/>
  <c r="D35" i="47" s="1"/>
  <c r="D56" i="47" s="1"/>
  <c r="H91" i="8"/>
  <c r="I91" i="8"/>
  <c r="L32" i="46"/>
  <c r="N18" i="47"/>
  <c r="I17" i="48" s="1"/>
  <c r="E15" i="24"/>
  <c r="D17" i="24"/>
  <c r="C34" i="44"/>
  <c r="E34" i="44" s="1"/>
  <c r="E53" i="44" s="1"/>
  <c r="E54" i="44" s="1"/>
  <c r="C48" i="44"/>
  <c r="D53" i="44"/>
  <c r="D54" i="44" s="1"/>
  <c r="F41" i="24"/>
  <c r="E25" i="24"/>
  <c r="C16" i="46"/>
  <c r="E75" i="5"/>
  <c r="I122" i="8"/>
  <c r="E16" i="49"/>
  <c r="E13" i="46"/>
  <c r="E33" i="46" s="1"/>
  <c r="E13" i="47"/>
  <c r="E72" i="5"/>
  <c r="M31" i="47"/>
  <c r="N31" i="46"/>
  <c r="N31" i="47" s="1"/>
  <c r="I18" i="49" s="1"/>
  <c r="M33" i="42"/>
  <c r="N34" i="42"/>
  <c r="N54" i="42" s="1"/>
  <c r="E53" i="42"/>
  <c r="E54" i="42" s="1"/>
  <c r="D25" i="49"/>
  <c r="D26" i="49" s="1"/>
  <c r="L34" i="45"/>
  <c r="L54" i="45" s="1"/>
  <c r="C53" i="45"/>
  <c r="C54" i="45" s="1"/>
  <c r="D22" i="48"/>
  <c r="D24" i="48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M50" i="46"/>
  <c r="N28" i="46"/>
  <c r="N33" i="64"/>
  <c r="N34" i="64" s="1"/>
  <c r="N54" i="64" s="1"/>
  <c r="G15" i="49"/>
  <c r="I15" i="49" s="1"/>
  <c r="N28" i="47"/>
  <c r="O33" i="24" s="1"/>
  <c r="M27" i="47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N24" i="46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C17" i="24"/>
  <c r="I56" i="47" l="1"/>
  <c r="L32" i="47"/>
  <c r="Q32" i="46"/>
  <c r="H18" i="49"/>
  <c r="H21" i="49" s="1"/>
  <c r="H26" i="49" s="1"/>
  <c r="H46" i="49" s="1"/>
  <c r="R31" i="47"/>
  <c r="S31" i="47" s="1"/>
  <c r="C53" i="44"/>
  <c r="H48" i="44"/>
  <c r="H34" i="42"/>
  <c r="J34" i="42" s="1"/>
  <c r="J32" i="42"/>
  <c r="N51" i="46"/>
  <c r="J17" i="46"/>
  <c r="J33" i="46" s="1"/>
  <c r="H33" i="46"/>
  <c r="C33" i="47"/>
  <c r="H17" i="47"/>
  <c r="E53" i="45"/>
  <c r="E54" i="45" s="1"/>
  <c r="N50" i="46"/>
  <c r="S14" i="47"/>
  <c r="Q24" i="47"/>
  <c r="J48" i="42"/>
  <c r="S18" i="47"/>
  <c r="H14" i="49"/>
  <c r="R27" i="47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N32" i="47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C54" i="44"/>
  <c r="G41" i="24"/>
  <c r="F25" i="24"/>
  <c r="C16" i="47"/>
  <c r="H16" i="47" s="1"/>
  <c r="C34" i="46"/>
  <c r="C35" i="46" s="1"/>
  <c r="C56" i="46" s="1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G46" i="48"/>
  <c r="D49" i="45"/>
  <c r="L27" i="47"/>
  <c r="O9" i="24"/>
  <c r="C9" i="24" s="1"/>
  <c r="D9" i="24" s="1"/>
  <c r="L34" i="46"/>
  <c r="L35" i="46" s="1"/>
  <c r="E49" i="64"/>
  <c r="E53" i="64" s="1"/>
  <c r="E54" i="64" s="1"/>
  <c r="M34" i="47"/>
  <c r="L50" i="46"/>
  <c r="L55" i="46" s="1"/>
  <c r="N24" i="47"/>
  <c r="E17" i="47"/>
  <c r="E33" i="47" s="1"/>
  <c r="C14" i="48"/>
  <c r="C22" i="48" s="1"/>
  <c r="C24" i="48" s="1"/>
  <c r="C26" i="48" s="1"/>
  <c r="C37" i="48" s="1"/>
  <c r="J17" i="47" l="1"/>
  <c r="J33" i="47" s="1"/>
  <c r="H33" i="47"/>
  <c r="R34" i="47"/>
  <c r="S32" i="46"/>
  <c r="Q34" i="46"/>
  <c r="H53" i="44"/>
  <c r="H54" i="44" s="1"/>
  <c r="J48" i="44"/>
  <c r="J53" i="44" s="1"/>
  <c r="J54" i="44" s="1"/>
  <c r="Q50" i="46"/>
  <c r="G19" i="49"/>
  <c r="Q32" i="47"/>
  <c r="S32" i="47" s="1"/>
  <c r="J16" i="47"/>
  <c r="J34" i="47" s="1"/>
  <c r="H34" i="47"/>
  <c r="I53" i="64"/>
  <c r="J49" i="64"/>
  <c r="G14" i="49"/>
  <c r="G21" i="49" s="1"/>
  <c r="G26" i="49" s="1"/>
  <c r="Q27" i="47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R51" i="46" s="1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C35" i="47" s="1"/>
  <c r="E35" i="47" s="1"/>
  <c r="E56" i="47" s="1"/>
  <c r="E16" i="47"/>
  <c r="D28" i="49"/>
  <c r="C37" i="46"/>
  <c r="E35" i="46"/>
  <c r="E37" i="46" s="1"/>
  <c r="C11" i="49"/>
  <c r="I46" i="48"/>
  <c r="M51" i="46"/>
  <c r="M55" i="46" s="1"/>
  <c r="L34" i="47"/>
  <c r="L35" i="47" s="1"/>
  <c r="L56" i="47" s="1"/>
  <c r="N27" i="47"/>
  <c r="O32" i="24" s="1"/>
  <c r="O38" i="24" s="1"/>
  <c r="L56" i="46"/>
  <c r="C31" i="24"/>
  <c r="C42" i="24" s="1"/>
  <c r="O31" i="24"/>
  <c r="G46" i="49"/>
  <c r="E14" i="48"/>
  <c r="E22" i="48" s="1"/>
  <c r="E24" i="48" s="1"/>
  <c r="E26" i="48" s="1"/>
  <c r="O10" i="24"/>
  <c r="I54" i="64" l="1"/>
  <c r="J54" i="64" s="1"/>
  <c r="J53" i="64"/>
  <c r="D54" i="42"/>
  <c r="I54" i="42" s="1"/>
  <c r="J54" i="42" s="1"/>
  <c r="I53" i="42"/>
  <c r="J53" i="42" s="1"/>
  <c r="S34" i="46"/>
  <c r="S35" i="46" s="1"/>
  <c r="J37" i="46" s="1"/>
  <c r="Q35" i="46"/>
  <c r="H37" i="46" s="1"/>
  <c r="Q34" i="47"/>
  <c r="S27" i="47"/>
  <c r="H35" i="47"/>
  <c r="Q55" i="46"/>
  <c r="S50" i="46"/>
  <c r="S51" i="46"/>
  <c r="R55" i="46"/>
  <c r="R56" i="46" s="1"/>
  <c r="J35" i="47"/>
  <c r="J56" i="47" s="1"/>
  <c r="I53" i="45"/>
  <c r="I54" i="45" s="1"/>
  <c r="J49" i="45"/>
  <c r="J53" i="45" s="1"/>
  <c r="J54" i="45" s="1"/>
  <c r="D29" i="49"/>
  <c r="D27" i="48" s="1"/>
  <c r="E27" i="48" s="1"/>
  <c r="E29" i="49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C56" i="47"/>
  <c r="E56" i="46"/>
  <c r="E11" i="49"/>
  <c r="I14" i="49"/>
  <c r="I21" i="49" s="1"/>
  <c r="I26" i="49" s="1"/>
  <c r="C37" i="47"/>
  <c r="N34" i="47"/>
  <c r="N35" i="47" s="1"/>
  <c r="E37" i="47" s="1"/>
  <c r="N55" i="46"/>
  <c r="N56" i="46" s="1"/>
  <c r="C10" i="24"/>
  <c r="O12" i="24"/>
  <c r="O20" i="24" s="1"/>
  <c r="O42" i="24"/>
  <c r="D32" i="24"/>
  <c r="Q56" i="46" l="1"/>
  <c r="S56" i="46" s="1"/>
  <c r="S55" i="46"/>
  <c r="C36" i="49"/>
  <c r="H56" i="47"/>
  <c r="S34" i="47"/>
  <c r="Q35" i="47"/>
  <c r="Q56" i="47" s="1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C45" i="49"/>
  <c r="C46" i="49" s="1"/>
  <c r="E32" i="24"/>
  <c r="D42" i="24"/>
  <c r="E26" i="49"/>
  <c r="E28" i="49" s="1"/>
  <c r="D20" i="24"/>
  <c r="I25" i="24"/>
  <c r="H31" i="24"/>
  <c r="G9" i="24"/>
  <c r="I46" i="49"/>
  <c r="N56" i="47"/>
  <c r="E58" i="47" s="1"/>
  <c r="H37" i="47" l="1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7" i="47"/>
  <c r="R17" i="47" s="1"/>
  <c r="S17" i="47" l="1"/>
  <c r="S24" i="47" s="1"/>
  <c r="R24" i="47"/>
  <c r="R35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R56" i="47" l="1"/>
  <c r="S56" i="47" s="1"/>
  <c r="I37" i="47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D37" i="47"/>
  <c r="M56" i="47"/>
  <c r="E122" i="8"/>
  <c r="K32" i="24" l="1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<sst xmlns="http://schemas.openxmlformats.org/spreadsheetml/2006/main" count="3003" uniqueCount="1248">
  <si>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</si>
  <si>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</si>
  <si>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</si>
  <si>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</si>
  <si>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</si>
  <si>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</si>
  <si>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</si>
  <si>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</si>
  <si>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</si>
  <si>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</si>
  <si>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</si>
  <si>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</si>
  <si>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</si>
  <si>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</si>
  <si>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</si>
  <si>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</si>
  <si>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</si>
  <si>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</si>
  <si>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</si>
  <si>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</si>
  <si>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</si>
  <si>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</si>
  <si>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</si>
  <si>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</si>
  <si>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</si>
  <si>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</si>
  <si>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</si>
  <si>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</si>
  <si>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</si>
  <si>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</si>
  <si>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</si>
  <si>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</si>
  <si>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</si>
  <si>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</si>
  <si>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</si>
  <si>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</si>
  <si>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</si>
  <si>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</si>
  <si>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</si>
  <si>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</si>
  <si>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</si>
  <si>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</si>
  <si>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</si>
  <si>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</si>
  <si>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</si>
  <si>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</si>
  <si>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</si>
  <si>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</si>
  <si>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</si>
  <si>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</si>
  <si>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</si>
  <si>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</si>
  <si>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</si>
  <si>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</si>
  <si>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</si>
  <si>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</si>
  <si>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</si>
  <si>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</si>
  <si>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</si>
  <si>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</si>
  <si>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</si>
  <si>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</si>
  <si>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</si>
  <si>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</si>
  <si>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</si>
  <si>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</si>
  <si>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</si>
  <si>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</si>
  <si>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</si>
  <si>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</si>
  <si>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</si>
  <si>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</si>
  <si>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</si>
  <si>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</si>
  <si>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</si>
  <si>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</si>
  <si>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</si>
  <si>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</si>
  <si>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</si>
  <si>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</si>
  <si>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</si>
  <si>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</si>
  <si>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</si>
  <si>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</si>
  <si>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</si>
  <si>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</si>
  <si>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</si>
  <si>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</si>
  <si>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</si>
  <si>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</si>
  <si>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</si>
  <si>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</si>
  <si>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</si>
  <si>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</si>
  <si>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</si>
  <si>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</si>
  <si>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</si>
  <si>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</si>
  <si>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</si>
  <si>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</si>
  <si>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</si>
  <si>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</si>
  <si>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</si>
  <si>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</si>
  <si>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</si>
  <si>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</si>
  <si>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</si>
  <si>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</si>
  <si>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</si>
  <si>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</si>
  <si>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</si>
  <si>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</si>
  <si>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</si>
  <si>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</si>
  <si>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</si>
  <si>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</si>
  <si>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</si>
  <si>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</si>
  <si>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</si>
  <si>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</si>
  <si>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</si>
  <si>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</si>
  <si>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</si>
  <si>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</si>
  <si>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</si>
  <si>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</si>
  <si>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</si>
  <si>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</si>
  <si>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</si>
  <si>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</si>
  <si>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</si>
  <si>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</si>
  <si>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</si>
  <si>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</si>
  <si>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</si>
  <si>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</si>
  <si>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</si>
  <si>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</si>
  <si>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</si>
  <si>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</si>
  <si>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</si>
  <si>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</si>
  <si>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</si>
  <si>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</si>
  <si>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</si>
  <si>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</si>
  <si>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</si>
  <si>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</si>
  <si>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</si>
  <si>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</si>
  <si>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</si>
  <si>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</si>
  <si>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</si>
  <si>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</si>
  <si>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</si>
  <si>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</si>
  <si>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</si>
  <si>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</si>
  <si>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</si>
  <si>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</si>
  <si>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</si>
  <si>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</si>
  <si>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</si>
  <si>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</si>
  <si>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</si>
  <si>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</si>
  <si>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</si>
  <si>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</si>
  <si>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</si>
  <si>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</si>
  <si>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</si>
  <si>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</si>
  <si>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</si>
  <si>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</si>
  <si>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</si>
  <si>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</si>
  <si>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</si>
  <si>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</si>
  <si>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</si>
  <si>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</si>
  <si>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</si>
  <si>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</si>
  <si>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</si>
  <si>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</si>
  <si>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</si>
  <si>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</si>
  <si>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</si>
  <si>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</si>
  <si>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</si>
  <si>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</si>
  <si>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</si>
  <si>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</si>
  <si>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</si>
  <si>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</si>
  <si>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</si>
  <si>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</si>
  <si>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</si>
  <si>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</si>
  <si>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</si>
  <si>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</si>
  <si>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</si>
  <si>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</si>
  <si>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</si>
  <si>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</si>
  <si>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</si>
  <si>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</si>
  <si>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</si>
  <si>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</si>
  <si>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</si>
  <si>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</si>
  <si>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</si>
  <si>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</si>
  <si>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</si>
  <si>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</si>
  <si>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</si>
  <si>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</si>
  <si>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</si>
  <si>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</si>
  <si>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</si>
  <si>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</si>
  <si>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</si>
  <si>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</si>
  <si>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</si>
  <si>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</si>
  <si>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</si>
  <si>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</si>
  <si>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</si>
  <si>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</si>
  <si>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</si>
  <si>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</si>
  <si>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</si>
  <si>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</si>
  <si>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</si>
  <si>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</si>
  <si>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</si>
  <si>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</si>
  <si>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</si>
  <si>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</si>
  <si>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</si>
  <si>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</si>
  <si>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</si>
  <si>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</si>
  <si>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</si>
  <si>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</si>
  <si>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</si>
  <si>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</si>
  <si>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</si>
  <si>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</si>
  <si>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</si>
  <si>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</si>
  <si>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</si>
  <si>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</si>
  <si>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</si>
  <si>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</si>
  <si>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</si>
  <si>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</si>
  <si>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</si>
  <si>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</si>
  <si>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</si>
  <si>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</si>
  <si>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</si>
  <si>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</si>
  <si>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</si>
  <si>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</si>
  <si>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</si>
  <si>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</si>
  <si>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</si>
  <si>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</si>
  <si>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</si>
  <si>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</si>
  <si>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</si>
  <si>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</si>
  <si>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</si>
  <si>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</si>
  <si>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</si>
  <si>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</si>
  <si>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</si>
  <si>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</si>
  <si>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</si>
  <si>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</si>
  <si>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</si>
  <si>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</si>
  <si>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</si>
  <si>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</si>
  <si>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</si>
  <si>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</si>
  <si>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</si>
  <si>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</si>
  <si>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</si>
  <si>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</si>
  <si>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</si>
  <si>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</si>
  <si>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</si>
  <si>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</si>
  <si>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</si>
  <si>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</si>
  <si>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</si>
  <si>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</si>
  <si>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</si>
  <si>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</si>
  <si>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</si>
  <si>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</si>
  <si>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</si>
  <si>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</si>
  <si>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</si>
  <si>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</si>
  <si>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</si>
  <si>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</si>
  <si>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</si>
  <si>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</si>
  <si>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</si>
  <si>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</si>
  <si>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</si>
  <si>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</si>
  <si>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</si>
  <si>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</si>
  <si>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</si>
  <si>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</si>
  <si>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</si>
  <si>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</si>
  <si>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</si>
  <si>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</si>
  <si>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</si>
  <si>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</si>
  <si>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</si>
  <si>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</si>
  <si>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</si>
  <si>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</si>
  <si>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</si>
  <si>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</si>
  <si>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</si>
  <si>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</si>
  <si>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</si>
  <si>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</si>
  <si>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</si>
  <si>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</si>
  <si>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</si>
  <si>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</si>
  <si>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</si>
  <si>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</si>
  <si>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</si>
  <si>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</si>
  <si>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</si>
  <si>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</si>
  <si>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</si>
  <si>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</si>
  <si>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</si>
  <si>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</si>
  <si>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</si>
  <si>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</si>
  <si>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</si>
  <si>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</si>
  <si>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</si>
  <si>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</si>
  <si>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</si>
  <si>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</si>
  <si>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</si>
  <si>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</si>
  <si>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</si>
  <si>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</si>
  <si>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</si>
  <si>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</si>
  <si>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</si>
  <si>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</si>
  <si>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</si>
  <si>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</si>
  <si>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</si>
  <si>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</si>
  <si>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</si>
  <si>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</si>
  <si>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</si>
  <si>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</si>
  <si>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</si>
  <si>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</si>
  <si>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</si>
  <si>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</si>
  <si>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</si>
  <si>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</si>
  <si>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</si>
  <si>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</si>
  <si>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</si>
  <si>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</si>
  <si>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</si>
  <si>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</si>
  <si>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</si>
  <si>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</si>
  <si>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</si>
  <si>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</si>
  <si>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</si>
  <si>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</si>
  <si>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</si>
  <si>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</si>
  <si>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</si>
  <si>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</si>
  <si>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</si>
  <si>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</si>
  <si>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</si>
  <si>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</si>
  <si>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</si>
  <si>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</si>
  <si>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</si>
  <si>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</si>
  <si>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</si>
  <si>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</si>
  <si>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</si>
  <si>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</si>
  <si>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</si>
  <si>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</si>
  <si>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</si>
  <si>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</si>
  <si>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</si>
  <si>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</si>
  <si>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</si>
  <si>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</si>
  <si>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</si>
  <si>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</si>
  <si>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</si>
  <si>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</si>
  <si>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</si>
  <si>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</si>
  <si>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</si>
  <si>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</si>
  <si>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</si>
  <si>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</si>
  <si>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</si>
  <si>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</si>
  <si>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</si>
  <si>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</si>
  <si>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</si>
  <si>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</si>
  <si>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</si>
  <si>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</si>
  <si>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</si>
  <si>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</si>
  <si>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</si>
  <si>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</si>
  <si>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</si>
  <si>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</si>
  <si>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</si>
  <si>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</si>
  <si>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</si>
  <si>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</si>
  <si>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</si>
  <si>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</si>
  <si>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</si>
  <si>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</si>
  <si>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</si>
  <si>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</si>
  <si>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</si>
  <si>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</si>
  <si>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</si>
  <si>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</si>
  <si>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</si>
  <si>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</si>
  <si>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</si>
  <si>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</si>
  <si>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</si>
  <si>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</si>
  <si>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</si>
  <si>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</si>
  <si>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</si>
  <si>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</si>
  <si>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</si>
  <si>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</si>
  <si>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</si>
  <si>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</si>
  <si>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</si>
  <si>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</si>
  <si>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</si>
  <si>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</si>
  <si>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</si>
  <si>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</si>
  <si>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</si>
  <si>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</si>
  <si>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</si>
  <si>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</si>
  <si>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</si>
  <si>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</si>
  <si>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</si>
  <si>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</si>
  <si>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</si>
  <si>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</si>
  <si>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</si>
  <si>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</si>
  <si>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</si>
  <si>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</si>
  <si>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</si>
  <si>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</si>
  <si>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</si>
  <si>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</si>
  <si>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</si>
  <si>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</si>
  <si>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</si>
  <si>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</si>
  <si>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</si>
  <si>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</si>
  <si>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</si>
  <si>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</si>
  <si>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</si>
  <si>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</si>
  <si>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</si>
  <si>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</si>
  <si>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</si>
  <si>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</si>
  <si>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</si>
  <si>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</si>
  <si>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</si>
  <si>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</si>
  <si>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</si>
  <si>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</si>
  <si>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</si>
  <si>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</si>
  <si>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</si>
  <si>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</si>
  <si>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</si>
  <si>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</si>
  <si>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</si>
  <si>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</si>
  <si>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</si>
  <si>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</si>
  <si>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</si>
  <si>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</si>
  <si>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</si>
  <si>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</si>
  <si>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</si>
  <si>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</si>
  <si>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</si>
  <si>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</si>
  <si>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</si>
  <si>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</si>
  <si>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</si>
  <si>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</si>
  <si>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</si>
  <si>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</si>
  <si>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</si>
  <si>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</si>
  <si>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</si>
  <si>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</si>
  <si>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</si>
  <si>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</si>
  <si>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</si>
  <si>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</si>
  <si>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</si>
  <si>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</si>
  <si>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</si>
  <si>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</si>
  <si>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</si>
  <si>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</si>
  <si>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</si>
  <si>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</si>
  <si>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</si>
  <si>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</si>
  <si>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</si>
  <si>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</si>
  <si>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</si>
  <si>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</si>
  <si>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</si>
  <si>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</si>
  <si>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</si>
  <si>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</si>
  <si>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</si>
  <si>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</si>
  <si>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</si>
  <si>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</si>
  <si>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</si>
  <si>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</si>
  <si>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</si>
  <si>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</si>
  <si>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</si>
  <si>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</si>
  <si>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</si>
  <si>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</si>
  <si>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</si>
  <si>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</si>
  <si>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</si>
  <si>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</si>
  <si>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</si>
  <si>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</si>
  <si>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</si>
  <si>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</si>
  <si>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</si>
  <si>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</si>
  <si>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</si>
  <si>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</si>
  <si>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</si>
  <si>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</si>
  <si>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</si>
  <si>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</si>
  <si>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</si>
  <si>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</si>
  <si>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</si>
  <si>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</si>
  <si>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</si>
  <si>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</si>
  <si>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</si>
  <si>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</si>
  <si>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</si>
  <si>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</si>
  <si>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</si>
  <si>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</si>
  <si>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</si>
  <si>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</si>
  <si>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</si>
  <si>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</si>
  <si>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</si>
  <si>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</si>
  <si>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</si>
  <si>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</si>
  <si>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</si>
  <si>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</si>
  <si>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</si>
  <si>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</si>
  <si>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</si>
  <si>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</si>
  <si>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</si>
  <si>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</si>
  <si>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</si>
  <si>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</si>
  <si>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</si>
  <si>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</si>
  <si>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</si>
  <si>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</si>
  <si>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</si>
  <si>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</si>
  <si>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</si>
  <si>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</si>
  <si>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</si>
  <si>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</si>
  <si>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</si>
  <si>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</si>
  <si>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</si>
  <si>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</si>
  <si>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</si>
  <si>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</si>
  <si>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</si>
  <si>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</si>
  <si>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</si>
  <si>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</si>
  <si>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</si>
  <si>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</si>
  <si>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</si>
  <si>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</si>
  <si>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</si>
  <si>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</si>
  <si>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</si>
  <si>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</si>
  <si>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</si>
  <si>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</si>
  <si>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</si>
  <si>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</si>
  <si>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</si>
  <si>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</si>
  <si>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</si>
  <si>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</si>
  <si>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</si>
  <si>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</si>
  <si>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</si>
  <si>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</si>
  <si>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</si>
  <si>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</si>
  <si>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</si>
  <si>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</si>
  <si>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</si>
  <si>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</si>
  <si>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</si>
  <si>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</si>
  <si>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</si>
  <si>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</si>
  <si>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</si>
  <si>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</si>
  <si>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</si>
  <si>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</si>
  <si>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</si>
  <si>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</si>
  <si>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</si>
  <si>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</si>
  <si>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</si>
  <si>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</si>
  <si>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</si>
  <si>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</si>
  <si>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</si>
  <si>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</si>
  <si>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</si>
  <si>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</si>
  <si>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</si>
  <si>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</si>
  <si>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</si>
  <si>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</si>
  <si>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</si>
  <si>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</si>
  <si>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</si>
  <si>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</si>
  <si>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</si>
  <si>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</si>
  <si>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</si>
  <si>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</si>
  <si>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</si>
  <si>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</si>
  <si>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</si>
  <si>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</si>
  <si>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</si>
  <si>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</si>
  <si>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</si>
  <si>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</si>
  <si>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</si>
  <si>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</si>
  <si>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</si>
  <si>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</si>
  <si>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</si>
  <si>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</si>
  <si>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</si>
  <si>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</si>
  <si>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</si>
  <si>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</si>
  <si>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</si>
  <si>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</si>
  <si>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</si>
  <si>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</si>
  <si>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</si>
  <si>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</si>
  <si>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</si>
  <si>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</si>
  <si>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</si>
  <si>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</si>
  <si>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</si>
  <si>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</si>
  <si>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</si>
  <si>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</si>
  <si>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</si>
  <si>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</si>
  <si>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</si>
  <si>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</si>
  <si>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</si>
  <si>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</si>
  <si>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</si>
  <si>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</si>
  <si>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</si>
  <si>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</si>
  <si>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</si>
  <si>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</si>
  <si>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</si>
  <si>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</si>
  <si>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</si>
  <si>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</si>
  <si>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</si>
  <si>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</si>
  <si>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</si>
  <si>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</si>
  <si>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</si>
  <si>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</si>
  <si>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</si>
  <si>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</si>
  <si>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</si>
  <si>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</si>
  <si>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</si>
  <si>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</si>
  <si>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</si>
  <si>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</si>
  <si>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</si>
  <si>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</si>
  <si>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</si>
  <si>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</si>
  <si>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</si>
  <si>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</si>
  <si>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</si>
  <si>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</si>
  <si>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</si>
  <si>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</si>
  <si>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</si>
  <si>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</si>
  <si>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</si>
  <si>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</si>
  <si>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</si>
  <si>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</si>
  <si>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</si>
  <si>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</si>
  <si>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</si>
  <si>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</si>
  <si>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</si>
  <si>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</si>
  <si>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</si>
  <si>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</si>
  <si>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</si>
  <si>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</si>
  <si>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</si>
  <si>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</si>
  <si>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</si>
  <si>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</si>
  <si>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</si>
  <si>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</si>
  <si>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</si>
  <si>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</si>
  <si>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</si>
  <si>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</si>
  <si>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</si>
  <si>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</si>
  <si>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</si>
  <si>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</si>
  <si>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</si>
  <si>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</si>
  <si>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</si>
  <si>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</si>
  <si>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</si>
  <si>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</si>
  <si>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</si>
  <si>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</si>
  <si>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</si>
  <si>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</si>
  <si>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</si>
  <si>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</si>
  <si>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</si>
  <si>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</si>
  <si>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</si>
  <si>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</si>
  <si>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</si>
  <si>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</si>
  <si>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</si>
  <si>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</si>
  <si>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</si>
  <si>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</si>
  <si>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</si>
  <si>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</si>
  <si>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</si>
  <si>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</si>
  <si>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</si>
  <si>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</si>
  <si>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</si>
  <si>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</si>
  <si>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</si>
  <si>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</si>
  <si>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</si>
  <si>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</si>
  <si>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</si>
  <si>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</si>
  <si>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</si>
  <si>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</si>
  <si>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</si>
  <si>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</si>
  <si>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</si>
  <si>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</si>
  <si>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</si>
  <si>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</si>
  <si>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</si>
  <si>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</si>
  <si>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</si>
  <si>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</si>
  <si>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</si>
  <si>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</si>
  <si>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</si>
  <si>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</si>
  <si>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</si>
  <si>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</si>
  <si>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</si>
  <si>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</si>
  <si>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</si>
  <si>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</si>
  <si>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</si>
  <si>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</si>
  <si>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</si>
  <si>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</si>
  <si>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</si>
  <si>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</si>
  <si>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</si>
  <si>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</si>
  <si>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</si>
  <si>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</si>
  <si>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</si>
  <si>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</si>
  <si>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</si>
  <si>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</si>
  <si>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</si>
  <si>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</si>
  <si>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</si>
  <si>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</si>
  <si>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</si>
  <si>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</si>
  <si>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</si>
  <si>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</si>
  <si>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</si>
  <si>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</si>
  <si>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</si>
  <si>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</si>
  <si>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</si>
  <si>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</si>
  <si>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</si>
  <si>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</si>
  <si>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</si>
  <si>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</si>
  <si>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</si>
  <si>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</si>
  <si>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</si>
  <si>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</si>
  <si>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</si>
  <si>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</si>
  <si>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</si>
  <si>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</si>
  <si>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</si>
  <si>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</si>
  <si>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</si>
  <si>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</si>
  <si>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</si>
  <si>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</si>
  <si>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</si>
  <si>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</si>
  <si>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</si>
  <si>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</si>
  <si>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</si>
  <si>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</si>
  <si>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</si>
  <si>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</si>
  <si>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</si>
  <si>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</si>
  <si>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</si>
  <si>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</si>
  <si>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</si>
  <si>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</si>
  <si>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</si>
  <si>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</si>
  <si>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</si>
  <si>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</si>
  <si>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</si>
  <si>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</si>
  <si>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</si>
  <si>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</si>
  <si>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</si>
  <si>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</si>
  <si>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</si>
  <si>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</si>
  <si>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</si>
  <si>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</si>
  <si>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</si>
  <si>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</si>
  <si>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</si>
  <si>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</si>
  <si>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</si>
  <si>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</si>
  <si>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</si>
  <si>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</si>
  <si>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</si>
  <si>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</si>
  <si>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</si>
  <si>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</si>
  <si>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</si>
  <si>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</si>
  <si>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</si>
  <si>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</si>
  <si>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</si>
  <si>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</si>
  <si>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</si>
  <si>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</si>
  <si>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</si>
  <si>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</si>
  <si>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</si>
  <si>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</si>
  <si>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</si>
  <si>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</si>
  <si>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</si>
  <si>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</si>
  <si>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</si>
  <si>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</si>
  <si>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</si>
  <si>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</si>
  <si>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</si>
  <si>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</si>
  <si>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</si>
  <si>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</si>
  <si>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</si>
  <si>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</si>
  <si>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</si>
  <si>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</si>
  <si>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</si>
  <si>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</si>
  <si>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</si>
  <si>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</si>
  <si>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</si>
  <si>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</si>
  <si>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</si>
  <si>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</si>
  <si>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</si>
  <si>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</si>
  <si>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</si>
  <si>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</si>
  <si>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</si>
  <si>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</si>
  <si>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</si>
  <si>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</si>
  <si>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</si>
  <si>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</si>
  <si>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</si>
  <si>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</si>
  <si>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</si>
  <si>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</si>
  <si>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</si>
  <si>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</si>
  <si>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</si>
  <si>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</si>
  <si>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</si>
  <si>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</si>
  <si>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</si>
  <si>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</si>
  <si>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</si>
  <si>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</si>
  <si>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</si>
  <si>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</si>
  <si>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</si>
  <si>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</si>
  <si>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</si>
  <si>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</si>
  <si>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</si>
  <si>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</si>
  <si>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</si>
  <si>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</si>
  <si>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2021. évi pénzügyi mérleg</t>
  </si>
  <si>
    <t xml:space="preserve">2021. évi előirányzat </t>
  </si>
  <si>
    <t xml:space="preserve">2021. évi Pénzügyi mérleg </t>
  </si>
  <si>
    <t>2021. évi felhalmozási kiadásai</t>
  </si>
  <si>
    <t xml:space="preserve">Informatikai eszközök beszerzése </t>
  </si>
  <si>
    <t xml:space="preserve">2021. évi pénzügyi mérleg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</si>
  <si>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</si>
  <si>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</si>
  <si>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</si>
  <si>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</si>
  <si>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</si>
  <si>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</si>
  <si>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</si>
  <si>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</si>
  <si>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</si>
  <si>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</si>
  <si>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</si>
  <si>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</si>
  <si>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</si>
  <si>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</si>
  <si>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</si>
  <si>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</si>
  <si>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</si>
  <si>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</si>
  <si>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</si>
  <si>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</si>
  <si>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</si>
  <si>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</si>
  <si>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évi pénzügyi mérlege 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</si>
  <si>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</si>
  <si>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</si>
  <si>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</si>
  <si>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</si>
  <si>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</si>
  <si>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</si>
  <si>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</si>
  <si>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</si>
  <si>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</si>
  <si>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</si>
  <si>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</si>
  <si>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</si>
  <si>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</si>
  <si>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</si>
  <si>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</si>
  <si>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</si>
  <si>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</si>
  <si>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</si>
  <si>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</si>
  <si>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</si>
  <si>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</si>
  <si>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</si>
  <si>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</si>
  <si>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</si>
  <si>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</si>
  <si>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</si>
  <si>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</si>
  <si>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</si>
  <si>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</si>
  <si>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</si>
  <si>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</si>
  <si>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</si>
  <si>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</si>
  <si>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</si>
  <si>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</si>
  <si>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</si>
  <si>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</si>
  <si>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</si>
  <si>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</si>
  <si>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</si>
  <si>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</si>
  <si>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</si>
  <si>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</si>
  <si>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</si>
  <si>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</si>
  <si>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</si>
  <si>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</si>
  <si>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</si>
  <si>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</si>
  <si>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</si>
  <si>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</si>
  <si>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</si>
  <si>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</si>
  <si>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</si>
  <si>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</si>
  <si>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</si>
  <si>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</si>
  <si>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</si>
  <si>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</si>
  <si>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</si>
  <si>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</si>
  <si>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</si>
  <si>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</si>
  <si>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</si>
  <si>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</si>
  <si>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</si>
  <si>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</si>
  <si>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</si>
  <si>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</si>
  <si>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</si>
  <si>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</si>
  <si>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</si>
  <si>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</si>
  <si>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</si>
  <si>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</si>
  <si>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</si>
  <si>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</si>
  <si>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</si>
  <si>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</si>
  <si>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</si>
  <si>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</si>
  <si>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</si>
  <si>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</si>
  <si>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</si>
  <si>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</si>
  <si>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</si>
  <si>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</si>
  <si>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</si>
  <si>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</si>
  <si>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</si>
  <si>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</si>
  <si>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</si>
  <si>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</si>
  <si>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</si>
  <si>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</si>
  <si>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</si>
  <si>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</si>
  <si>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</si>
  <si>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</si>
  <si>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</si>
  <si>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</si>
  <si>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</si>
  <si>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</si>
  <si>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</si>
  <si>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</si>
  <si>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</si>
  <si>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</si>
  <si>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</si>
  <si>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</si>
  <si>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</si>
  <si>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</si>
  <si>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</si>
  <si>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</si>
  <si>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</si>
  <si>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</si>
  <si>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</si>
  <si>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</si>
  <si>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</si>
  <si>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</si>
  <si>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</si>
  <si>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</si>
  <si>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</si>
  <si>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</si>
  <si>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</si>
  <si>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</si>
  <si>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</si>
  <si>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</si>
  <si>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</si>
  <si>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</si>
  <si>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</si>
  <si>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</si>
  <si>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</si>
  <si>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</si>
  <si>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</si>
  <si>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</si>
  <si>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</si>
  <si>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</si>
  <si>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</si>
  <si>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</si>
  <si>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</si>
  <si>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</si>
  <si>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</si>
  <si>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</si>
  <si>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</si>
  <si>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</si>
  <si>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</si>
  <si>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</si>
  <si>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</si>
  <si>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</si>
  <si>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</si>
  <si>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</si>
  <si>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</si>
  <si>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</si>
  <si>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</si>
  <si>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</si>
  <si>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</si>
  <si>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</si>
  <si>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</si>
  <si>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</si>
  <si>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</si>
  <si>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</si>
  <si>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</si>
  <si>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</si>
  <si>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</si>
  <si>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</si>
  <si>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</si>
  <si>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</si>
  <si>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</si>
  <si>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</si>
  <si>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</si>
  <si>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</si>
  <si>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</si>
  <si>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</si>
  <si>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</si>
  <si>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</si>
  <si>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</si>
  <si>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</si>
  <si>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</si>
  <si>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</si>
  <si>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</si>
  <si>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</si>
  <si>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</si>
  <si>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</si>
  <si>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</si>
  <si>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</si>
  <si>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</si>
  <si>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</si>
  <si>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</si>
  <si>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</si>
  <si>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</si>
  <si>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</si>
  <si>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</si>
  <si>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</si>
  <si>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</si>
  <si>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</si>
  <si>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</si>
  <si>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</si>
  <si>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2021. június …. -i módosított előirányzat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</si>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</sst>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80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0" fontId="35" fillId="0" borderId="26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3" fontId="30" fillId="0" borderId="37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25" fillId="0" borderId="39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3" fontId="25" fillId="0" borderId="58" xfId="0" applyNumberFormat="1" applyFont="1" applyBorder="1" applyAlignment="1">
      <alignment horizontal="center" vertical="center"/>
    </xf>
    <xf numFmtId="0" fontId="61" fillId="0" borderId="18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106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57" fillId="0" borderId="41" xfId="0" applyFont="1" applyBorder="1" applyAlignment="1">
      <alignment horizontal="center" vertical="center"/>
    </xf>
    <xf numFmtId="0" fontId="57" fillId="0" borderId="81" xfId="0" applyFont="1" applyBorder="1" applyAlignment="1">
      <alignment horizontal="center" vertical="center"/>
    </xf>
    <xf numFmtId="0" fontId="57" fillId="0" borderId="86" xfId="0" applyFont="1" applyBorder="1" applyAlignment="1">
      <alignment horizontal="center" vertical="center"/>
    </xf>
    <xf numFmtId="3" fontId="57" fillId="0" borderId="35" xfId="0" applyNumberFormat="1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7" xfId="0" applyNumberFormat="1" applyFont="1" applyBorder="1" applyAlignment="1">
      <alignment horizontal="center" vertical="center"/>
    </xf>
    <xf numFmtId="3" fontId="57" fillId="0" borderId="91" xfId="0" applyNumberFormat="1" applyFont="1" applyBorder="1" applyAlignment="1">
      <alignment horizontal="center" vertical="center"/>
    </xf>
    <xf numFmtId="3" fontId="57" fillId="0" borderId="13" xfId="0" applyNumberFormat="1" applyFont="1" applyBorder="1" applyAlignment="1">
      <alignment horizontal="center" vertical="center"/>
    </xf>
    <xf numFmtId="3" fontId="57" fillId="0" borderId="93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topLeftCell="A7" zoomScale="80" zoomScaleNormal="80" workbookViewId="0">
      <selection activeCell="U27" sqref="U27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46" t="s">
        <v>1247</v>
      </c>
      <c r="B1" s="1446"/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  <c r="S1" s="1446"/>
    </row>
    <row r="2" spans="1:27" ht="20.25" x14ac:dyDescent="0.3">
      <c r="B2" s="530"/>
      <c r="N2" s="102"/>
    </row>
    <row r="3" spans="1:27" s="77" customFormat="1" ht="12.75" customHeight="1" x14ac:dyDescent="0.2">
      <c r="A3" s="1447" t="s">
        <v>51</v>
      </c>
      <c r="B3" s="1447"/>
      <c r="C3" s="1447"/>
      <c r="D3" s="1447"/>
      <c r="E3" s="1447"/>
      <c r="F3" s="1447"/>
      <c r="G3" s="1447"/>
      <c r="H3" s="1447"/>
      <c r="I3" s="1447"/>
      <c r="J3" s="1447"/>
      <c r="K3" s="1447"/>
      <c r="L3" s="1447"/>
      <c r="M3" s="1447"/>
      <c r="N3" s="1447"/>
      <c r="O3" s="1447"/>
      <c r="P3" s="1447"/>
      <c r="Q3" s="1447"/>
      <c r="R3" s="1447"/>
      <c r="S3" s="1447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48" t="s">
        <v>1017</v>
      </c>
      <c r="B4" s="1448"/>
      <c r="C4" s="1448"/>
      <c r="D4" s="1448"/>
      <c r="E4" s="1448"/>
      <c r="F4" s="1448"/>
      <c r="G4" s="1448"/>
      <c r="H4" s="1448"/>
      <c r="I4" s="1448"/>
      <c r="J4" s="1448"/>
      <c r="K4" s="1448"/>
      <c r="L4" s="1448"/>
      <c r="M4" s="1448"/>
      <c r="N4" s="1448"/>
      <c r="O4" s="1448"/>
      <c r="P4" s="1448"/>
      <c r="Q4" s="1448"/>
      <c r="R4" s="1448"/>
      <c r="S4" s="1448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49" t="s">
        <v>249</v>
      </c>
      <c r="B5" s="1449"/>
      <c r="C5" s="1449"/>
      <c r="D5" s="1449"/>
      <c r="E5" s="1449"/>
      <c r="F5" s="1449"/>
      <c r="G5" s="1449"/>
      <c r="H5" s="1449"/>
      <c r="I5" s="1449"/>
      <c r="J5" s="1449"/>
      <c r="K5" s="1449"/>
      <c r="L5" s="1449"/>
      <c r="M5" s="1449"/>
      <c r="N5" s="1449"/>
      <c r="O5" s="1449"/>
      <c r="P5" s="1449"/>
      <c r="Q5" s="1449"/>
      <c r="R5" s="1449"/>
      <c r="S5" s="1449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53" t="s">
        <v>53</v>
      </c>
      <c r="B6" s="1455" t="s">
        <v>54</v>
      </c>
      <c r="C6" s="1441" t="s">
        <v>55</v>
      </c>
      <c r="D6" s="1442"/>
      <c r="E6" s="1442"/>
      <c r="F6" s="1442"/>
      <c r="G6" s="1442"/>
      <c r="H6" s="1442"/>
      <c r="I6" s="1442"/>
      <c r="J6" s="1443"/>
      <c r="K6" s="1456" t="s">
        <v>56</v>
      </c>
      <c r="L6" s="1444" t="s">
        <v>57</v>
      </c>
      <c r="M6" s="1445"/>
      <c r="N6" s="1445"/>
      <c r="O6" s="1445"/>
      <c r="P6" s="1445"/>
      <c r="Q6" s="1445"/>
      <c r="R6" s="1445"/>
      <c r="S6" s="1445"/>
      <c r="T6" s="103"/>
      <c r="U6" s="103"/>
    </row>
    <row r="7" spans="1:27" s="77" customFormat="1" ht="12.75" customHeight="1" x14ac:dyDescent="0.2">
      <c r="A7" s="1453"/>
      <c r="B7" s="1455"/>
      <c r="C7" s="1450" t="s">
        <v>1013</v>
      </c>
      <c r="D7" s="1450"/>
      <c r="E7" s="1451"/>
      <c r="F7" s="1439" t="s">
        <v>1237</v>
      </c>
      <c r="G7" s="1440"/>
      <c r="H7" s="1439" t="s">
        <v>1238</v>
      </c>
      <c r="I7" s="1440"/>
      <c r="J7" s="1440"/>
      <c r="K7" s="1457"/>
      <c r="L7" s="1450" t="s">
        <v>1013</v>
      </c>
      <c r="M7" s="1450"/>
      <c r="N7" s="1452"/>
      <c r="O7" s="1439" t="s">
        <v>1237</v>
      </c>
      <c r="P7" s="1440"/>
      <c r="Q7" s="1439" t="s">
        <v>1238</v>
      </c>
      <c r="R7" s="1440"/>
      <c r="S7" s="1440"/>
      <c r="T7" s="103"/>
      <c r="U7" s="103"/>
    </row>
    <row r="8" spans="1:27" s="78" customFormat="1" ht="36.6" customHeight="1" x14ac:dyDescent="0.2">
      <c r="A8" s="1454"/>
      <c r="B8" s="1396" t="s">
        <v>58</v>
      </c>
      <c r="C8" s="1369" t="s">
        <v>59</v>
      </c>
      <c r="D8" s="1369" t="s">
        <v>60</v>
      </c>
      <c r="E8" s="1403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2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6">
        <v>1</v>
      </c>
      <c r="B9" s="1415" t="s">
        <v>22</v>
      </c>
      <c r="C9" s="1374"/>
      <c r="D9" s="1374"/>
      <c r="E9" s="1374"/>
      <c r="F9" s="1374"/>
      <c r="G9" s="1374"/>
      <c r="H9" s="1374"/>
      <c r="I9" s="1374"/>
      <c r="J9" s="1388"/>
      <c r="K9" s="1416" t="s">
        <v>23</v>
      </c>
      <c r="L9" s="1374"/>
      <c r="M9" s="1374"/>
      <c r="N9" s="1411"/>
      <c r="O9" s="1428"/>
      <c r="P9" s="1428"/>
      <c r="Q9" s="1428"/>
      <c r="R9" s="1428"/>
      <c r="S9" s="1429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659849</v>
      </c>
      <c r="M10" s="165">
        <f>'pü.mérleg Önkorm.'!M10+'pü.mérleg Hivatal'!M12+'püm. GAMESZ. '!M12+'püm-TASZII.'!M12+püm.Brunszvik!M12+'püm Festetics'!M12</f>
        <v>218073</v>
      </c>
      <c r="N10" s="661">
        <f>SUM(L10:M10)</f>
        <v>877922</v>
      </c>
      <c r="O10" s="111">
        <f>'pü.mérleg Önkorm.'!O10+'pü.mérleg Hivatal'!O12+'püm. GAMESZ. '!O12+püm.Brunszvik!O12+'püm Festetics'!O12+'püm-TASZII.'!O12</f>
        <v>706</v>
      </c>
      <c r="P10" s="111">
        <f>'pü.mérleg Önkorm.'!P10+'pü.mérleg Hivatal'!P12+'püm. GAMESZ. '!P12+püm.Brunszvik!P12+'püm Festetics'!P12+'püm-TASZII.'!P12</f>
        <v>1116</v>
      </c>
      <c r="Q10" s="111">
        <f>L10+O10</f>
        <v>660555</v>
      </c>
      <c r="R10" s="111">
        <f>M10+P10</f>
        <v>219189</v>
      </c>
      <c r="S10" s="281">
        <f>Q10+R10</f>
        <v>879744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'tám, végl. pe.átv  '!C11+'tám, végl. pe.átv  '!C19+'tám, végl. pe.átv  '!C20</f>
        <v>353454</v>
      </c>
      <c r="D11" s="165">
        <f>'tám, végl. pe.átv  '!D11+'tám, végl. pe.átv  '!D19+'tám, végl. pe.átv  '!D20</f>
        <v>105325</v>
      </c>
      <c r="E11" s="165">
        <f>'tám, végl. pe.átv  '!E11+'tám, végl. pe.átv  '!E19+'tám, végl. pe.átv  '!E20</f>
        <v>458779</v>
      </c>
      <c r="F11" s="165">
        <f>'pü.mérleg Önkorm.'!F11+'pü.mérleg Hivatal'!F13</f>
        <v>36686</v>
      </c>
      <c r="G11" s="165">
        <f>'pü.mérleg Önkorm.'!G11+'pü.mérleg Hivatal'!G13</f>
        <v>0</v>
      </c>
      <c r="H11" s="165">
        <f>C11+F11</f>
        <v>390140</v>
      </c>
      <c r="I11" s="165">
        <f>D11+G11</f>
        <v>105325</v>
      </c>
      <c r="J11" s="165">
        <f>H11+I11</f>
        <v>495465</v>
      </c>
      <c r="K11" s="359" t="s">
        <v>198</v>
      </c>
      <c r="L11" s="165">
        <f>'pü.mérleg Önkorm.'!L11+'pü.mérleg Hivatal'!L13+'püm. GAMESZ. '!L13+püm.Brunszvik!L13+'püm-TASZII.'!L13+'püm Festetics'!L13</f>
        <v>117579</v>
      </c>
      <c r="M11" s="165">
        <f>'pü.mérleg Önkorm.'!M11+'pü.mérleg Hivatal'!M13+'püm. GAMESZ. '!M13+püm.Brunszvik!M13+'püm-TASZII.'!M13+'püm Festetics'!M13</f>
        <v>43744</v>
      </c>
      <c r="N11" s="165">
        <f>SUM(L11:M11)</f>
        <v>161323</v>
      </c>
      <c r="O11" s="111">
        <f>'pü.mérleg Önkorm.'!O11+'pü.mérleg Hivatal'!O13+'püm. GAMESZ. '!O13+püm.Brunszvik!O13+'püm Festetics'!O13+'püm-TASZII.'!O13</f>
        <v>89</v>
      </c>
      <c r="P11" s="111">
        <f>'pü.mérleg Önkorm.'!P11+'pü.mérleg Hivatal'!P13+'püm. GAMESZ. '!P13+püm.Brunszvik!P13+'püm Festetics'!P13+'püm-TASZII.'!P13</f>
        <v>93</v>
      </c>
      <c r="Q11" s="111">
        <f t="shared" ref="Q11:Q41" si="1">L11+O11</f>
        <v>117668</v>
      </c>
      <c r="R11" s="111">
        <f t="shared" ref="R11:R41" si="2">M11+P11</f>
        <v>43837</v>
      </c>
      <c r="S11" s="281">
        <f t="shared" ref="S11:S41" si="3">Q11+R11</f>
        <v>161505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Önkorm.'!F12+'pü.mérleg Hivatal'!F14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742523</v>
      </c>
      <c r="M12" s="165">
        <f>'pü.mérleg Önkorm.'!M12+'pü.mérleg Hivatal'!M14+'püm. GAMESZ. '!M14+püm.Brunszvik!M14+'püm-TASZII.'!M14+'püm Festetics'!M14</f>
        <v>333775</v>
      </c>
      <c r="N12" s="165">
        <f>SUM(L12:M12)</f>
        <v>1076298</v>
      </c>
      <c r="O12" s="111">
        <f>'pü.mérleg Önkorm.'!O12+'pü.mérleg Hivatal'!O14+'püm. GAMESZ. '!O14+püm.Brunszvik!O14+'püm Festetics'!O14+'püm-TASZII.'!O14</f>
        <v>71077</v>
      </c>
      <c r="P12" s="111">
        <f>'pü.mérleg Önkorm.'!P12+'pü.mérleg Hivatal'!P14+'püm. GAMESZ. '!P14+püm.Brunszvik!P14+'püm Festetics'!P14+'püm-TASZII.'!P14</f>
        <v>252</v>
      </c>
      <c r="Q12" s="111">
        <f t="shared" si="1"/>
        <v>813600</v>
      </c>
      <c r="R12" s="111">
        <f t="shared" si="2"/>
        <v>334027</v>
      </c>
      <c r="S12" s="281">
        <f t="shared" si="3"/>
        <v>1147627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1206</v>
      </c>
      <c r="C13" s="165">
        <f>'tám, végl. pe.átv  '!C38+'tám, végl. pe.átv  '!C46+'tám, végl. pe.átv  '!C52+'tám, végl. pe.átv  '!C69</f>
        <v>58335</v>
      </c>
      <c r="D13" s="165">
        <f>'tám, végl. pe.átv  '!D38+'tám, végl. pe.átv  '!D46+'tám, végl. pe.átv  '!D52+'tám, végl. pe.átv  '!D69+'tám, végl. pe.átv  '!D57</f>
        <v>2374</v>
      </c>
      <c r="E13" s="165">
        <f>'tám, végl. pe.átv  '!E38+'tám, végl. pe.átv  '!E46+'tám, végl. pe.átv  '!E52+'tám, végl. pe.átv  '!E69+'tám, végl. pe.átv  '!E57</f>
        <v>60709</v>
      </c>
      <c r="F13" s="165">
        <f>'pü.mérleg Önkorm.'!F13+'pü.mérleg Hivatal'!F15</f>
        <v>-9787</v>
      </c>
      <c r="G13" s="165">
        <f>'pü.mérleg Önkorm.'!G13+'pü.mérleg Hivatal'!G15</f>
        <v>0</v>
      </c>
      <c r="H13" s="165">
        <f t="shared" si="4"/>
        <v>48548</v>
      </c>
      <c r="I13" s="165">
        <f t="shared" si="5"/>
        <v>2374</v>
      </c>
      <c r="J13" s="165">
        <f t="shared" si="6"/>
        <v>50922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2300</v>
      </c>
      <c r="M14" s="165">
        <f>'pü.mérleg Önkorm.'!M14+'pü.mérleg Hivatal'!M16</f>
        <v>14009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2300</v>
      </c>
      <c r="R14" s="111">
        <f t="shared" si="2"/>
        <v>14009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8" t="s">
        <v>1207</v>
      </c>
      <c r="C16" s="165">
        <f>'pü.mérleg Önkorm.'!C16+'pü.mérleg Hivatal'!C16+'püm. GAMESZ. '!C16+püm.Brunszvik!C16+'püm Festetics'!C16+'püm-TASZII.'!C16</f>
        <v>890316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890316</v>
      </c>
      <c r="F16" s="165">
        <f>'pü.mérleg Önkorm.'!F16+'pü.mérleg Hivatal'!F18</f>
        <v>9787</v>
      </c>
      <c r="G16" s="165">
        <f>'pü.mérleg Önkorm.'!G16+'pü.mérleg Hivatal'!G18</f>
        <v>0</v>
      </c>
      <c r="H16" s="165">
        <f t="shared" si="4"/>
        <v>900103</v>
      </c>
      <c r="I16" s="165">
        <f t="shared" si="5"/>
        <v>0</v>
      </c>
      <c r="J16" s="165">
        <f t="shared" si="6"/>
        <v>900103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228947</v>
      </c>
      <c r="D17" s="165">
        <f>'pü.mérleg Önkorm.'!D17+'püm. GAMESZ. '!D18+püm.Brunszvik!D18+'püm-TASZII.'!D18+'pü.mérleg Hivatal'!D17+püm.Brunszvik!D18</f>
        <v>534585</v>
      </c>
      <c r="E17" s="165">
        <f>SUM(C17:D17)</f>
        <v>763532</v>
      </c>
      <c r="F17" s="165">
        <f>'pü.mérleg Önkorm.'!F17+'pü.mérleg Hivatal'!F19</f>
        <v>27832</v>
      </c>
      <c r="G17" s="165">
        <f>'pü.mérleg Önkorm.'!G17+'pü.mérleg Hivatal'!G19</f>
        <v>-27832</v>
      </c>
      <c r="H17" s="165">
        <f t="shared" si="4"/>
        <v>256779</v>
      </c>
      <c r="I17" s="165">
        <f t="shared" si="5"/>
        <v>506753</v>
      </c>
      <c r="J17" s="165">
        <f t="shared" si="6"/>
        <v>763532</v>
      </c>
      <c r="K17" s="359" t="s">
        <v>202</v>
      </c>
      <c r="L17" s="165">
        <f>'pü.mérleg Önkorm.'!L17+'pü.mérleg Hivatal'!L18</f>
        <v>1350</v>
      </c>
      <c r="M17" s="165">
        <f>'pü.mérleg Önkorm.'!M17+'pü.mérleg Hivatal'!M18</f>
        <v>30503</v>
      </c>
      <c r="N17" s="165">
        <f>'pü.mérleg Önkorm.'!N17+'pü.mérleg Hivatal'!N18</f>
        <v>31853</v>
      </c>
      <c r="O17" s="111">
        <f>'pü.mérleg Önkorm.'!O17+'pü.mérleg Hivatal'!O19+'püm. GAMESZ. '!O19+püm.Brunszvik!O19+'püm Festetics'!O19+'püm-TASZII.'!O19</f>
        <v>401</v>
      </c>
      <c r="P17" s="111">
        <f>'pü.mérleg Önkorm.'!P17+'pü.mérleg Hivatal'!P19+'püm. GAMESZ. '!P19+püm.Brunszvik!P19+'püm Festetics'!P19+'püm-TASZII.'!P19</f>
        <v>23670</v>
      </c>
      <c r="Q17" s="111">
        <f t="shared" si="1"/>
        <v>1751</v>
      </c>
      <c r="R17" s="111">
        <f t="shared" si="2"/>
        <v>54173</v>
      </c>
      <c r="S17" s="281">
        <f t="shared" si="3"/>
        <v>55924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5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</f>
        <v>28006</v>
      </c>
      <c r="M18" s="165">
        <f>'pü.mérleg Önkorm.'!M18+'pü.mérleg Hivatal'!M19</f>
        <v>138632</v>
      </c>
      <c r="N18" s="165">
        <f>'pü.mérleg Önkorm.'!N18+'pü.mérleg Hivatal'!N19</f>
        <v>166638</v>
      </c>
      <c r="O18" s="111">
        <f>'pü.mérleg Önkorm.'!O18+'pü.mérleg Hivatal'!O20+'püm. GAMESZ. '!O20+püm.Brunszvik!O20+'püm Festetics'!O20+'püm-TASZII.'!O20</f>
        <v>0</v>
      </c>
      <c r="P18" s="111">
        <f>'pü.mérleg Önkorm.'!P18+'pü.mérleg Hivatal'!P20+'püm. GAMESZ. '!P20+püm.Brunszvik!P20+'püm Festetics'!P20+'püm-TASZII.'!P20</f>
        <v>-48852</v>
      </c>
      <c r="Q18" s="111">
        <f t="shared" si="1"/>
        <v>28006</v>
      </c>
      <c r="R18" s="111">
        <f t="shared" si="2"/>
        <v>89780</v>
      </c>
      <c r="S18" s="281">
        <f t="shared" si="3"/>
        <v>117786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5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138569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138569</v>
      </c>
      <c r="O19" s="111">
        <f>'pü.mérleg Önkorm.'!O19+'pü.mérleg Hivatal'!O21+'püm. GAMESZ. '!O21+püm.Brunszvik!O21+'püm Festetics'!O21+'püm-TASZII.'!O21</f>
        <v>486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139055</v>
      </c>
      <c r="R19" s="111">
        <f t="shared" si="2"/>
        <v>0</v>
      </c>
      <c r="S19" s="281">
        <f t="shared" si="3"/>
        <v>139055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124890</v>
      </c>
      <c r="D20" s="165">
        <f>'pü.mérleg Önkorm.'!D20+'pü.mérleg Hivatal'!D20+'püm. GAMESZ. '!D20+püm.Brunszvik!D20+'püm-TASZII.'!D20+'püm Festetics'!D20</f>
        <v>214272</v>
      </c>
      <c r="E20" s="165">
        <f>SUM(C20:D20)</f>
        <v>339162</v>
      </c>
      <c r="F20" s="165">
        <f>'pü.mérleg Önkorm.'!F20+'pü.mérleg Hivatal'!F22+'püm. GAMESZ. '!F32+püm.Brunszvik!F32+'püm Festetics'!F32+'püm-TASZII.'!F32</f>
        <v>0</v>
      </c>
      <c r="G20" s="165">
        <f>'pü.mérleg Önkorm.'!G20+'pü.mérleg Hivatal'!G22+'püm. GAMESZ. '!G32+püm.Brunszvik!G32+'püm Festetics'!G32+'püm-TASZII.'!G32</f>
        <v>4280</v>
      </c>
      <c r="H20" s="165">
        <f t="shared" si="4"/>
        <v>124890</v>
      </c>
      <c r="I20" s="165">
        <f t="shared" si="5"/>
        <v>218552</v>
      </c>
      <c r="J20" s="165">
        <f t="shared" si="6"/>
        <v>343442</v>
      </c>
      <c r="K20" s="359" t="s">
        <v>205</v>
      </c>
      <c r="L20" s="165">
        <f>'pü.mérleg Önkorm.'!L20</f>
        <v>86400</v>
      </c>
      <c r="M20" s="165">
        <f>'pü.mérleg Önkorm.'!M20</f>
        <v>20000</v>
      </c>
      <c r="N20" s="661">
        <f>SUM(L20:M20)</f>
        <v>106400</v>
      </c>
      <c r="O20" s="111">
        <f>'pü.mérleg Önkorm.'!O20+'pü.mérleg Hivatal'!O22+'püm. GAMESZ. '!O22+püm.Brunszvik!O22+'püm Festetics'!O22+'püm-TASZII.'!O22</f>
        <v>-15277</v>
      </c>
      <c r="P20" s="111">
        <f>'pü.mérleg Önkorm.'!P20+'pü.mérleg Hivatal'!P22+'püm. GAMESZ. '!P22+püm.Brunszvik!P22+'püm Festetics'!P22+'püm-TASZII.'!P22</f>
        <v>-244</v>
      </c>
      <c r="Q20" s="111">
        <f t="shared" si="1"/>
        <v>71123</v>
      </c>
      <c r="R20" s="111">
        <f t="shared" si="2"/>
        <v>19756</v>
      </c>
      <c r="S20" s="281">
        <f t="shared" si="3"/>
        <v>90879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20000</v>
      </c>
      <c r="M21" s="165">
        <f>'pü.mérleg Önkorm.'!M21</f>
        <v>0</v>
      </c>
      <c r="N21" s="661">
        <f>SUM(L21:M21)</f>
        <v>20000</v>
      </c>
      <c r="O21" s="111">
        <f>'pü.mérleg Önkorm.'!O21+'pü.mérleg Hivatal'!O23+'püm. GAMESZ. '!O23+püm.Brunszvik!O23+'püm Festetics'!O23+'püm-TASZII.'!O23</f>
        <v>-9972</v>
      </c>
      <c r="P21" s="111">
        <f>'pü.mérleg Önkorm.'!P21+'pü.mérleg Hivatal'!P23+'püm. GAMESZ. '!P23+püm.Brunszvik!P23+'püm Festetics'!P23+'püm-TASZII.'!P23</f>
        <v>0</v>
      </c>
      <c r="Q21" s="111">
        <f t="shared" si="1"/>
        <v>10028</v>
      </c>
      <c r="R21" s="111">
        <f t="shared" si="2"/>
        <v>0</v>
      </c>
      <c r="S21" s="281">
        <f t="shared" si="3"/>
        <v>10028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/>
      <c r="L22" s="165"/>
      <c r="M22" s="165"/>
      <c r="N22" s="165"/>
      <c r="O22" s="111"/>
      <c r="P22" s="111"/>
      <c r="Q22" s="111"/>
      <c r="R22" s="111"/>
      <c r="S22" s="281"/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'felh. bev.  '!D12</f>
        <v>0</v>
      </c>
      <c r="D24" s="165">
        <f>'pü.mérleg Önkorm.'!D24+'pü.mérleg Hivatal'!D24+'püm. GAMESZ. '!D24+püm.Brunszvik!D24+'püm-TASZII.'!D24</f>
        <v>0</v>
      </c>
      <c r="E24" s="661">
        <f>SUM(C24:D24)</f>
        <v>0</v>
      </c>
      <c r="F24" s="661">
        <f>'pü.mérleg Önkorm.'!F24+'pü.mérleg Hivatal'!F24+'püm. GAMESZ. '!F24+püm.Brunszvik!F24+'püm Festetics'!F24+'püm-TASZII.'!F24</f>
        <v>1070</v>
      </c>
      <c r="G24" s="661">
        <f>'pü.mérleg Önkorm.'!G24+'pü.mérleg Hivatal'!G24+'püm. GAMESZ. '!G24+püm.Brunszvik!G24+'püm Festetics'!G24+'püm-TASZII.'!G24</f>
        <v>0</v>
      </c>
      <c r="H24" s="165">
        <f t="shared" si="4"/>
        <v>1070</v>
      </c>
      <c r="I24" s="165">
        <f t="shared" si="5"/>
        <v>0</v>
      </c>
      <c r="J24" s="165">
        <f t="shared" si="6"/>
        <v>1070</v>
      </c>
      <c r="K24" s="487" t="s">
        <v>63</v>
      </c>
      <c r="L24" s="199">
        <f>SUM(L10:L22)</f>
        <v>1796576</v>
      </c>
      <c r="M24" s="199">
        <f>SUM(M10:M22)</f>
        <v>798736</v>
      </c>
      <c r="N24" s="199">
        <f>SUM(N10:N22)</f>
        <v>2595312</v>
      </c>
      <c r="O24" s="199">
        <f>SUM(O10:O23)</f>
        <v>47510</v>
      </c>
      <c r="P24" s="199">
        <f t="shared" ref="P24:S24" si="7">SUM(P10:P22)</f>
        <v>-23965</v>
      </c>
      <c r="Q24" s="199">
        <f t="shared" si="7"/>
        <v>1844086</v>
      </c>
      <c r="R24" s="199">
        <f t="shared" si="7"/>
        <v>774771</v>
      </c>
      <c r="S24" s="302">
        <f t="shared" si="7"/>
        <v>2618857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661">
        <f>'felh. bev.  '!D13</f>
        <v>0</v>
      </c>
      <c r="D25" s="661">
        <f>'felh. bev.  '!E13</f>
        <v>0</v>
      </c>
      <c r="E25" s="661">
        <f>'felh. bev.  '!F13</f>
        <v>0</v>
      </c>
      <c r="F25" s="661">
        <f>'pü.mérleg Önkorm.'!F25+'pü.mérleg Hivatal'!F25+'püm. GAMESZ. '!F25+püm.Brunszvik!F25+'püm Festetics'!F25+'püm-TASZII.'!F25</f>
        <v>2206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2206</v>
      </c>
      <c r="I25" s="165">
        <f t="shared" si="5"/>
        <v>0</v>
      </c>
      <c r="J25" s="165">
        <f t="shared" si="6"/>
        <v>2206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</f>
        <v>0</v>
      </c>
      <c r="D26" s="165">
        <f>'pü.mérleg Önkorm.'!D26</f>
        <v>0</v>
      </c>
      <c r="E26" s="661">
        <f>SUM(C26:D26)</f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3115908</v>
      </c>
      <c r="M27" s="165">
        <f>'pü.mérleg Önkorm.'!M27+'pü.mérleg Hivatal'!M27+'püm. GAMESZ. '!M27+'püm-TASZII.'!M27+'püm Festetics'!M27</f>
        <v>40448</v>
      </c>
      <c r="N27" s="165">
        <f>SUM(L27:M27)</f>
        <v>3156356</v>
      </c>
      <c r="O27" s="111">
        <f>'pü.mérleg Önkorm.'!O27+'pü.mérleg Hivatal'!O27+'püm. GAMESZ. '!O27+püm.Brunszvik!O27+'püm Festetics'!O27+'püm-TASZII.'!O27</f>
        <v>184297</v>
      </c>
      <c r="P27" s="111">
        <f>'pü.mérleg Önkorm.'!P27+'pü.mérleg Hivatal'!P27+'püm. GAMESZ. '!P27+püm.Brunszvik!P27+'püm Festetics'!P27+'püm-TASZII.'!P27</f>
        <v>4309</v>
      </c>
      <c r="Q27" s="111">
        <f>L27+O27</f>
        <v>3300205</v>
      </c>
      <c r="R27" s="111">
        <f>M27+P27</f>
        <v>44757</v>
      </c>
      <c r="S27" s="281">
        <f t="shared" si="3"/>
        <v>3344962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'felhalm. kiad.  '!H21</f>
        <v>5715</v>
      </c>
      <c r="M28" s="165">
        <f>'felhalm. kiad.  '!I21</f>
        <v>0</v>
      </c>
      <c r="N28" s="165">
        <f>SUM(L28:M28)</f>
        <v>5715</v>
      </c>
      <c r="O28" s="111">
        <f>'pü.mérleg Önkorm.'!O28+'pü.mérleg Hivatal'!O28+'püm. GAMESZ. '!O28+püm.Brunszvik!O28+'püm Festetics'!O28+'püm-TASZII.'!O28</f>
        <v>2240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8">L28+O28</f>
        <v>7955</v>
      </c>
      <c r="R28" s="111">
        <f t="shared" ref="R28:R33" si="9">M28+P28</f>
        <v>0</v>
      </c>
      <c r="S28" s="281">
        <f t="shared" si="3"/>
        <v>7955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'tám, végl. pe.átv  '!C40+'tám, végl. pe.átv  '!C59</f>
        <v>0</v>
      </c>
      <c r="D29" s="165">
        <f>'tám, végl. pe.átv  '!D40+'tám, végl. pe.átv  '!D59</f>
        <v>0</v>
      </c>
      <c r="E29" s="165">
        <f>'tám, végl. pe.átv  '!E40+'tám, végl. pe.átv  '!E59</f>
        <v>0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2813</v>
      </c>
      <c r="H29" s="165">
        <f t="shared" si="4"/>
        <v>0</v>
      </c>
      <c r="I29" s="165">
        <f t="shared" si="5"/>
        <v>2813</v>
      </c>
      <c r="J29" s="165">
        <f t="shared" si="6"/>
        <v>2813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8"/>
        <v>0</v>
      </c>
      <c r="R29" s="111">
        <f t="shared" si="9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'felh. bev.  '!D25+'felh. bev.  '!D29</f>
        <v>0</v>
      </c>
      <c r="D30" s="165">
        <f>'felh. bev.  '!E25+'felh. bev.  '!E29</f>
        <v>2628</v>
      </c>
      <c r="E30" s="165">
        <f>'felh. bev.  '!F25+'felh. bev.  '!F29</f>
        <v>2628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0</v>
      </c>
      <c r="H30" s="165">
        <f t="shared" si="4"/>
        <v>0</v>
      </c>
      <c r="I30" s="165">
        <f t="shared" si="5"/>
        <v>2628</v>
      </c>
      <c r="J30" s="165">
        <f t="shared" si="6"/>
        <v>2628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>SUM(L30:M30)</f>
        <v>0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0</v>
      </c>
      <c r="Q30" s="111">
        <f t="shared" si="8"/>
        <v>0</v>
      </c>
      <c r="R30" s="111">
        <f t="shared" si="9"/>
        <v>0</v>
      </c>
      <c r="S30" s="281">
        <f t="shared" si="3"/>
        <v>0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5000</v>
      </c>
      <c r="N31" s="165">
        <f>'pü.mérleg Önkorm.'!N31</f>
        <v>5000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8"/>
        <v>0</v>
      </c>
      <c r="R31" s="111">
        <f t="shared" si="9"/>
        <v>5000</v>
      </c>
      <c r="S31" s="281">
        <f t="shared" si="3"/>
        <v>5000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1863</v>
      </c>
      <c r="M32" s="165">
        <f>'pü.mérleg Önkorm.'!M32+'pü.mérleg Hivatal'!M31+'püm. GAMESZ. '!M31+'püm-TASZII.'!M31</f>
        <v>0</v>
      </c>
      <c r="N32" s="165">
        <f>SUM(L32:M32)</f>
        <v>1863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8"/>
        <v>1863</v>
      </c>
      <c r="R32" s="111">
        <f t="shared" si="9"/>
        <v>0</v>
      </c>
      <c r="S32" s="281">
        <f t="shared" si="3"/>
        <v>1863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5" t="s">
        <v>49</v>
      </c>
      <c r="C33" s="516">
        <f>C12+C20+C11+C17+C13+C29</f>
        <v>765626</v>
      </c>
      <c r="D33" s="516">
        <f>D12+D20+D11+D17+D13+D29</f>
        <v>856556</v>
      </c>
      <c r="E33" s="516">
        <f>E12+E20+E11+E17+E13+E29</f>
        <v>1622182</v>
      </c>
      <c r="F33" s="516">
        <f t="shared" ref="F33:J33" si="10">F12+F20+F11+F17+F13+F29</f>
        <v>54731</v>
      </c>
      <c r="G33" s="516">
        <f t="shared" si="10"/>
        <v>-20739</v>
      </c>
      <c r="H33" s="516">
        <f t="shared" si="10"/>
        <v>820357</v>
      </c>
      <c r="I33" s="516">
        <f t="shared" si="10"/>
        <v>835817</v>
      </c>
      <c r="J33" s="516">
        <f t="shared" si="10"/>
        <v>1656174</v>
      </c>
      <c r="K33" s="359" t="s">
        <v>234</v>
      </c>
      <c r="L33" s="165">
        <f>tartalék!C16</f>
        <v>178000</v>
      </c>
      <c r="M33" s="165">
        <f>tartalék!D16</f>
        <v>15000</v>
      </c>
      <c r="N33" s="165">
        <f>tartalék!E16</f>
        <v>193000</v>
      </c>
      <c r="O33" s="111">
        <f>'pü.mérleg Önkorm.'!O33+'pü.mérleg Hivatal'!O33+'püm. GAMESZ. '!O33+püm.Brunszvik!O33+'püm Festetics'!O33+'püm-TASZII.'!O33</f>
        <v>-177800</v>
      </c>
      <c r="P33" s="111">
        <f>'pü.mérleg Önkorm.'!P33+'pü.mérleg Hivatal'!P33+'püm. GAMESZ. '!P33+püm.Brunszvik!P33+'püm Festetics'!P33</f>
        <v>-1083</v>
      </c>
      <c r="Q33" s="111">
        <f t="shared" si="8"/>
        <v>200</v>
      </c>
      <c r="R33" s="111">
        <f t="shared" si="9"/>
        <v>13917</v>
      </c>
      <c r="S33" s="281">
        <f t="shared" si="3"/>
        <v>14117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5" t="s">
        <v>64</v>
      </c>
      <c r="C34" s="199">
        <f>C15+C16+C23+C24+C25+C26+C27+C30</f>
        <v>890316</v>
      </c>
      <c r="D34" s="199">
        <f t="shared" ref="D34" si="11">D15+D16+D23+D24+D25+D26+D27+D30</f>
        <v>2628</v>
      </c>
      <c r="E34" s="199">
        <f>E15+E16+E23+E24+E25+E26+E27+E30</f>
        <v>892944</v>
      </c>
      <c r="F34" s="199">
        <f t="shared" ref="F34:J34" si="12">F15+F16+F23+F24+F25+F26+F27+F30</f>
        <v>13063</v>
      </c>
      <c r="G34" s="199">
        <f t="shared" si="12"/>
        <v>0</v>
      </c>
      <c r="H34" s="199">
        <f t="shared" si="12"/>
        <v>903379</v>
      </c>
      <c r="I34" s="199">
        <f t="shared" si="12"/>
        <v>2628</v>
      </c>
      <c r="J34" s="199">
        <f t="shared" si="12"/>
        <v>906007</v>
      </c>
      <c r="K34" s="487" t="s">
        <v>65</v>
      </c>
      <c r="L34" s="199">
        <f>SUM(L27:L33)</f>
        <v>3301486</v>
      </c>
      <c r="M34" s="199">
        <f>SUM(M27:M33)</f>
        <v>60448</v>
      </c>
      <c r="N34" s="199">
        <f>SUM(N27:N33)</f>
        <v>3361934</v>
      </c>
      <c r="O34" s="199">
        <f t="shared" ref="O34:R34" si="13">SUM(O27:O33)</f>
        <v>8737</v>
      </c>
      <c r="P34" s="199">
        <f t="shared" si="13"/>
        <v>3226</v>
      </c>
      <c r="Q34" s="199">
        <f t="shared" si="13"/>
        <v>3310223</v>
      </c>
      <c r="R34" s="199">
        <f t="shared" si="13"/>
        <v>63674</v>
      </c>
      <c r="S34" s="281">
        <f t="shared" si="3"/>
        <v>3373897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1655942</v>
      </c>
      <c r="D35" s="201">
        <f>SUM(D33:D34)</f>
        <v>859184</v>
      </c>
      <c r="E35" s="201">
        <f>SUM(C35:D35)</f>
        <v>2515126</v>
      </c>
      <c r="F35" s="201">
        <f>SUM(F33:F34)</f>
        <v>67794</v>
      </c>
      <c r="G35" s="201">
        <f>SUM(G33:G34)</f>
        <v>-20739</v>
      </c>
      <c r="H35" s="201">
        <f t="shared" ref="H35:J35" si="14">SUM(H33:H34)</f>
        <v>1723736</v>
      </c>
      <c r="I35" s="201">
        <f t="shared" si="14"/>
        <v>838445</v>
      </c>
      <c r="J35" s="201">
        <f t="shared" si="14"/>
        <v>2562181</v>
      </c>
      <c r="K35" s="489" t="s">
        <v>66</v>
      </c>
      <c r="L35" s="201">
        <f>L24+L34</f>
        <v>5098062</v>
      </c>
      <c r="M35" s="201">
        <f>M24+M34</f>
        <v>859184</v>
      </c>
      <c r="N35" s="201">
        <f>N24+N34</f>
        <v>5957246</v>
      </c>
      <c r="O35" s="201">
        <f t="shared" ref="O35:R35" si="15">O24+O34</f>
        <v>56247</v>
      </c>
      <c r="P35" s="201">
        <f t="shared" si="15"/>
        <v>-20739</v>
      </c>
      <c r="Q35" s="201">
        <f t="shared" si="15"/>
        <v>5154309</v>
      </c>
      <c r="R35" s="201">
        <f t="shared" si="15"/>
        <v>838445</v>
      </c>
      <c r="S35" s="281">
        <f t="shared" si="3"/>
        <v>5992754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6" t="s">
        <v>21</v>
      </c>
      <c r="C37" s="201">
        <f>C35-L35</f>
        <v>-3442120</v>
      </c>
      <c r="D37" s="201">
        <f>D35-M35</f>
        <v>0</v>
      </c>
      <c r="E37" s="201">
        <f>E35-N35</f>
        <v>-3442120</v>
      </c>
      <c r="F37" s="201">
        <f t="shared" ref="F37:J37" si="16">F35-O35</f>
        <v>11547</v>
      </c>
      <c r="G37" s="201">
        <f t="shared" si="16"/>
        <v>0</v>
      </c>
      <c r="H37" s="201">
        <f t="shared" si="16"/>
        <v>-3430573</v>
      </c>
      <c r="I37" s="201">
        <f t="shared" si="16"/>
        <v>0</v>
      </c>
      <c r="J37" s="201">
        <f t="shared" si="16"/>
        <v>-3430573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9" t="s">
        <v>187</v>
      </c>
      <c r="C40" s="201"/>
      <c r="D40" s="201"/>
      <c r="E40" s="201"/>
      <c r="F40" s="201"/>
      <c r="G40" s="201"/>
      <c r="H40" s="201"/>
      <c r="I40" s="201"/>
      <c r="J40" s="282"/>
      <c r="K40" s="1420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10" t="s">
        <v>1245</v>
      </c>
      <c r="C41" s="662">
        <f>'pü.mérleg Önkorm.'!C41</f>
        <v>495300</v>
      </c>
      <c r="D41" s="662">
        <f>'pü.mérleg Önkorm.'!D41</f>
        <v>0</v>
      </c>
      <c r="E41" s="662">
        <f>'pü.mérleg Önkorm.'!E41</f>
        <v>495300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495300</v>
      </c>
      <c r="I41" s="662">
        <f>D41+G41</f>
        <v>0</v>
      </c>
      <c r="J41" s="1427">
        <f>H41+I41</f>
        <v>495300</v>
      </c>
      <c r="K41" s="132" t="s">
        <v>1246</v>
      </c>
      <c r="L41" s="165">
        <f>'pü.mérleg Önkorm.'!L41</f>
        <v>160121</v>
      </c>
      <c r="M41" s="165">
        <f>'pü.mérleg Önkorm.'!M41</f>
        <v>0</v>
      </c>
      <c r="N41" s="165">
        <f>'pü.mérleg Önkorm.'!N41</f>
        <v>160121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160121</v>
      </c>
      <c r="R41" s="111">
        <f t="shared" si="2"/>
        <v>0</v>
      </c>
      <c r="S41" s="281">
        <f t="shared" si="3"/>
        <v>160121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4"/>
      <c r="D42" s="1425">
        <f>'pü.mérleg Önkorm.'!D42</f>
        <v>0</v>
      </c>
      <c r="E42" s="1425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7">C42+F42</f>
        <v>0</v>
      </c>
      <c r="I42" s="662">
        <f t="shared" ref="I42:I52" si="18">D42+G42</f>
        <v>0</v>
      </c>
      <c r="J42" s="1427">
        <f t="shared" ref="J42:J52" si="19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7"/>
        <v>0</v>
      </c>
      <c r="I43" s="662">
        <f t="shared" si="18"/>
        <v>0</v>
      </c>
      <c r="J43" s="1427">
        <f t="shared" si="19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ht="22.5" x14ac:dyDescent="0.2">
      <c r="A44" s="1346">
        <f t="shared" si="0"/>
        <v>36</v>
      </c>
      <c r="B44" s="1425" t="s">
        <v>687</v>
      </c>
      <c r="C44" s="165">
        <f>'pü.mérleg Önkorm.'!C44+'pü.mérleg Hivatal'!C43+'püm. GAMESZ. '!C43+püm.Brunszvik!C43+'püm Festetics'!C43+'püm-TASZII.'!C43</f>
        <v>1001000</v>
      </c>
      <c r="D44" s="165">
        <f>'pü.mérleg Önkorm.'!D44+'pü.mérleg Hivatal'!D43+'püm. GAMESZ. '!D43+püm.Brunszvik!D43+'püm Festetics'!D43+'püm-TASZII.'!D43</f>
        <v>0</v>
      </c>
      <c r="E44" s="165">
        <f>'pü.mérleg Önkorm.'!E44+'pü.mérleg Hivatal'!E43+'püm. GAMESZ. '!E43+püm.Brunszvik!E43+'püm Festetics'!E43+'püm-TASZII.'!E43</f>
        <v>1001000</v>
      </c>
      <c r="F44" s="662">
        <f>'pü.mérleg Önkorm.'!F44+'pü.mérleg Hivatal'!F43+'püm. GAMESZ. '!F43+püm.Brunszvik!F43+'püm Festetics'!F43+'püm-TASZII.'!F43</f>
        <v>-11547</v>
      </c>
      <c r="G44" s="662">
        <f>'pü.mérleg Önkorm.'!G44+'pü.mérleg Hivatal'!G43+'püm. GAMESZ. '!G43+püm.Brunszvik!G43+'püm Festetics'!G43+'püm-TASZII.'!G43</f>
        <v>0</v>
      </c>
      <c r="H44" s="662">
        <f t="shared" si="17"/>
        <v>989453</v>
      </c>
      <c r="I44" s="662">
        <f t="shared" si="18"/>
        <v>0</v>
      </c>
      <c r="J44" s="1427">
        <f t="shared" si="19"/>
        <v>989453</v>
      </c>
      <c r="K44" s="359" t="s">
        <v>216</v>
      </c>
      <c r="L44" s="201"/>
      <c r="M44" s="201"/>
      <c r="N44" s="201"/>
      <c r="O44" s="111"/>
      <c r="P44" s="111"/>
      <c r="Q44" s="111"/>
      <c r="R44" s="111"/>
      <c r="S44" s="281"/>
      <c r="T44" s="122"/>
      <c r="U44" s="122"/>
      <c r="V44" s="164"/>
      <c r="W44" s="164"/>
      <c r="X44" s="8"/>
      <c r="Y44" s="8"/>
      <c r="Z44" s="8"/>
      <c r="AA44" s="8"/>
    </row>
    <row r="45" spans="1:27" ht="22.5" x14ac:dyDescent="0.2">
      <c r="A45" s="1346">
        <f t="shared" si="0"/>
        <v>37</v>
      </c>
      <c r="B45" s="1425" t="s">
        <v>1141</v>
      </c>
      <c r="C45" s="165">
        <f>'pü.mérleg Önkorm.'!C45</f>
        <v>2112767</v>
      </c>
      <c r="D45" s="165">
        <f>'pü.mérleg Önkorm.'!D45</f>
        <v>0</v>
      </c>
      <c r="E45" s="165">
        <f>'pü.mérleg Önkorm.'!E45+'pü.mérleg Hivatal'!E44+'püm. GAMESZ. '!E44+püm.Brunszvik!E44+'püm Festetics'!E44+'püm-TASZII.'!E44</f>
        <v>2112767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7"/>
        <v>2112767</v>
      </c>
      <c r="I45" s="662">
        <f t="shared" si="18"/>
        <v>0</v>
      </c>
      <c r="J45" s="1427">
        <f t="shared" si="19"/>
        <v>2112767</v>
      </c>
      <c r="K45" s="359"/>
      <c r="L45" s="201"/>
      <c r="M45" s="201"/>
      <c r="N45" s="201"/>
      <c r="O45" s="122"/>
      <c r="P45" s="122"/>
      <c r="Q45" s="122"/>
      <c r="R45" s="122"/>
      <c r="S45" s="1430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9" t="s">
        <v>1140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7"/>
        <v>0</v>
      </c>
      <c r="I46" s="662">
        <f t="shared" si="18"/>
        <v>0</v>
      </c>
      <c r="J46" s="1427">
        <f t="shared" si="19"/>
        <v>0</v>
      </c>
      <c r="K46" s="359"/>
      <c r="L46" s="201"/>
      <c r="M46" s="201"/>
      <c r="N46" s="201"/>
      <c r="O46" s="122"/>
      <c r="P46" s="122"/>
      <c r="Q46" s="122"/>
      <c r="R46" s="122"/>
      <c r="S46" s="1430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11526</v>
      </c>
      <c r="D47" s="165">
        <f>'pü.mérleg Önkorm.'!D47</f>
        <v>0</v>
      </c>
      <c r="E47" s="165">
        <f>'pü.mérleg Önkorm.'!E47</f>
        <v>11526</v>
      </c>
      <c r="F47" s="662">
        <f>'pü.mérleg Önkorm.'!F47+'pü.mérleg Hivatal'!F46+'püm. GAMESZ. '!F46+püm.Brunszvik!F46+'püm Festetics'!F46+'püm-TASZII.'!F46</f>
        <v>25373</v>
      </c>
      <c r="G47" s="662">
        <f>'pü.mérleg Önkorm.'!G47+'pü.mérleg Hivatal'!G46+'püm. GAMESZ. '!G46+püm.Brunszvik!G46+'püm Festetics'!G46+'püm-TASZII.'!G46</f>
        <v>0</v>
      </c>
      <c r="H47" s="662">
        <f t="shared" si="17"/>
        <v>36899</v>
      </c>
      <c r="I47" s="662">
        <f t="shared" si="18"/>
        <v>0</v>
      </c>
      <c r="J47" s="1427">
        <f t="shared" si="19"/>
        <v>36899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30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7"/>
      <c r="K48" s="359" t="s">
        <v>218</v>
      </c>
      <c r="L48" s="165">
        <f>'pü.mérleg Önkorm.'!L48</f>
        <v>18352</v>
      </c>
      <c r="M48" s="165">
        <f>'pü.mérleg Önkorm.'!M48</f>
        <v>0</v>
      </c>
      <c r="N48" s="165">
        <f>'pü.mérleg Önkorm.'!N48</f>
        <v>18352</v>
      </c>
      <c r="O48" s="111">
        <f>'pü.mérleg Önkorm.'!O48</f>
        <v>25373</v>
      </c>
      <c r="P48" s="111">
        <f>'pü.mérleg Önkorm.'!P48</f>
        <v>0</v>
      </c>
      <c r="Q48" s="111">
        <f>L48+O48</f>
        <v>43725</v>
      </c>
      <c r="R48" s="111">
        <f>M48+P48</f>
        <v>0</v>
      </c>
      <c r="S48" s="281">
        <f>Q48+R48</f>
        <v>43725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7"/>
      <c r="K49" s="359" t="s">
        <v>219</v>
      </c>
      <c r="L49" s="165"/>
      <c r="M49" s="165"/>
      <c r="N49" s="165"/>
      <c r="O49" s="122"/>
      <c r="P49" s="122"/>
      <c r="Q49" s="122"/>
      <c r="R49" s="122"/>
      <c r="S49" s="1430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7"/>
      <c r="K50" s="359" t="s">
        <v>220</v>
      </c>
      <c r="L50" s="165"/>
      <c r="M50" s="165"/>
      <c r="N50" s="165"/>
      <c r="O50" s="122"/>
      <c r="P50" s="122"/>
      <c r="Q50" s="122"/>
      <c r="R50" s="122"/>
      <c r="S50" s="1430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7"/>
      <c r="K51" s="359" t="s">
        <v>221</v>
      </c>
      <c r="L51" s="165"/>
      <c r="M51" s="165"/>
      <c r="N51" s="165"/>
      <c r="O51" s="122"/>
      <c r="P51" s="122"/>
      <c r="Q51" s="122"/>
      <c r="R51" s="122"/>
      <c r="S51" s="1430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7"/>
        <v>0</v>
      </c>
      <c r="I52" s="662">
        <f t="shared" si="18"/>
        <v>0</v>
      </c>
      <c r="J52" s="1427">
        <f t="shared" si="19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30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30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30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3620593</v>
      </c>
      <c r="D55" s="201">
        <f>SUM(D40:D53)</f>
        <v>0</v>
      </c>
      <c r="E55" s="201">
        <f>SUM(E40:E53)</f>
        <v>3620593</v>
      </c>
      <c r="F55" s="201">
        <f t="shared" ref="F55:J55" si="20">SUM(F40:F53)</f>
        <v>13826</v>
      </c>
      <c r="G55" s="201">
        <f t="shared" si="20"/>
        <v>0</v>
      </c>
      <c r="H55" s="201">
        <f t="shared" si="20"/>
        <v>3634419</v>
      </c>
      <c r="I55" s="201">
        <f t="shared" si="20"/>
        <v>0</v>
      </c>
      <c r="J55" s="201">
        <f t="shared" si="20"/>
        <v>3634419</v>
      </c>
      <c r="K55" s="489" t="s">
        <v>383</v>
      </c>
      <c r="L55" s="201">
        <f>SUM(L40:L54)</f>
        <v>178473</v>
      </c>
      <c r="M55" s="201">
        <f>SUM(M40:M54)</f>
        <v>0</v>
      </c>
      <c r="N55" s="201">
        <f>SUM(N40:N54)</f>
        <v>178473</v>
      </c>
      <c r="O55" s="201">
        <f t="shared" ref="O55:R55" si="21">SUM(O40:O54)</f>
        <v>25373</v>
      </c>
      <c r="P55" s="201">
        <f t="shared" si="21"/>
        <v>0</v>
      </c>
      <c r="Q55" s="201">
        <f t="shared" si="21"/>
        <v>203846</v>
      </c>
      <c r="R55" s="201">
        <f t="shared" si="21"/>
        <v>0</v>
      </c>
      <c r="S55" s="284">
        <f>Q55+R55</f>
        <v>203846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5276535</v>
      </c>
      <c r="D56" s="528">
        <f>D35+D55</f>
        <v>859184</v>
      </c>
      <c r="E56" s="1409">
        <f>E35+E55</f>
        <v>6135719</v>
      </c>
      <c r="F56" s="1409">
        <f t="shared" ref="F56:J56" si="22">F35+F55</f>
        <v>81620</v>
      </c>
      <c r="G56" s="1409">
        <f t="shared" si="22"/>
        <v>-20739</v>
      </c>
      <c r="H56" s="1409">
        <f t="shared" si="22"/>
        <v>5358155</v>
      </c>
      <c r="I56" s="1409">
        <f t="shared" si="22"/>
        <v>838445</v>
      </c>
      <c r="J56" s="1409">
        <f t="shared" si="22"/>
        <v>6196600</v>
      </c>
      <c r="K56" s="1379" t="s">
        <v>384</v>
      </c>
      <c r="L56" s="528">
        <f>L35+L55</f>
        <v>5276535</v>
      </c>
      <c r="M56" s="528">
        <f>M35+M55</f>
        <v>859184</v>
      </c>
      <c r="N56" s="1409">
        <f>N35+N55</f>
        <v>6135719</v>
      </c>
      <c r="O56" s="1409">
        <f t="shared" ref="O56:R56" si="23">O35+O55</f>
        <v>81620</v>
      </c>
      <c r="P56" s="1409">
        <f t="shared" si="23"/>
        <v>-20739</v>
      </c>
      <c r="Q56" s="1409">
        <f t="shared" si="23"/>
        <v>5358155</v>
      </c>
      <c r="R56" s="1409">
        <f t="shared" si="23"/>
        <v>838445</v>
      </c>
      <c r="S56" s="1378">
        <f>Q56+R56</f>
        <v>6196600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40" t="s">
        <v>1228</v>
      </c>
      <c r="B2" s="1540"/>
      <c r="C2" s="1540"/>
      <c r="D2" s="1540"/>
      <c r="E2" s="1540"/>
    </row>
    <row r="3" spans="1:5" x14ac:dyDescent="0.25">
      <c r="B3" s="16"/>
      <c r="C3" s="177"/>
    </row>
    <row r="4" spans="1:5" ht="15" customHeight="1" x14ac:dyDescent="0.25">
      <c r="A4" s="1541" t="s">
        <v>73</v>
      </c>
      <c r="B4" s="1541"/>
      <c r="C4" s="1541"/>
      <c r="D4" s="1541"/>
      <c r="E4" s="1541"/>
    </row>
    <row r="5" spans="1:5" ht="15" customHeight="1" x14ac:dyDescent="0.25">
      <c r="A5" s="1542" t="s">
        <v>1038</v>
      </c>
      <c r="B5" s="1542"/>
      <c r="C5" s="1542"/>
      <c r="D5" s="1542"/>
      <c r="E5" s="1542"/>
    </row>
    <row r="6" spans="1:5" ht="15" customHeight="1" x14ac:dyDescent="0.25">
      <c r="A6" s="1542" t="s">
        <v>454</v>
      </c>
      <c r="B6" s="1542"/>
      <c r="C6" s="1542"/>
      <c r="D6" s="1542"/>
      <c r="E6" s="1542"/>
    </row>
    <row r="7" spans="1:5" ht="15" customHeight="1" x14ac:dyDescent="0.25">
      <c r="B7" s="1542"/>
      <c r="C7" s="1542"/>
    </row>
    <row r="8" spans="1:5" s="17" customFormat="1" ht="20.100000000000001" customHeight="1" x14ac:dyDescent="0.25">
      <c r="A8" s="1543" t="s">
        <v>246</v>
      </c>
      <c r="B8" s="1544"/>
      <c r="C8" s="1544"/>
      <c r="D8" s="1544"/>
      <c r="E8" s="1544"/>
    </row>
    <row r="9" spans="1:5" s="17" customFormat="1" ht="20.100000000000001" customHeight="1" x14ac:dyDescent="0.25">
      <c r="A9" s="1547" t="s">
        <v>72</v>
      </c>
      <c r="B9" s="316" t="s">
        <v>54</v>
      </c>
      <c r="C9" s="1546" t="s">
        <v>55</v>
      </c>
      <c r="D9" s="1546"/>
      <c r="E9" s="1546"/>
    </row>
    <row r="10" spans="1:5" ht="46.5" customHeight="1" x14ac:dyDescent="0.25">
      <c r="A10" s="1547"/>
      <c r="B10" s="1539" t="s">
        <v>78</v>
      </c>
      <c r="C10" s="1545" t="s">
        <v>1039</v>
      </c>
      <c r="D10" s="1545"/>
      <c r="E10" s="1545"/>
    </row>
    <row r="11" spans="1:5" ht="20.100000000000001" customHeight="1" x14ac:dyDescent="0.25">
      <c r="A11" s="1547"/>
      <c r="B11" s="1539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1161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1161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A11" zoomScale="90" zoomScaleNormal="90" workbookViewId="0">
      <selection activeCell="S60" sqref="S60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46" t="s">
        <v>1243</v>
      </c>
      <c r="B1" s="1446"/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  <c r="S1" s="1446"/>
    </row>
    <row r="2" spans="1:19" x14ac:dyDescent="0.2">
      <c r="N2" s="102"/>
    </row>
    <row r="3" spans="1:19" s="77" customFormat="1" ht="12.75" customHeight="1" x14ac:dyDescent="0.2">
      <c r="A3" s="1447" t="s">
        <v>73</v>
      </c>
      <c r="B3" s="1447"/>
      <c r="C3" s="1447"/>
      <c r="D3" s="1447"/>
      <c r="E3" s="1447"/>
      <c r="F3" s="1447"/>
      <c r="G3" s="1447"/>
      <c r="H3" s="1447"/>
      <c r="I3" s="1447"/>
      <c r="J3" s="1447"/>
      <c r="K3" s="1447"/>
      <c r="L3" s="1447"/>
      <c r="M3" s="1447"/>
      <c r="N3" s="1447"/>
      <c r="O3" s="1447"/>
      <c r="P3" s="1447"/>
      <c r="Q3" s="1447"/>
      <c r="R3" s="1447"/>
      <c r="S3" s="1447"/>
    </row>
    <row r="4" spans="1:19" s="77" customFormat="1" ht="12.75" customHeight="1" x14ac:dyDescent="0.2">
      <c r="A4" s="1548" t="s">
        <v>1040</v>
      </c>
      <c r="B4" s="1548"/>
      <c r="C4" s="1548"/>
      <c r="D4" s="1548"/>
      <c r="E4" s="1548"/>
      <c r="F4" s="1548"/>
      <c r="G4" s="1548"/>
      <c r="H4" s="1548"/>
      <c r="I4" s="1548"/>
      <c r="J4" s="1548"/>
      <c r="K4" s="1548"/>
      <c r="L4" s="1548"/>
      <c r="M4" s="1548"/>
      <c r="N4" s="1548"/>
      <c r="O4" s="1548"/>
      <c r="P4" s="1548"/>
      <c r="Q4" s="1548"/>
      <c r="R4" s="1548"/>
      <c r="S4" s="1548"/>
    </row>
    <row r="5" spans="1:19" s="77" customFormat="1" ht="12.75" customHeight="1" x14ac:dyDescent="0.2">
      <c r="A5" s="1449" t="s">
        <v>246</v>
      </c>
      <c r="B5" s="1449"/>
      <c r="C5" s="1449"/>
      <c r="D5" s="1449"/>
      <c r="E5" s="1449"/>
      <c r="F5" s="1449"/>
      <c r="G5" s="1449"/>
      <c r="H5" s="1449"/>
      <c r="I5" s="1449"/>
      <c r="J5" s="1449"/>
      <c r="K5" s="1449"/>
      <c r="L5" s="1449"/>
      <c r="M5" s="1449"/>
      <c r="N5" s="1449"/>
      <c r="O5" s="1449"/>
      <c r="P5" s="1449"/>
      <c r="Q5" s="1449"/>
      <c r="R5" s="1449"/>
      <c r="S5" s="1449"/>
    </row>
    <row r="6" spans="1:19" s="77" customFormat="1" ht="12.75" customHeight="1" x14ac:dyDescent="0.2">
      <c r="A6" s="1453" t="s">
        <v>53</v>
      </c>
      <c r="B6" s="1455" t="s">
        <v>54</v>
      </c>
      <c r="C6" s="1551" t="s">
        <v>55</v>
      </c>
      <c r="D6" s="1552"/>
      <c r="E6" s="1552"/>
      <c r="F6" s="1552"/>
      <c r="G6" s="1552"/>
      <c r="H6" s="1552"/>
      <c r="I6" s="1552"/>
      <c r="J6" s="1553"/>
      <c r="K6" s="1558" t="s">
        <v>56</v>
      </c>
      <c r="L6" s="1554" t="s">
        <v>57</v>
      </c>
      <c r="M6" s="1555"/>
      <c r="N6" s="1555"/>
      <c r="O6" s="1555"/>
      <c r="P6" s="1555"/>
      <c r="Q6" s="1555"/>
      <c r="R6" s="1555"/>
      <c r="S6" s="1556"/>
    </row>
    <row r="7" spans="1:19" s="77" customFormat="1" ht="12.75" customHeight="1" x14ac:dyDescent="0.2">
      <c r="A7" s="1453"/>
      <c r="B7" s="1455"/>
      <c r="C7" s="1450" t="s">
        <v>1013</v>
      </c>
      <c r="D7" s="1450"/>
      <c r="E7" s="1451"/>
      <c r="F7" s="1439" t="s">
        <v>1237</v>
      </c>
      <c r="G7" s="1440"/>
      <c r="H7" s="1439" t="s">
        <v>1238</v>
      </c>
      <c r="I7" s="1440"/>
      <c r="J7" s="1440"/>
      <c r="K7" s="1558"/>
      <c r="L7" s="1557" t="s">
        <v>1013</v>
      </c>
      <c r="M7" s="1557"/>
      <c r="N7" s="1557"/>
      <c r="O7" s="1549" t="s">
        <v>1237</v>
      </c>
      <c r="P7" s="1550"/>
      <c r="Q7" s="1549" t="s">
        <v>1238</v>
      </c>
      <c r="R7" s="1550"/>
      <c r="S7" s="1550"/>
    </row>
    <row r="8" spans="1:19" s="78" customFormat="1" ht="36.6" customHeight="1" x14ac:dyDescent="0.2">
      <c r="A8" s="1454"/>
      <c r="B8" s="1396" t="s">
        <v>58</v>
      </c>
      <c r="C8" s="1369" t="s">
        <v>59</v>
      </c>
      <c r="D8" s="1369" t="s">
        <v>60</v>
      </c>
      <c r="E8" s="1403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2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6">
        <v>1</v>
      </c>
      <c r="B9" s="1415" t="s">
        <v>22</v>
      </c>
      <c r="C9" s="1374"/>
      <c r="D9" s="1374"/>
      <c r="E9" s="1374"/>
      <c r="F9" s="1374"/>
      <c r="G9" s="1374"/>
      <c r="H9" s="1374"/>
      <c r="I9" s="1374"/>
      <c r="J9" s="1388"/>
      <c r="K9" s="1416" t="s">
        <v>23</v>
      </c>
      <c r="L9" s="1374"/>
      <c r="M9" s="1374"/>
      <c r="N9" s="1411"/>
      <c r="O9" s="1375"/>
      <c r="P9" s="1375"/>
      <c r="Q9" s="1375"/>
      <c r="R9" s="1375"/>
      <c r="S9" s="1394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'műk. kiad. szakf Önkorm. '!D57</f>
        <v>66567</v>
      </c>
      <c r="M10" s="165">
        <f>'műk. kiad. szakf Önkorm. '!E57</f>
        <v>20920</v>
      </c>
      <c r="N10" s="661">
        <f>SUM(L10:M10)</f>
        <v>87487</v>
      </c>
      <c r="O10" s="165">
        <v>376</v>
      </c>
      <c r="P10" s="165">
        <v>-376</v>
      </c>
      <c r="Q10" s="165">
        <f>L10+O10</f>
        <v>66943</v>
      </c>
      <c r="R10" s="165">
        <f>M10+P10</f>
        <v>20544</v>
      </c>
      <c r="S10" s="301">
        <f>Q10+R10</f>
        <v>87487</v>
      </c>
    </row>
    <row r="11" spans="1:19" x14ac:dyDescent="0.2">
      <c r="A11" s="1346">
        <f t="shared" si="0"/>
        <v>3</v>
      </c>
      <c r="B11" s="122" t="s">
        <v>174</v>
      </c>
      <c r="C11" s="165">
        <f>'tám, végl. pe.átv  '!C11+'tám, végl. pe.átv  '!C19+'tám, végl. pe.átv  '!C20</f>
        <v>353454</v>
      </c>
      <c r="D11" s="165">
        <f>'tám, végl. pe.átv  '!D11+'tám, végl. pe.átv  '!D19+'tám, végl. pe.átv  '!D20</f>
        <v>105325</v>
      </c>
      <c r="E11" s="165">
        <f>'tám, végl. pe.átv  '!E11+'tám, végl. pe.átv  '!E19+'tám, végl. pe.átv  '!E20</f>
        <v>458779</v>
      </c>
      <c r="F11" s="165">
        <v>36686</v>
      </c>
      <c r="G11" s="556"/>
      <c r="H11" s="165">
        <f>C11+F11</f>
        <v>390140</v>
      </c>
      <c r="I11" s="165">
        <f>D11+G11</f>
        <v>105325</v>
      </c>
      <c r="J11" s="301">
        <f>H11+I11</f>
        <v>495465</v>
      </c>
      <c r="K11" s="359" t="s">
        <v>198</v>
      </c>
      <c r="L11" s="165">
        <f>'műk. kiad. szakf Önkorm. '!F57</f>
        <v>16901</v>
      </c>
      <c r="M11" s="165">
        <f>'műk. kiad. szakf Önkorm. '!G57</f>
        <v>8620</v>
      </c>
      <c r="N11" s="661">
        <f>SUM(L11:M11)</f>
        <v>25521</v>
      </c>
      <c r="O11" s="165">
        <v>38</v>
      </c>
      <c r="P11" s="165">
        <v>-38</v>
      </c>
      <c r="Q11" s="165">
        <f t="shared" ref="Q11:Q21" si="1">L11+O11</f>
        <v>16939</v>
      </c>
      <c r="R11" s="165">
        <f t="shared" ref="R11:R21" si="2">M11+P11</f>
        <v>8582</v>
      </c>
      <c r="S11" s="301">
        <f t="shared" ref="S11:S21" si="3">Q11+R11</f>
        <v>25521</v>
      </c>
    </row>
    <row r="12" spans="1:19" x14ac:dyDescent="0.2">
      <c r="A12" s="1346">
        <f t="shared" si="0"/>
        <v>4</v>
      </c>
      <c r="B12" s="122" t="s">
        <v>171</v>
      </c>
      <c r="C12" s="165"/>
      <c r="D12" s="165">
        <v>0</v>
      </c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f>'műk. kiad. szakf Önkorm. '!H57</f>
        <v>474106</v>
      </c>
      <c r="M12" s="165">
        <f>'műk. kiad. szakf Önkorm. '!I57</f>
        <v>179839</v>
      </c>
      <c r="N12" s="661">
        <f>SUM(L12:M12)</f>
        <v>653945</v>
      </c>
      <c r="O12" s="165">
        <v>71077</v>
      </c>
      <c r="P12" s="165">
        <v>252</v>
      </c>
      <c r="Q12" s="165">
        <f t="shared" si="1"/>
        <v>545183</v>
      </c>
      <c r="R12" s="165">
        <f t="shared" si="2"/>
        <v>180091</v>
      </c>
      <c r="S12" s="301">
        <f t="shared" si="3"/>
        <v>725274</v>
      </c>
    </row>
    <row r="13" spans="1:19" ht="12" customHeight="1" x14ac:dyDescent="0.2">
      <c r="A13" s="1346">
        <f t="shared" si="0"/>
        <v>5</v>
      </c>
      <c r="B13" s="122" t="s">
        <v>1206</v>
      </c>
      <c r="C13" s="165">
        <f>'tám, végl. pe.átv  '!C38</f>
        <v>37915</v>
      </c>
      <c r="D13" s="165">
        <f>'tám, végl. pe.átv  '!D38</f>
        <v>2274</v>
      </c>
      <c r="E13" s="165">
        <f>'tám, végl. pe.átv  '!E38</f>
        <v>40189</v>
      </c>
      <c r="F13" s="165">
        <v>-9787</v>
      </c>
      <c r="G13" s="556"/>
      <c r="H13" s="165">
        <f t="shared" si="4"/>
        <v>28128</v>
      </c>
      <c r="I13" s="165">
        <f t="shared" si="5"/>
        <v>2274</v>
      </c>
      <c r="J13" s="301">
        <f t="shared" si="6"/>
        <v>30402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>
        <f>'ellátottak önk.'!E29</f>
        <v>2300</v>
      </c>
      <c r="M14" s="165">
        <f>'ellátottak önk.'!F29</f>
        <v>14009</v>
      </c>
      <c r="N14" s="661">
        <f>SUM(L14:M14)</f>
        <v>16309</v>
      </c>
      <c r="O14" s="556"/>
      <c r="P14" s="556"/>
      <c r="Q14" s="165">
        <f t="shared" si="1"/>
        <v>2300</v>
      </c>
      <c r="R14" s="165">
        <f t="shared" si="2"/>
        <v>14009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>
        <f>'felh. bev.  '!D18</f>
        <v>0</v>
      </c>
      <c r="D15" s="165"/>
      <c r="E15" s="165">
        <f t="shared" ref="E15:E16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7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8" t="s">
        <v>1207</v>
      </c>
      <c r="C16" s="165">
        <f>'felh. bev.  '!D23</f>
        <v>890316</v>
      </c>
      <c r="D16" s="165">
        <f>'felh. bev.  '!E23</f>
        <v>0</v>
      </c>
      <c r="E16" s="165">
        <f t="shared" si="8"/>
        <v>890316</v>
      </c>
      <c r="F16" s="165">
        <v>9787</v>
      </c>
      <c r="G16" s="556"/>
      <c r="H16" s="165">
        <f t="shared" si="4"/>
        <v>900103</v>
      </c>
      <c r="I16" s="165">
        <f t="shared" si="5"/>
        <v>0</v>
      </c>
      <c r="J16" s="301">
        <f t="shared" si="6"/>
        <v>900103</v>
      </c>
      <c r="K16" s="359" t="s">
        <v>201</v>
      </c>
      <c r="L16" s="556"/>
      <c r="M16" s="556"/>
      <c r="N16" s="1417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>
        <f>'közhatalmi bevételek'!D30</f>
        <v>228947</v>
      </c>
      <c r="D17" s="165">
        <f>'közhatalmi bevételek'!E30</f>
        <v>534585</v>
      </c>
      <c r="E17" s="165">
        <f>'közhatalmi bevételek'!F30</f>
        <v>763532</v>
      </c>
      <c r="F17" s="165">
        <v>27832</v>
      </c>
      <c r="G17" s="165">
        <v>-27832</v>
      </c>
      <c r="H17" s="165">
        <f t="shared" si="4"/>
        <v>256779</v>
      </c>
      <c r="I17" s="165">
        <f t="shared" si="5"/>
        <v>506753</v>
      </c>
      <c r="J17" s="301">
        <f t="shared" si="6"/>
        <v>763532</v>
      </c>
      <c r="K17" s="359" t="s">
        <v>202</v>
      </c>
      <c r="L17" s="165">
        <f>mc.pe.átad!E22</f>
        <v>1350</v>
      </c>
      <c r="M17" s="165">
        <f>mc.pe.átad!F22</f>
        <v>30503</v>
      </c>
      <c r="N17" s="165">
        <f>mc.pe.átad!G22</f>
        <v>31853</v>
      </c>
      <c r="O17" s="165">
        <v>401</v>
      </c>
      <c r="P17" s="165">
        <v>23670</v>
      </c>
      <c r="Q17" s="165">
        <f t="shared" si="1"/>
        <v>1751</v>
      </c>
      <c r="R17" s="165">
        <f t="shared" si="2"/>
        <v>54173</v>
      </c>
      <c r="S17" s="301">
        <f t="shared" si="3"/>
        <v>55924</v>
      </c>
    </row>
    <row r="18" spans="1:19" x14ac:dyDescent="0.2">
      <c r="A18" s="1346">
        <f t="shared" si="7"/>
        <v>10</v>
      </c>
      <c r="B18" s="1385" t="s">
        <v>37</v>
      </c>
      <c r="C18" s="1417"/>
      <c r="D18" s="1417"/>
      <c r="E18" s="1417"/>
      <c r="F18" s="1417"/>
      <c r="G18" s="1417"/>
      <c r="H18" s="165"/>
      <c r="I18" s="165"/>
      <c r="J18" s="301"/>
      <c r="K18" s="359" t="s">
        <v>203</v>
      </c>
      <c r="L18" s="165">
        <f>mc.pe.átad!E58</f>
        <v>28006</v>
      </c>
      <c r="M18" s="165">
        <f>mc.pe.átad!F58</f>
        <v>138632</v>
      </c>
      <c r="N18" s="165">
        <f>mc.pe.átad!G58</f>
        <v>166638</v>
      </c>
      <c r="O18" s="165"/>
      <c r="P18" s="165">
        <v>-48852</v>
      </c>
      <c r="Q18" s="165">
        <f t="shared" si="1"/>
        <v>28006</v>
      </c>
      <c r="R18" s="165">
        <f t="shared" si="2"/>
        <v>89780</v>
      </c>
      <c r="S18" s="301">
        <f t="shared" si="3"/>
        <v>117786</v>
      </c>
    </row>
    <row r="19" spans="1:19" x14ac:dyDescent="0.2">
      <c r="A19" s="1346">
        <f t="shared" si="7"/>
        <v>11</v>
      </c>
      <c r="B19" s="1385"/>
      <c r="C19" s="1417"/>
      <c r="D19" s="1417"/>
      <c r="E19" s="1417"/>
      <c r="F19" s="1417"/>
      <c r="G19" s="1417"/>
      <c r="H19" s="165"/>
      <c r="I19" s="165"/>
      <c r="J19" s="301"/>
      <c r="K19" s="359" t="s">
        <v>227</v>
      </c>
      <c r="L19" s="165">
        <f>'műk. kiad. szakf Önkorm. '!N57</f>
        <v>138569</v>
      </c>
      <c r="M19" s="165">
        <f>'műk. kiad. szakf Önkorm. '!O57</f>
        <v>0</v>
      </c>
      <c r="N19" s="165">
        <f>L19+M19</f>
        <v>138569</v>
      </c>
      <c r="O19" s="165">
        <v>486</v>
      </c>
      <c r="P19" s="165">
        <v>0</v>
      </c>
      <c r="Q19" s="165">
        <f t="shared" si="1"/>
        <v>139055</v>
      </c>
      <c r="R19" s="165">
        <f t="shared" si="2"/>
        <v>0</v>
      </c>
      <c r="S19" s="301">
        <f t="shared" si="3"/>
        <v>139055</v>
      </c>
    </row>
    <row r="20" spans="1:19" x14ac:dyDescent="0.2">
      <c r="A20" s="1346">
        <f>A19+1</f>
        <v>12</v>
      </c>
      <c r="B20" s="122" t="s">
        <v>176</v>
      </c>
      <c r="C20" s="661">
        <v>27558</v>
      </c>
      <c r="D20" s="661">
        <v>108348</v>
      </c>
      <c r="E20" s="661">
        <f>SUM(C20:D20)</f>
        <v>135906</v>
      </c>
      <c r="F20" s="1417"/>
      <c r="G20" s="1417"/>
      <c r="H20" s="165">
        <f t="shared" si="4"/>
        <v>27558</v>
      </c>
      <c r="I20" s="165">
        <f t="shared" si="5"/>
        <v>108348</v>
      </c>
      <c r="J20" s="301">
        <f t="shared" si="6"/>
        <v>135906</v>
      </c>
      <c r="K20" s="359" t="s">
        <v>205</v>
      </c>
      <c r="L20" s="165">
        <f>tartalék!C23</f>
        <v>86400</v>
      </c>
      <c r="M20" s="165">
        <f>tartalék!D23</f>
        <v>20000</v>
      </c>
      <c r="N20" s="661">
        <f>SUM(L20:M20)</f>
        <v>106400</v>
      </c>
      <c r="O20" s="165">
        <v>-15277</v>
      </c>
      <c r="P20" s="165">
        <v>-244</v>
      </c>
      <c r="Q20" s="165">
        <f t="shared" si="1"/>
        <v>71123</v>
      </c>
      <c r="R20" s="165">
        <f t="shared" si="2"/>
        <v>19756</v>
      </c>
      <c r="S20" s="301">
        <f t="shared" si="3"/>
        <v>90879</v>
      </c>
    </row>
    <row r="21" spans="1:19" x14ac:dyDescent="0.2">
      <c r="A21" s="1346">
        <f t="shared" si="7"/>
        <v>13</v>
      </c>
      <c r="B21" s="122"/>
      <c r="C21" s="1417"/>
      <c r="D21" s="1417"/>
      <c r="E21" s="1417"/>
      <c r="F21" s="1417"/>
      <c r="G21" s="1417"/>
      <c r="H21" s="165"/>
      <c r="I21" s="165"/>
      <c r="J21" s="301"/>
      <c r="K21" s="359" t="s">
        <v>228</v>
      </c>
      <c r="L21" s="165">
        <f>tartalék!C28</f>
        <v>20000</v>
      </c>
      <c r="M21" s="165">
        <f>tartalék!D28</f>
        <v>0</v>
      </c>
      <c r="N21" s="165">
        <f>tartalék!E28</f>
        <v>20000</v>
      </c>
      <c r="O21" s="165">
        <v>-9972</v>
      </c>
      <c r="P21" s="556"/>
      <c r="Q21" s="165">
        <f t="shared" si="1"/>
        <v>10028</v>
      </c>
      <c r="R21" s="165">
        <f t="shared" si="2"/>
        <v>0</v>
      </c>
      <c r="S21" s="301">
        <f t="shared" si="3"/>
        <v>10028</v>
      </c>
    </row>
    <row r="22" spans="1:19" s="79" customFormat="1" x14ac:dyDescent="0.2">
      <c r="A22" s="1346">
        <f t="shared" si="7"/>
        <v>14</v>
      </c>
      <c r="B22" s="122" t="s">
        <v>39</v>
      </c>
      <c r="C22" s="1417"/>
      <c r="D22" s="1417"/>
      <c r="E22" s="1417"/>
      <c r="F22" s="1417"/>
      <c r="G22" s="1417"/>
      <c r="H22" s="165"/>
      <c r="I22" s="165"/>
      <c r="J22" s="301"/>
      <c r="K22" s="359"/>
      <c r="L22" s="165"/>
      <c r="M22" s="165"/>
      <c r="N22" s="165"/>
      <c r="O22" s="1438"/>
      <c r="P22" s="1438"/>
      <c r="Q22" s="200"/>
      <c r="R22" s="200"/>
      <c r="S22" s="303"/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7"/>
      <c r="G23" s="1417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8"/>
      <c r="P23" s="1438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>
        <f>'felh. bev.  '!D12</f>
        <v>0</v>
      </c>
      <c r="D24" s="165">
        <f>'felh. bev.  '!E12</f>
        <v>0</v>
      </c>
      <c r="E24" s="661">
        <f>SUM(C24:D24)</f>
        <v>0</v>
      </c>
      <c r="F24" s="661">
        <v>1070</v>
      </c>
      <c r="G24" s="1417"/>
      <c r="H24" s="165">
        <f t="shared" si="4"/>
        <v>1070</v>
      </c>
      <c r="I24" s="165">
        <f t="shared" si="5"/>
        <v>0</v>
      </c>
      <c r="J24" s="301">
        <f t="shared" si="6"/>
        <v>1070</v>
      </c>
      <c r="K24" s="487" t="s">
        <v>63</v>
      </c>
      <c r="L24" s="199">
        <f t="shared" ref="L24:S24" si="9">SUM(L10:L22)</f>
        <v>834199</v>
      </c>
      <c r="M24" s="199">
        <f t="shared" si="9"/>
        <v>412523</v>
      </c>
      <c r="N24" s="199">
        <f t="shared" si="9"/>
        <v>1246722</v>
      </c>
      <c r="O24" s="199">
        <f t="shared" si="9"/>
        <v>47129</v>
      </c>
      <c r="P24" s="199">
        <f t="shared" si="9"/>
        <v>-25588</v>
      </c>
      <c r="Q24" s="80">
        <f t="shared" si="9"/>
        <v>881328</v>
      </c>
      <c r="R24" s="80">
        <f t="shared" si="9"/>
        <v>386935</v>
      </c>
      <c r="S24" s="280">
        <f t="shared" si="9"/>
        <v>1268263</v>
      </c>
    </row>
    <row r="25" spans="1:19" x14ac:dyDescent="0.2">
      <c r="A25" s="1346">
        <f t="shared" si="7"/>
        <v>17</v>
      </c>
      <c r="B25" s="122" t="s">
        <v>181</v>
      </c>
      <c r="C25" s="661">
        <f>'felh. bev.  '!D13</f>
        <v>0</v>
      </c>
      <c r="D25" s="661">
        <f>'felh. bev.  '!E13</f>
        <v>0</v>
      </c>
      <c r="E25" s="661">
        <f>SUM(C25:D25)</f>
        <v>0</v>
      </c>
      <c r="F25" s="661">
        <v>2206</v>
      </c>
      <c r="G25" s="1417"/>
      <c r="H25" s="165">
        <f t="shared" si="4"/>
        <v>2206</v>
      </c>
      <c r="I25" s="165">
        <f t="shared" si="5"/>
        <v>0</v>
      </c>
      <c r="J25" s="301">
        <f t="shared" si="6"/>
        <v>2206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>
        <f>'felh. bev.  '!D16</f>
        <v>0</v>
      </c>
      <c r="D26" s="165">
        <f>'felh. bev.  '!E16</f>
        <v>0</v>
      </c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f>'felhalm. kiad.  '!H15+'felhalm. kiad.  '!H43+'felhalm. kiad.  '!H57+'felhalm. kiad.  '!H62+'felhalm. kiad.  '!H69+'felhalm. kiad.  '!H74</f>
        <v>3112978</v>
      </c>
      <c r="M27" s="165">
        <f>'felhalm. kiad.  '!I15+'felhalm. kiad.  '!I43+'felhalm. kiad.  '!I57+'felhalm. kiad.  '!I62+'felhalm. kiad.  '!I69+'felhalm. kiad.  '!I74</f>
        <v>29278</v>
      </c>
      <c r="N27" s="165">
        <f t="shared" ref="N27:N32" si="10">SUM(L27:M27)</f>
        <v>3142256</v>
      </c>
      <c r="O27" s="165">
        <v>184297</v>
      </c>
      <c r="P27" s="165">
        <v>1652</v>
      </c>
      <c r="Q27" s="165">
        <f>L27+O27</f>
        <v>3297275</v>
      </c>
      <c r="R27" s="165">
        <f>M27+P27</f>
        <v>30930</v>
      </c>
      <c r="S27" s="301">
        <f>Q27+R27</f>
        <v>3328205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>
        <f>'felhalm. kiad.  '!H18</f>
        <v>5715</v>
      </c>
      <c r="M28" s="165">
        <f>'felhalm. kiad.  '!I21</f>
        <v>0</v>
      </c>
      <c r="N28" s="165">
        <f t="shared" si="10"/>
        <v>5715</v>
      </c>
      <c r="O28" s="165">
        <v>2240</v>
      </c>
      <c r="P28" s="556"/>
      <c r="Q28" s="165">
        <f t="shared" ref="Q28:Q33" si="11">L28+O28</f>
        <v>7955</v>
      </c>
      <c r="R28" s="165">
        <f t="shared" ref="R28:R33" si="12">M28+P28</f>
        <v>0</v>
      </c>
      <c r="S28" s="301">
        <f t="shared" ref="S28:S33" si="13">Q28+R28</f>
        <v>7955</v>
      </c>
    </row>
    <row r="29" spans="1:19" x14ac:dyDescent="0.2">
      <c r="A29" s="1346">
        <f t="shared" si="0"/>
        <v>21</v>
      </c>
      <c r="B29" s="122" t="s">
        <v>184</v>
      </c>
      <c r="C29" s="165">
        <f>'tám, végl. pe.átv  '!C40</f>
        <v>0</v>
      </c>
      <c r="D29" s="165">
        <f>'tám, végl. pe.átv  '!D40</f>
        <v>0</v>
      </c>
      <c r="E29" s="165">
        <f>'tám, végl. pe.átv  '!E40</f>
        <v>0</v>
      </c>
      <c r="F29" s="556"/>
      <c r="G29" s="165">
        <v>2813</v>
      </c>
      <c r="H29" s="165">
        <f t="shared" si="4"/>
        <v>0</v>
      </c>
      <c r="I29" s="165">
        <f t="shared" si="5"/>
        <v>2813</v>
      </c>
      <c r="J29" s="301">
        <f t="shared" si="6"/>
        <v>2813</v>
      </c>
      <c r="K29" s="359" t="s">
        <v>210</v>
      </c>
      <c r="L29" s="165"/>
      <c r="M29" s="165"/>
      <c r="N29" s="165"/>
      <c r="O29" s="556"/>
      <c r="P29" s="556"/>
      <c r="Q29" s="165">
        <f t="shared" si="11"/>
        <v>0</v>
      </c>
      <c r="R29" s="165">
        <f t="shared" si="12"/>
        <v>0</v>
      </c>
      <c r="S29" s="301">
        <f t="shared" si="13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>
        <f>'felh. bev.  '!D25+'felh. bev.  '!D29</f>
        <v>0</v>
      </c>
      <c r="D30" s="165">
        <f>'felh. bev.  '!E25+'felh. bev.  '!E29</f>
        <v>2628</v>
      </c>
      <c r="E30" s="165">
        <f>'felh. bev.  '!F25+'felh. bev.  '!F29</f>
        <v>2628</v>
      </c>
      <c r="F30" s="556"/>
      <c r="G30" s="556"/>
      <c r="H30" s="165">
        <f t="shared" si="4"/>
        <v>0</v>
      </c>
      <c r="I30" s="165">
        <f t="shared" si="5"/>
        <v>2628</v>
      </c>
      <c r="J30" s="301">
        <f t="shared" si="6"/>
        <v>2628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 t="shared" si="10"/>
        <v>0</v>
      </c>
      <c r="O30" s="1438"/>
      <c r="P30" s="1438"/>
      <c r="Q30" s="165">
        <f t="shared" si="11"/>
        <v>0</v>
      </c>
      <c r="R30" s="165">
        <f t="shared" si="12"/>
        <v>0</v>
      </c>
      <c r="S30" s="301">
        <f t="shared" si="13"/>
        <v>0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>
        <f>'felhalm. kiad.  '!H88</f>
        <v>0</v>
      </c>
      <c r="M31" s="165">
        <f>'felhalm. kiad.  '!I88</f>
        <v>5000</v>
      </c>
      <c r="N31" s="165">
        <f t="shared" si="10"/>
        <v>5000</v>
      </c>
      <c r="O31" s="1438"/>
      <c r="P31" s="1438"/>
      <c r="Q31" s="165">
        <f t="shared" si="11"/>
        <v>0</v>
      </c>
      <c r="R31" s="165">
        <f t="shared" si="12"/>
        <v>5000</v>
      </c>
      <c r="S31" s="301">
        <f t="shared" si="13"/>
        <v>5000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>
        <f>'felhalm. kiad.  '!H83</f>
        <v>1863</v>
      </c>
      <c r="M32" s="165">
        <f>'felhalm. kiad.  '!I83</f>
        <v>0</v>
      </c>
      <c r="N32" s="165">
        <f t="shared" si="10"/>
        <v>1863</v>
      </c>
      <c r="O32" s="556"/>
      <c r="P32" s="556"/>
      <c r="Q32" s="165">
        <f t="shared" si="11"/>
        <v>1863</v>
      </c>
      <c r="R32" s="165">
        <f t="shared" si="12"/>
        <v>0</v>
      </c>
      <c r="S32" s="301">
        <f t="shared" si="13"/>
        <v>1863</v>
      </c>
    </row>
    <row r="33" spans="1:19" s="9" customFormat="1" x14ac:dyDescent="0.2">
      <c r="A33" s="1346">
        <f t="shared" si="0"/>
        <v>25</v>
      </c>
      <c r="B33" s="1385" t="s">
        <v>49</v>
      </c>
      <c r="C33" s="516">
        <f>C12+C20+C11+C17+C13+C29</f>
        <v>647874</v>
      </c>
      <c r="D33" s="516">
        <f>D12+D20+D11+D17+D13+D29</f>
        <v>750532</v>
      </c>
      <c r="E33" s="516">
        <f>E12+E20+E11+E17+E13+E29</f>
        <v>1398406</v>
      </c>
      <c r="F33" s="516">
        <f t="shared" ref="F33:J33" si="14">F12+F20+F11+F17+F13+F29</f>
        <v>54731</v>
      </c>
      <c r="G33" s="516">
        <f t="shared" si="14"/>
        <v>-25019</v>
      </c>
      <c r="H33" s="516">
        <f t="shared" si="14"/>
        <v>702605</v>
      </c>
      <c r="I33" s="516">
        <f t="shared" si="14"/>
        <v>725513</v>
      </c>
      <c r="J33" s="516">
        <f t="shared" si="14"/>
        <v>1428118</v>
      </c>
      <c r="K33" s="359" t="s">
        <v>784</v>
      </c>
      <c r="L33" s="165">
        <f>tartalék!C16</f>
        <v>178000</v>
      </c>
      <c r="M33" s="165">
        <f>tartalék!D16</f>
        <v>15000</v>
      </c>
      <c r="N33" s="165">
        <f>tartalék!E16</f>
        <v>193000</v>
      </c>
      <c r="O33" s="165">
        <v>-177800</v>
      </c>
      <c r="P33" s="165">
        <v>-1083</v>
      </c>
      <c r="Q33" s="165">
        <f t="shared" si="11"/>
        <v>200</v>
      </c>
      <c r="R33" s="165">
        <f t="shared" si="12"/>
        <v>13917</v>
      </c>
      <c r="S33" s="301">
        <f t="shared" si="13"/>
        <v>14117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890316</v>
      </c>
      <c r="D34" s="199">
        <f t="shared" ref="D34:J34" si="15">D15+D16+D24+D25+D26+D27+D30</f>
        <v>2628</v>
      </c>
      <c r="E34" s="199">
        <f t="shared" si="15"/>
        <v>892944</v>
      </c>
      <c r="F34" s="199">
        <f t="shared" si="15"/>
        <v>13063</v>
      </c>
      <c r="G34" s="199">
        <f t="shared" si="15"/>
        <v>0</v>
      </c>
      <c r="H34" s="199">
        <f t="shared" si="15"/>
        <v>903379</v>
      </c>
      <c r="I34" s="199">
        <f t="shared" si="15"/>
        <v>2628</v>
      </c>
      <c r="J34" s="199">
        <f t="shared" si="15"/>
        <v>906007</v>
      </c>
      <c r="K34" s="487" t="s">
        <v>65</v>
      </c>
      <c r="L34" s="199">
        <f>SUM(L27:L33)</f>
        <v>3298556</v>
      </c>
      <c r="M34" s="199">
        <f>SUM(M27:M33)</f>
        <v>49278</v>
      </c>
      <c r="N34" s="199">
        <f>SUM(N27:N33)</f>
        <v>3347834</v>
      </c>
      <c r="O34" s="199">
        <f t="shared" ref="O34:R34" si="16">SUM(O27:O33)</f>
        <v>8737</v>
      </c>
      <c r="P34" s="199">
        <f t="shared" si="16"/>
        <v>569</v>
      </c>
      <c r="Q34" s="199">
        <f t="shared" si="16"/>
        <v>3307293</v>
      </c>
      <c r="R34" s="199">
        <f t="shared" si="16"/>
        <v>49847</v>
      </c>
      <c r="S34" s="301">
        <f>Q34+R34</f>
        <v>3357140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1538190</v>
      </c>
      <c r="D35" s="201">
        <f>SUM(D33:D34)</f>
        <v>753160</v>
      </c>
      <c r="E35" s="201">
        <f>SUM(C35:D35)</f>
        <v>2291350</v>
      </c>
      <c r="F35" s="201">
        <f>SUM(F33:F34)</f>
        <v>67794</v>
      </c>
      <c r="G35" s="201">
        <f>SUM(G33:G34)</f>
        <v>-25019</v>
      </c>
      <c r="H35" s="201">
        <f t="shared" ref="H35:J35" si="17">SUM(H33:H34)</f>
        <v>1605984</v>
      </c>
      <c r="I35" s="201">
        <f t="shared" si="17"/>
        <v>728141</v>
      </c>
      <c r="J35" s="201">
        <f t="shared" si="17"/>
        <v>2334125</v>
      </c>
      <c r="K35" s="489" t="s">
        <v>66</v>
      </c>
      <c r="L35" s="201">
        <f t="shared" ref="L35:S35" si="18">L24+L34</f>
        <v>4132755</v>
      </c>
      <c r="M35" s="201">
        <f t="shared" si="18"/>
        <v>461801</v>
      </c>
      <c r="N35" s="201">
        <f t="shared" si="18"/>
        <v>4594556</v>
      </c>
      <c r="O35" s="201">
        <f t="shared" si="18"/>
        <v>55866</v>
      </c>
      <c r="P35" s="201">
        <f t="shared" si="18"/>
        <v>-25019</v>
      </c>
      <c r="Q35" s="115">
        <f t="shared" si="18"/>
        <v>4188621</v>
      </c>
      <c r="R35" s="115">
        <f t="shared" si="18"/>
        <v>436782</v>
      </c>
      <c r="S35" s="284">
        <f t="shared" si="18"/>
        <v>4625403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-2594565</v>
      </c>
      <c r="D37" s="201">
        <f>D35-M35</f>
        <v>291359</v>
      </c>
      <c r="E37" s="201">
        <f>E35-N35</f>
        <v>-2303206</v>
      </c>
      <c r="F37" s="201">
        <f t="shared" ref="F37:J37" si="19">F35-O35</f>
        <v>11928</v>
      </c>
      <c r="G37" s="201">
        <f t="shared" si="19"/>
        <v>0</v>
      </c>
      <c r="H37" s="201">
        <f t="shared" si="19"/>
        <v>-2582637</v>
      </c>
      <c r="I37" s="201">
        <f t="shared" si="19"/>
        <v>291359</v>
      </c>
      <c r="J37" s="201">
        <f t="shared" si="19"/>
        <v>-2291278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9" t="s">
        <v>598</v>
      </c>
      <c r="C40" s="201"/>
      <c r="D40" s="201"/>
      <c r="E40" s="201"/>
      <c r="F40" s="668"/>
      <c r="G40" s="668"/>
      <c r="H40" s="201"/>
      <c r="I40" s="201"/>
      <c r="J40" s="282"/>
      <c r="K40" s="1420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10" t="s">
        <v>1244</v>
      </c>
      <c r="C41" s="662">
        <f>'hitelállomány '!C13</f>
        <v>495300</v>
      </c>
      <c r="D41" s="1421"/>
      <c r="E41" s="1422">
        <f>C41+D41</f>
        <v>495300</v>
      </c>
      <c r="F41" s="1436"/>
      <c r="G41" s="1436"/>
      <c r="H41" s="1422">
        <f>C41+F41</f>
        <v>495300</v>
      </c>
      <c r="I41" s="1422">
        <f>D41+G41</f>
        <v>0</v>
      </c>
      <c r="J41" s="1423">
        <f>H41+I41</f>
        <v>495300</v>
      </c>
      <c r="K41" s="132" t="s">
        <v>3</v>
      </c>
      <c r="L41" s="165">
        <v>160121</v>
      </c>
      <c r="M41" s="165">
        <v>0</v>
      </c>
      <c r="N41" s="165">
        <f>L41+M41</f>
        <v>160121</v>
      </c>
      <c r="O41" s="668"/>
      <c r="P41" s="668"/>
      <c r="Q41" s="165">
        <f>L41+O41</f>
        <v>160121</v>
      </c>
      <c r="R41" s="165">
        <f>M41+P41</f>
        <v>0</v>
      </c>
      <c r="S41" s="301">
        <f>Q41+R41</f>
        <v>160121</v>
      </c>
    </row>
    <row r="42" spans="1:19" x14ac:dyDescent="0.2">
      <c r="A42" s="1346">
        <f t="shared" si="0"/>
        <v>34</v>
      </c>
      <c r="B42" s="111" t="s">
        <v>600</v>
      </c>
      <c r="C42" s="1424"/>
      <c r="D42" s="1425"/>
      <c r="E42" s="1425"/>
      <c r="F42" s="1437"/>
      <c r="G42" s="1437"/>
      <c r="H42" s="1422">
        <f t="shared" ref="H42:H47" si="20">C42+F42</f>
        <v>0</v>
      </c>
      <c r="I42" s="1422">
        <f t="shared" ref="I42:I47" si="21">D42+G42</f>
        <v>0</v>
      </c>
      <c r="J42" s="1423">
        <f t="shared" ref="J42:J47" si="22">H42+I42</f>
        <v>0</v>
      </c>
      <c r="K42" s="359" t="s">
        <v>5</v>
      </c>
      <c r="L42" s="668"/>
      <c r="M42" s="668"/>
      <c r="N42" s="668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2"/>
      <c r="I43" s="1422"/>
      <c r="J43" s="1423"/>
      <c r="K43" s="359" t="s">
        <v>6</v>
      </c>
      <c r="L43" s="668"/>
      <c r="M43" s="668"/>
      <c r="N43" s="668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1001000</v>
      </c>
      <c r="D44" s="165">
        <v>0</v>
      </c>
      <c r="E44" s="165">
        <f>C44+D44</f>
        <v>1001000</v>
      </c>
      <c r="F44" s="165">
        <v>-68448</v>
      </c>
      <c r="G44" s="556"/>
      <c r="H44" s="1422">
        <f t="shared" si="20"/>
        <v>932552</v>
      </c>
      <c r="I44" s="1422">
        <f t="shared" si="21"/>
        <v>0</v>
      </c>
      <c r="J44" s="1423">
        <f t="shared" si="22"/>
        <v>932552</v>
      </c>
      <c r="K44" s="359" t="s">
        <v>7</v>
      </c>
      <c r="L44" s="668"/>
      <c r="M44" s="668"/>
      <c r="N44" s="668"/>
      <c r="O44" s="556"/>
      <c r="P44" s="556"/>
      <c r="Q44" s="165"/>
      <c r="R44" s="165"/>
      <c r="S44" s="301"/>
    </row>
    <row r="45" spans="1:19" ht="22.5" x14ac:dyDescent="0.2">
      <c r="A45" s="1346"/>
      <c r="B45" s="1425" t="s">
        <v>1142</v>
      </c>
      <c r="C45" s="165">
        <v>2112767</v>
      </c>
      <c r="D45" s="165">
        <v>0</v>
      </c>
      <c r="E45" s="165">
        <f>C45+D45</f>
        <v>2112767</v>
      </c>
      <c r="F45" s="556"/>
      <c r="G45" s="556"/>
      <c r="H45" s="1422">
        <f t="shared" si="20"/>
        <v>2112767</v>
      </c>
      <c r="I45" s="1422">
        <f t="shared" si="21"/>
        <v>0</v>
      </c>
      <c r="J45" s="1423">
        <f t="shared" si="22"/>
        <v>2112767</v>
      </c>
      <c r="K45" s="359"/>
      <c r="L45" s="668"/>
      <c r="M45" s="668"/>
      <c r="N45" s="668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1140</v>
      </c>
      <c r="C46" s="556"/>
      <c r="D46" s="556"/>
      <c r="E46" s="556"/>
      <c r="F46" s="556"/>
      <c r="G46" s="556"/>
      <c r="H46" s="1422"/>
      <c r="I46" s="1422"/>
      <c r="J46" s="1423"/>
      <c r="K46" s="359"/>
      <c r="L46" s="668"/>
      <c r="M46" s="668"/>
      <c r="N46" s="668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>
        <v>11526</v>
      </c>
      <c r="D47" s="165"/>
      <c r="E47" s="165">
        <f>C47+D47</f>
        <v>11526</v>
      </c>
      <c r="F47" s="165">
        <v>25373</v>
      </c>
      <c r="G47" s="556"/>
      <c r="H47" s="1422">
        <f t="shared" si="20"/>
        <v>36899</v>
      </c>
      <c r="I47" s="1422">
        <f t="shared" si="21"/>
        <v>0</v>
      </c>
      <c r="J47" s="1423">
        <f t="shared" si="22"/>
        <v>36899</v>
      </c>
      <c r="K47" s="359" t="s">
        <v>8</v>
      </c>
      <c r="L47" s="668"/>
      <c r="M47" s="668"/>
      <c r="N47" s="556"/>
      <c r="O47" s="556"/>
      <c r="P47" s="556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2"/>
      <c r="I48" s="1422"/>
      <c r="J48" s="1423"/>
      <c r="K48" s="359" t="s">
        <v>230</v>
      </c>
      <c r="L48" s="165">
        <v>18352</v>
      </c>
      <c r="M48" s="165">
        <v>0</v>
      </c>
      <c r="N48" s="165">
        <f>SUM(L48:M48)</f>
        <v>18352</v>
      </c>
      <c r="O48" s="165">
        <v>25373</v>
      </c>
      <c r="P48" s="165"/>
      <c r="Q48" s="165">
        <f>L48+O48</f>
        <v>43725</v>
      </c>
      <c r="R48" s="165">
        <f>M48+P48</f>
        <v>0</v>
      </c>
      <c r="S48" s="301">
        <f>Q48+R48</f>
        <v>43725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2"/>
      <c r="I49" s="1422"/>
      <c r="J49" s="1423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2"/>
      <c r="I50" s="1422"/>
      <c r="J50" s="1423"/>
      <c r="K50" s="359" t="s">
        <v>220</v>
      </c>
      <c r="L50" s="165">
        <f>'pü.mérleg Hivatal'!C48+'püm. GAMESZ. '!C48+'püm-TASZII.'!C48+püm.Brunszvik!C48+'püm Festetics'!C48</f>
        <v>844625</v>
      </c>
      <c r="M50" s="165">
        <f>'pü.mérleg Hivatal'!D48+'püm. GAMESZ. '!D48+'püm-TASZII.'!D48+püm.Brunszvik!D48+'püm Festetics'!D48</f>
        <v>280189</v>
      </c>
      <c r="N50" s="165">
        <f>'pü.mérleg Hivatal'!E48+'püm. GAMESZ. '!E48+'püm-TASZII.'!E48+püm.Brunszvik!E48+'püm Festetics'!E48</f>
        <v>1124814</v>
      </c>
      <c r="O50" s="165">
        <f>'pü.mérleg Hivatal'!F48+'püm. GAMESZ. '!F48+'püm-TASZII.'!F48+püm.Brunszvik!F48+'püm Festetics'!F48</f>
        <v>-56520</v>
      </c>
      <c r="P50" s="165">
        <f>'pü.mérleg Hivatal'!G48+'püm. GAMESZ. '!G48+'püm-TASZII.'!G48+püm.Brunszvik!G48+'püm Festetics'!G48</f>
        <v>-2657</v>
      </c>
      <c r="Q50" s="165">
        <f>'pü.mérleg Hivatal'!H48+'püm. GAMESZ. '!H48+'püm-TASZII.'!H48+püm.Brunszvik!H48+'püm Festetics'!H48</f>
        <v>788105</v>
      </c>
      <c r="R50" s="165">
        <f>'pü.mérleg Hivatal'!I48+'püm. GAMESZ. '!I48+'püm-TASZII.'!I48+püm.Brunszvik!I48+'püm Festetics'!I48</f>
        <v>277532</v>
      </c>
      <c r="S50" s="301">
        <f>Q50+R50</f>
        <v>1065637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2"/>
      <c r="I51" s="1422"/>
      <c r="J51" s="1423"/>
      <c r="K51" s="359" t="s">
        <v>221</v>
      </c>
      <c r="L51" s="165">
        <f>'pü.mérleg Hivatal'!C49+'püm. GAMESZ. '!C49+'püm-TASZII.'!C49+püm.Brunszvik!C49+'püm Festetics'!C49</f>
        <v>2930</v>
      </c>
      <c r="M51" s="165">
        <f>'pü.mérleg Hivatal'!D49+'püm. GAMESZ. '!D49+püm.Brunszvik!D49+'püm Festetics'!D49+'püm-TASZII.'!D49</f>
        <v>11170</v>
      </c>
      <c r="N51" s="165">
        <f>'pü.mérleg Hivatal'!E49+'püm. GAMESZ. '!E49+püm.Brunszvik!E49+'püm Festetics'!E49+'püm-TASZII.'!E49</f>
        <v>14100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2657</v>
      </c>
      <c r="Q51" s="165">
        <f>'pü.mérleg Hivatal'!H49+'püm. GAMESZ. '!H49+püm.Brunszvik!H49+'püm Festetics'!H49+'püm-TASZII.'!H49</f>
        <v>2930</v>
      </c>
      <c r="R51" s="165">
        <f>'pü.mérleg Hivatal'!I49+'püm. GAMESZ. '!I49+püm.Brunszvik!I49+'püm Festetics'!I49+'püm-TASZII.'!I49</f>
        <v>13827</v>
      </c>
      <c r="S51" s="301">
        <f>Q51+R51</f>
        <v>16757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2"/>
      <c r="I52" s="1422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3620593</v>
      </c>
      <c r="D55" s="201">
        <f>SUM(D40:D53)</f>
        <v>0</v>
      </c>
      <c r="E55" s="201">
        <f>SUM(E40:E53)</f>
        <v>3620593</v>
      </c>
      <c r="F55" s="201">
        <f>SUM(F40:F54)</f>
        <v>-43075</v>
      </c>
      <c r="G55" s="201">
        <f t="shared" ref="G55:J55" si="23">SUM(G40:G54)</f>
        <v>0</v>
      </c>
      <c r="H55" s="201">
        <f t="shared" si="23"/>
        <v>3577518</v>
      </c>
      <c r="I55" s="201">
        <f t="shared" si="23"/>
        <v>0</v>
      </c>
      <c r="J55" s="201">
        <f t="shared" si="23"/>
        <v>3577518</v>
      </c>
      <c r="K55" s="489" t="s">
        <v>383</v>
      </c>
      <c r="L55" s="201">
        <f t="shared" ref="L55:S55" si="24">SUM(L40:L54)</f>
        <v>1026028</v>
      </c>
      <c r="M55" s="201">
        <f t="shared" si="24"/>
        <v>291359</v>
      </c>
      <c r="N55" s="201">
        <f t="shared" si="24"/>
        <v>1317387</v>
      </c>
      <c r="O55" s="115">
        <f t="shared" si="24"/>
        <v>-31147</v>
      </c>
      <c r="P55" s="115">
        <f t="shared" si="24"/>
        <v>0</v>
      </c>
      <c r="Q55" s="115">
        <f t="shared" si="24"/>
        <v>994881</v>
      </c>
      <c r="R55" s="115">
        <f t="shared" si="24"/>
        <v>291359</v>
      </c>
      <c r="S55" s="1414">
        <f t="shared" si="24"/>
        <v>1286240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5158783</v>
      </c>
      <c r="D56" s="528">
        <f>D35+D55</f>
        <v>753160</v>
      </c>
      <c r="E56" s="1409">
        <f>E35+E55</f>
        <v>5911943</v>
      </c>
      <c r="F56" s="1409">
        <f>F35+F55</f>
        <v>24719</v>
      </c>
      <c r="G56" s="1409">
        <f t="shared" ref="G56:I56" si="25">G35+G55</f>
        <v>-25019</v>
      </c>
      <c r="H56" s="1409">
        <f t="shared" si="25"/>
        <v>5183502</v>
      </c>
      <c r="I56" s="1409">
        <f t="shared" si="25"/>
        <v>728141</v>
      </c>
      <c r="J56" s="892">
        <f>H56+I56</f>
        <v>5911643</v>
      </c>
      <c r="K56" s="1413" t="s">
        <v>384</v>
      </c>
      <c r="L56" s="528">
        <f t="shared" ref="L56:R56" si="26">L35+L55</f>
        <v>5158783</v>
      </c>
      <c r="M56" s="528">
        <f t="shared" si="26"/>
        <v>753160</v>
      </c>
      <c r="N56" s="1409">
        <f t="shared" si="26"/>
        <v>5911943</v>
      </c>
      <c r="O56" s="170">
        <f t="shared" si="26"/>
        <v>24719</v>
      </c>
      <c r="P56" s="170">
        <f t="shared" si="26"/>
        <v>-25019</v>
      </c>
      <c r="Q56" s="1412">
        <f t="shared" si="26"/>
        <v>5183502</v>
      </c>
      <c r="R56" s="1412">
        <f t="shared" si="26"/>
        <v>728141</v>
      </c>
      <c r="S56" s="529">
        <f>Q56+R56</f>
        <v>5911643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10" zoomScale="82" zoomScaleNormal="82" workbookViewId="0">
      <selection activeCell="F49" sqref="F49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6384" width="9.140625" style="8"/>
  </cols>
  <sheetData>
    <row r="1" spans="1:19" ht="12.75" customHeight="1" x14ac:dyDescent="0.2">
      <c r="A1" s="1446" t="s">
        <v>1242</v>
      </c>
      <c r="B1" s="1446"/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  <c r="S1" s="1446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47" t="s">
        <v>73</v>
      </c>
      <c r="B4" s="1447"/>
      <c r="C4" s="1447"/>
      <c r="D4" s="1447"/>
      <c r="E4" s="1447"/>
      <c r="F4" s="1447"/>
      <c r="G4" s="1447"/>
      <c r="H4" s="1447"/>
      <c r="I4" s="1447"/>
      <c r="J4" s="1447"/>
      <c r="K4" s="1447"/>
      <c r="L4" s="1447"/>
      <c r="M4" s="1447"/>
      <c r="N4" s="1447"/>
      <c r="O4" s="1447"/>
      <c r="P4" s="1447"/>
      <c r="Q4" s="1447"/>
      <c r="R4" s="1447"/>
      <c r="S4" s="1447"/>
    </row>
    <row r="5" spans="1:19" s="77" customFormat="1" ht="12.75" customHeight="1" x14ac:dyDescent="0.2">
      <c r="A5" s="1560" t="s">
        <v>166</v>
      </c>
      <c r="B5" s="1560"/>
      <c r="C5" s="1560"/>
      <c r="D5" s="1560"/>
      <c r="E5" s="1560"/>
      <c r="F5" s="1560"/>
      <c r="G5" s="1560"/>
      <c r="H5" s="1560"/>
      <c r="I5" s="1560"/>
      <c r="J5" s="1560"/>
      <c r="K5" s="1560"/>
      <c r="L5" s="1560"/>
      <c r="M5" s="1560"/>
      <c r="N5" s="1560"/>
      <c r="O5" s="1560"/>
      <c r="P5" s="1560"/>
      <c r="Q5" s="1560"/>
      <c r="R5" s="1560"/>
      <c r="S5" s="1560"/>
    </row>
    <row r="6" spans="1:19" s="77" customFormat="1" ht="12.75" customHeight="1" x14ac:dyDescent="0.2">
      <c r="A6" s="1447" t="s">
        <v>1014</v>
      </c>
      <c r="B6" s="1447"/>
      <c r="C6" s="1447"/>
      <c r="D6" s="1447"/>
      <c r="E6" s="1447"/>
      <c r="F6" s="1447"/>
      <c r="G6" s="1447"/>
      <c r="H6" s="1447"/>
      <c r="I6" s="1447"/>
      <c r="J6" s="1447"/>
      <c r="K6" s="1447"/>
      <c r="L6" s="1447"/>
      <c r="M6" s="1447"/>
      <c r="N6" s="1447"/>
      <c r="O6" s="1447"/>
      <c r="P6" s="1447"/>
      <c r="Q6" s="1447"/>
      <c r="R6" s="1447"/>
      <c r="S6" s="1447"/>
    </row>
    <row r="7" spans="1:19" s="77" customFormat="1" ht="12.75" customHeight="1" x14ac:dyDescent="0.2">
      <c r="A7" s="1449" t="s">
        <v>246</v>
      </c>
      <c r="B7" s="1449"/>
      <c r="C7" s="1449"/>
      <c r="D7" s="1449"/>
      <c r="E7" s="1449"/>
      <c r="F7" s="1449"/>
      <c r="G7" s="1449"/>
      <c r="H7" s="1449"/>
      <c r="I7" s="1449"/>
      <c r="J7" s="1449"/>
      <c r="K7" s="1449"/>
      <c r="L7" s="1449"/>
      <c r="M7" s="1449"/>
      <c r="N7" s="1449"/>
      <c r="O7" s="1449"/>
      <c r="P7" s="1449"/>
      <c r="Q7" s="1449"/>
      <c r="R7" s="1449"/>
      <c r="S7" s="1449"/>
    </row>
    <row r="8" spans="1:19" s="77" customFormat="1" ht="12.75" customHeight="1" x14ac:dyDescent="0.2">
      <c r="A8" s="1453" t="s">
        <v>53</v>
      </c>
      <c r="B8" s="1455" t="s">
        <v>54</v>
      </c>
      <c r="C8" s="1551" t="s">
        <v>55</v>
      </c>
      <c r="D8" s="1552"/>
      <c r="E8" s="1552"/>
      <c r="F8" s="1552"/>
      <c r="G8" s="1552"/>
      <c r="H8" s="1552"/>
      <c r="I8" s="1552"/>
      <c r="J8" s="1553"/>
      <c r="K8" s="1558" t="s">
        <v>56</v>
      </c>
      <c r="L8" s="1554" t="s">
        <v>57</v>
      </c>
      <c r="M8" s="1555"/>
      <c r="N8" s="1555"/>
      <c r="O8" s="1555"/>
      <c r="P8" s="1555"/>
      <c r="Q8" s="1555"/>
      <c r="R8" s="1555"/>
      <c r="S8" s="1556"/>
    </row>
    <row r="9" spans="1:19" s="77" customFormat="1" ht="12.75" customHeight="1" x14ac:dyDescent="0.2">
      <c r="A9" s="1453"/>
      <c r="B9" s="1455"/>
      <c r="C9" s="1450" t="s">
        <v>1013</v>
      </c>
      <c r="D9" s="1450"/>
      <c r="E9" s="1451"/>
      <c r="F9" s="1439" t="s">
        <v>1237</v>
      </c>
      <c r="G9" s="1440"/>
      <c r="H9" s="1439" t="s">
        <v>1238</v>
      </c>
      <c r="I9" s="1440"/>
      <c r="J9" s="1440"/>
      <c r="K9" s="1559"/>
      <c r="L9" s="1557" t="s">
        <v>1013</v>
      </c>
      <c r="M9" s="1557"/>
      <c r="N9" s="1557"/>
      <c r="O9" s="1549" t="s">
        <v>1237</v>
      </c>
      <c r="P9" s="1550"/>
      <c r="Q9" s="1549" t="s">
        <v>1238</v>
      </c>
      <c r="R9" s="1550"/>
      <c r="S9" s="1550"/>
    </row>
    <row r="10" spans="1:19" s="78" customFormat="1" ht="36.6" customHeight="1" x14ac:dyDescent="0.2">
      <c r="A10" s="1454"/>
      <c r="B10" s="1383" t="s">
        <v>58</v>
      </c>
      <c r="C10" s="1369" t="s">
        <v>59</v>
      </c>
      <c r="D10" s="1369" t="s">
        <v>60</v>
      </c>
      <c r="E10" s="1403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498"/>
      <c r="D11" s="498"/>
      <c r="E11" s="498"/>
      <c r="F11" s="498"/>
      <c r="G11" s="498"/>
      <c r="H11" s="498"/>
      <c r="I11" s="498"/>
      <c r="J11" s="498"/>
      <c r="K11" s="1401" t="s">
        <v>23</v>
      </c>
      <c r="L11" s="498"/>
      <c r="M11" s="498"/>
      <c r="N11" s="1375"/>
      <c r="O11" s="1376"/>
      <c r="P11" s="1376"/>
      <c r="Q11" s="498"/>
      <c r="R11" s="498"/>
      <c r="S11" s="1394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1">
        <v>99504</v>
      </c>
      <c r="M12" s="161">
        <v>73724</v>
      </c>
      <c r="N12" s="198">
        <f>SUM(L12:M12)</f>
        <v>173228</v>
      </c>
      <c r="O12" s="164">
        <v>4500</v>
      </c>
      <c r="P12" s="164"/>
      <c r="Q12" s="161">
        <f>L12+O12</f>
        <v>104004</v>
      </c>
      <c r="R12" s="161">
        <f>M12+P12</f>
        <v>73724</v>
      </c>
      <c r="S12" s="299">
        <f>SUM(Q12:R12)</f>
        <v>177728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1">
        <v>18086</v>
      </c>
      <c r="M13" s="161">
        <v>15794</v>
      </c>
      <c r="N13" s="198">
        <f>SUM(L13:M13)</f>
        <v>33880</v>
      </c>
      <c r="O13" s="164">
        <v>700</v>
      </c>
      <c r="P13" s="164"/>
      <c r="Q13" s="161">
        <f t="shared" ref="Q13:Q14" si="1">L13+O13</f>
        <v>18786</v>
      </c>
      <c r="R13" s="161">
        <f t="shared" ref="R13:R14" si="2">M13+P13</f>
        <v>15794</v>
      </c>
      <c r="S13" s="299">
        <f>SUM(Q13:R13)</f>
        <v>34580</v>
      </c>
    </row>
    <row r="14" spans="1:19" x14ac:dyDescent="0.2">
      <c r="A14" s="1346">
        <f t="shared" si="0"/>
        <v>4</v>
      </c>
      <c r="B14" s="109" t="s">
        <v>1208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f>SUM(H14:I14)</f>
        <v>0</v>
      </c>
      <c r="K14" s="319" t="s">
        <v>199</v>
      </c>
      <c r="L14" s="161">
        <v>7745</v>
      </c>
      <c r="M14" s="161">
        <v>60402</v>
      </c>
      <c r="N14" s="198">
        <f>SUM(L14:M14)</f>
        <v>68147</v>
      </c>
      <c r="O14" s="164"/>
      <c r="P14" s="164"/>
      <c r="Q14" s="161">
        <f t="shared" si="1"/>
        <v>7745</v>
      </c>
      <c r="R14" s="161">
        <f t="shared" si="2"/>
        <v>60402</v>
      </c>
      <c r="S14" s="299">
        <f>SUM(Q14:R14)</f>
        <v>68147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98"/>
      <c r="O15" s="164"/>
      <c r="P15" s="164"/>
      <c r="Q15" s="161"/>
      <c r="R15" s="161"/>
      <c r="S15" s="299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>
        <v>0</v>
      </c>
      <c r="M16" s="165">
        <v>0</v>
      </c>
      <c r="N16" s="198">
        <f>L16+M16</f>
        <v>0</v>
      </c>
      <c r="O16" s="164"/>
      <c r="P16" s="164"/>
      <c r="Q16" s="165">
        <v>0</v>
      </c>
      <c r="R16" s="165">
        <v>0</v>
      </c>
      <c r="S16" s="299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98"/>
      <c r="O17" s="164"/>
      <c r="P17" s="164"/>
      <c r="Q17" s="165"/>
      <c r="R17" s="165"/>
      <c r="S17" s="299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>
        <f>mc.pe.átad!E65</f>
        <v>0</v>
      </c>
      <c r="M18" s="165">
        <f>mc.pe.átad!F65</f>
        <v>0</v>
      </c>
      <c r="N18" s="165">
        <f>mc.pe.átad!G65</f>
        <v>0</v>
      </c>
      <c r="O18" s="164"/>
      <c r="P18" s="164"/>
      <c r="Q18" s="165">
        <f>mc.pe.átad!J65</f>
        <v>0</v>
      </c>
      <c r="R18" s="165">
        <f>mc.pe.átad!K65</f>
        <v>0</v>
      </c>
      <c r="S18" s="301">
        <f>mc.pe.átad!L65</f>
        <v>0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>
        <f>mc.pe.átad!E69</f>
        <v>0</v>
      </c>
      <c r="M19" s="165">
        <f>mc.pe.átad!F69</f>
        <v>0</v>
      </c>
      <c r="N19" s="165">
        <f>mc.pe.átad!G69</f>
        <v>0</v>
      </c>
      <c r="O19" s="164"/>
      <c r="P19" s="164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>
        <v>15</v>
      </c>
      <c r="D20" s="198">
        <v>402</v>
      </c>
      <c r="E20" s="198">
        <f>SUM(C20:D20)</f>
        <v>417</v>
      </c>
      <c r="F20" s="198"/>
      <c r="G20" s="198"/>
      <c r="H20" s="198">
        <v>15</v>
      </c>
      <c r="I20" s="198">
        <v>402</v>
      </c>
      <c r="J20" s="198">
        <f>SUM(H20:I20)</f>
        <v>417</v>
      </c>
      <c r="K20" s="319" t="s">
        <v>204</v>
      </c>
      <c r="L20" s="165"/>
      <c r="M20" s="165"/>
      <c r="N20" s="165"/>
      <c r="O20" s="164"/>
      <c r="P20" s="164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125335</v>
      </c>
      <c r="M24" s="199">
        <f>SUM(M12:M22)</f>
        <v>149920</v>
      </c>
      <c r="N24" s="199">
        <f>SUM(N12:N22)</f>
        <v>275255</v>
      </c>
      <c r="O24" s="164">
        <f>SUM(O12:O23)</f>
        <v>5200</v>
      </c>
      <c r="P24" s="164">
        <f>SUM(P12:P23)</f>
        <v>0</v>
      </c>
      <c r="Q24" s="199">
        <f>SUM(Q12:Q22)</f>
        <v>130535</v>
      </c>
      <c r="R24" s="199">
        <f>SUM(R12:R22)</f>
        <v>149920</v>
      </c>
      <c r="S24" s="302">
        <f>SUM(S12:S22)</f>
        <v>280455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f>'felhalm. kiad.  '!H97</f>
        <v>1930</v>
      </c>
      <c r="M27" s="165">
        <f>'felhalm. kiad.  '!I97</f>
        <v>1270</v>
      </c>
      <c r="N27" s="165">
        <f>SUM(L27:M27)</f>
        <v>3200</v>
      </c>
      <c r="O27" s="164"/>
      <c r="P27" s="164"/>
      <c r="Q27" s="165">
        <f>L27+O27</f>
        <v>1930</v>
      </c>
      <c r="R27" s="165">
        <f>M27+P27</f>
        <v>1270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5" t="s">
        <v>49</v>
      </c>
      <c r="C32" s="198">
        <f>C13+C14+C16+C18+C20+C23+C24+C25+C26+C27+C29+C30</f>
        <v>15</v>
      </c>
      <c r="D32" s="198">
        <f>D13+D14+D16+D18+D20+D23+D24+D25+D26+D27+D29+D30</f>
        <v>402</v>
      </c>
      <c r="E32" s="198">
        <f>E13+E14+E16+E18+E20+E23+E24+E25+E26+E27+E29+E30</f>
        <v>417</v>
      </c>
      <c r="F32" s="198">
        <v>0</v>
      </c>
      <c r="G32" s="198">
        <v>0</v>
      </c>
      <c r="H32" s="198">
        <f>H13+H14+H16+H18+H20+H23+H24+H25+H26+H27+H29+H30</f>
        <v>15</v>
      </c>
      <c r="I32" s="198">
        <f>I13+I14+I16+I18+I20+I23+I24+I25+I26+I27+I29+I30</f>
        <v>402</v>
      </c>
      <c r="J32" s="198">
        <f>J13+J14+J16+J18+J20+J23+J24+J25+J26+J27+J29+J30</f>
        <v>417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/>
      <c r="G33" s="200"/>
      <c r="H33" s="200"/>
      <c r="I33" s="200"/>
      <c r="J33" s="200"/>
      <c r="K33" s="1085" t="s">
        <v>65</v>
      </c>
      <c r="L33" s="200">
        <f>SUM(L27:L32)</f>
        <v>1930</v>
      </c>
      <c r="M33" s="200">
        <f>SUM(M27:M32)</f>
        <v>1270</v>
      </c>
      <c r="N33" s="200">
        <f>SUM(N27:N31)</f>
        <v>3200</v>
      </c>
      <c r="O33" s="164">
        <v>0</v>
      </c>
      <c r="P33" s="164">
        <v>0</v>
      </c>
      <c r="Q33" s="200">
        <f>SUM(Q27:Q32)</f>
        <v>1930</v>
      </c>
      <c r="R33" s="200">
        <f>SUM(R27:R32)</f>
        <v>1270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15</v>
      </c>
      <c r="D34" s="201">
        <f>SUM(D32:D33)</f>
        <v>402</v>
      </c>
      <c r="E34" s="201">
        <f>SUM(E32:E33)</f>
        <v>417</v>
      </c>
      <c r="F34" s="201">
        <v>0</v>
      </c>
      <c r="G34" s="201">
        <v>0</v>
      </c>
      <c r="H34" s="201">
        <f>SUM(H32:H33)</f>
        <v>15</v>
      </c>
      <c r="I34" s="201">
        <f>SUM(I32:I33)</f>
        <v>402</v>
      </c>
      <c r="J34" s="201">
        <f>SUM(J32:J33)</f>
        <v>417</v>
      </c>
      <c r="K34" s="489" t="s">
        <v>66</v>
      </c>
      <c r="L34" s="201">
        <f t="shared" ref="L34:S34" si="3">L24+L33</f>
        <v>127265</v>
      </c>
      <c r="M34" s="201">
        <f t="shared" si="3"/>
        <v>151190</v>
      </c>
      <c r="N34" s="201">
        <f t="shared" si="3"/>
        <v>278455</v>
      </c>
      <c r="O34" s="164">
        <f t="shared" si="3"/>
        <v>5200</v>
      </c>
      <c r="P34" s="164">
        <f t="shared" si="3"/>
        <v>0</v>
      </c>
      <c r="Q34" s="201">
        <f t="shared" si="3"/>
        <v>132465</v>
      </c>
      <c r="R34" s="201">
        <f t="shared" si="3"/>
        <v>151190</v>
      </c>
      <c r="S34" s="282">
        <f t="shared" si="3"/>
        <v>283655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400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/>
      <c r="E43" s="161"/>
      <c r="F43" s="161">
        <v>20650</v>
      </c>
      <c r="G43" s="161"/>
      <c r="H43" s="161">
        <f>C43+F43</f>
        <v>20650</v>
      </c>
      <c r="I43" s="161">
        <f>D43+G43</f>
        <v>0</v>
      </c>
      <c r="J43" s="300">
        <f>H43+I43</f>
        <v>20650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4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125320</v>
      </c>
      <c r="D48" s="161">
        <f>M24-(D34+D43)</f>
        <v>149518</v>
      </c>
      <c r="E48" s="161">
        <f>N24-(E34+E43)</f>
        <v>274838</v>
      </c>
      <c r="F48" s="161">
        <f>O34-(F32+F43)</f>
        <v>-15450</v>
      </c>
      <c r="G48" s="161"/>
      <c r="H48" s="161">
        <f t="shared" ref="H48:H49" si="4">C48+F48</f>
        <v>109870</v>
      </c>
      <c r="I48" s="161">
        <f t="shared" ref="I48:I49" si="5">D48+G48</f>
        <v>149518</v>
      </c>
      <c r="J48" s="300">
        <f t="shared" ref="J48:J49" si="6">H48+I48</f>
        <v>259388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1930</v>
      </c>
      <c r="D49" s="161">
        <f>M33-D33</f>
        <v>1270</v>
      </c>
      <c r="E49" s="161">
        <f>N33-E33</f>
        <v>3200</v>
      </c>
      <c r="F49" s="161"/>
      <c r="G49" s="161"/>
      <c r="H49" s="161">
        <f t="shared" si="4"/>
        <v>1930</v>
      </c>
      <c r="I49" s="161">
        <f t="shared" si="5"/>
        <v>1270</v>
      </c>
      <c r="J49" s="300">
        <f t="shared" si="6"/>
        <v>3200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127250</v>
      </c>
      <c r="D53" s="373">
        <f>SUM(D39:D51)</f>
        <v>150788</v>
      </c>
      <c r="E53" s="373">
        <f>SUM(E39:E51)</f>
        <v>278038</v>
      </c>
      <c r="F53" s="373">
        <f>SUM(F42:F52)</f>
        <v>5200</v>
      </c>
      <c r="G53" s="373">
        <f t="shared" ref="G53:I53" si="7">SUM(G42:G52)</f>
        <v>0</v>
      </c>
      <c r="H53" s="373">
        <f t="shared" si="7"/>
        <v>132450</v>
      </c>
      <c r="I53" s="373">
        <f t="shared" si="7"/>
        <v>150788</v>
      </c>
      <c r="J53" s="326">
        <f>SUM(J42:J52)</f>
        <v>283238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127265</v>
      </c>
      <c r="D54" s="528">
        <f>D34+D53</f>
        <v>151190</v>
      </c>
      <c r="E54" s="528">
        <f>E34+E53</f>
        <v>278455</v>
      </c>
      <c r="F54" s="528">
        <f>F34+F53</f>
        <v>5200</v>
      </c>
      <c r="G54" s="528">
        <f t="shared" ref="G54:I54" si="8">G34+G53</f>
        <v>0</v>
      </c>
      <c r="H54" s="528">
        <f t="shared" si="8"/>
        <v>132465</v>
      </c>
      <c r="I54" s="528">
        <f t="shared" si="8"/>
        <v>151190</v>
      </c>
      <c r="J54" s="529">
        <f>J34+J53</f>
        <v>283655</v>
      </c>
      <c r="K54" s="1408" t="s">
        <v>384</v>
      </c>
      <c r="L54" s="528">
        <f>L34+L53</f>
        <v>127265</v>
      </c>
      <c r="M54" s="528">
        <f>M34+M53</f>
        <v>151190</v>
      </c>
      <c r="N54" s="528">
        <f>N34+N53</f>
        <v>278455</v>
      </c>
      <c r="O54" s="528">
        <f>O34+O53</f>
        <v>5200</v>
      </c>
      <c r="P54" s="528">
        <f t="shared" ref="P54:S54" si="9">P34+P53</f>
        <v>0</v>
      </c>
      <c r="Q54" s="528">
        <f t="shared" si="9"/>
        <v>132465</v>
      </c>
      <c r="R54" s="528">
        <f t="shared" si="9"/>
        <v>151190</v>
      </c>
      <c r="S54" s="529">
        <f t="shared" si="9"/>
        <v>283655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63" t="s">
        <v>1229</v>
      </c>
      <c r="C1" s="1564"/>
      <c r="D1" s="1564"/>
      <c r="E1" s="1564"/>
      <c r="F1" s="1564"/>
      <c r="G1" s="1564"/>
      <c r="H1" s="1564"/>
      <c r="I1" s="1564"/>
      <c r="J1" s="1564"/>
      <c r="K1" s="1564"/>
      <c r="L1" s="1564"/>
      <c r="M1" s="1564"/>
      <c r="N1" s="1564"/>
      <c r="O1" s="1564"/>
      <c r="P1" s="1564"/>
      <c r="Q1" s="1564"/>
      <c r="R1" s="1564"/>
    </row>
    <row r="2" spans="1:22" ht="12.75" x14ac:dyDescent="0.2">
      <c r="B2" s="1565" t="s">
        <v>73</v>
      </c>
      <c r="C2" s="1566"/>
      <c r="D2" s="1566"/>
      <c r="E2" s="1566"/>
      <c r="F2" s="1566"/>
      <c r="G2" s="1566"/>
      <c r="H2" s="1566"/>
      <c r="I2" s="1566"/>
      <c r="J2" s="1566"/>
      <c r="K2" s="1566"/>
      <c r="L2" s="1566"/>
      <c r="M2" s="1566"/>
      <c r="N2" s="1566"/>
      <c r="O2" s="1566"/>
      <c r="P2" s="1566"/>
      <c r="Q2" s="1566"/>
      <c r="R2" s="1566"/>
    </row>
    <row r="3" spans="1:22" ht="12.75" x14ac:dyDescent="0.2">
      <c r="A3" s="40"/>
      <c r="B3" s="1447" t="s">
        <v>1041</v>
      </c>
      <c r="C3" s="1564"/>
      <c r="D3" s="1564"/>
      <c r="E3" s="1564"/>
      <c r="F3" s="1564"/>
      <c r="G3" s="1564"/>
      <c r="H3" s="1564"/>
      <c r="I3" s="1564"/>
      <c r="J3" s="1564"/>
      <c r="K3" s="1564"/>
      <c r="L3" s="1564"/>
      <c r="M3" s="1564"/>
      <c r="N3" s="1564"/>
      <c r="O3" s="1564"/>
      <c r="P3" s="1564"/>
      <c r="Q3" s="1564"/>
      <c r="R3" s="1564"/>
    </row>
    <row r="4" spans="1:22" x14ac:dyDescent="0.2">
      <c r="A4" s="40"/>
      <c r="C4" s="1580" t="s">
        <v>246</v>
      </c>
      <c r="D4" s="1580"/>
      <c r="E4" s="1580"/>
      <c r="F4" s="1580"/>
      <c r="G4" s="1580"/>
      <c r="H4" s="1580"/>
      <c r="I4" s="1580"/>
      <c r="J4" s="1580"/>
      <c r="K4" s="1580"/>
      <c r="L4" s="1580"/>
      <c r="M4" s="1580"/>
      <c r="N4" s="1580"/>
      <c r="O4" s="1580"/>
      <c r="P4" s="1580"/>
      <c r="Q4" s="1580"/>
      <c r="R4" s="1580"/>
    </row>
    <row r="5" spans="1:22" x14ac:dyDescent="0.2">
      <c r="A5" s="479"/>
      <c r="B5" s="1567" t="s">
        <v>410</v>
      </c>
      <c r="C5" s="477" t="s">
        <v>54</v>
      </c>
      <c r="D5" s="1572" t="s">
        <v>55</v>
      </c>
      <c r="E5" s="1562"/>
      <c r="F5" s="1572" t="s">
        <v>56</v>
      </c>
      <c r="G5" s="1562"/>
      <c r="H5" s="1572" t="s">
        <v>513</v>
      </c>
      <c r="I5" s="1562"/>
      <c r="J5" s="1572" t="s">
        <v>411</v>
      </c>
      <c r="K5" s="1562"/>
      <c r="L5" s="1561" t="s">
        <v>412</v>
      </c>
      <c r="M5" s="1562"/>
      <c r="N5" s="1561" t="s">
        <v>413</v>
      </c>
      <c r="O5" s="1562"/>
      <c r="P5" s="1561" t="s">
        <v>514</v>
      </c>
      <c r="Q5" s="1562"/>
      <c r="R5" s="328" t="s">
        <v>521</v>
      </c>
    </row>
    <row r="6" spans="1:22" ht="12.75" x14ac:dyDescent="0.2">
      <c r="A6" s="479"/>
      <c r="B6" s="1568"/>
      <c r="C6" s="478"/>
      <c r="D6" s="1581" t="s">
        <v>1013</v>
      </c>
      <c r="E6" s="1582"/>
      <c r="F6" s="1582"/>
      <c r="G6" s="1582"/>
      <c r="H6" s="1582"/>
      <c r="I6" s="1582"/>
      <c r="J6" s="1582"/>
      <c r="K6" s="1582"/>
      <c r="L6" s="1582"/>
      <c r="M6" s="1582"/>
      <c r="N6" s="1582"/>
      <c r="O6" s="1582"/>
      <c r="P6" s="1582"/>
      <c r="Q6" s="1582"/>
      <c r="R6" s="1583"/>
    </row>
    <row r="7" spans="1:22" ht="24.95" customHeight="1" x14ac:dyDescent="0.2">
      <c r="A7" s="479"/>
      <c r="B7" s="1568"/>
      <c r="C7" s="1585" t="s">
        <v>78</v>
      </c>
      <c r="D7" s="1570" t="s">
        <v>393</v>
      </c>
      <c r="E7" s="1571"/>
      <c r="F7" s="1584" t="s">
        <v>20</v>
      </c>
      <c r="G7" s="1584"/>
      <c r="H7" s="1584" t="s">
        <v>391</v>
      </c>
      <c r="I7" s="1584"/>
      <c r="J7" s="1571" t="s">
        <v>400</v>
      </c>
      <c r="K7" s="1571"/>
      <c r="L7" s="1571" t="s">
        <v>399</v>
      </c>
      <c r="M7" s="1571"/>
      <c r="N7" s="1573" t="s">
        <v>225</v>
      </c>
      <c r="O7" s="1574"/>
      <c r="P7" s="1571" t="s">
        <v>392</v>
      </c>
      <c r="Q7" s="1571"/>
      <c r="R7" s="1577" t="s">
        <v>463</v>
      </c>
    </row>
    <row r="8" spans="1:22" ht="26.25" customHeight="1" x14ac:dyDescent="0.2">
      <c r="A8" s="479"/>
      <c r="B8" s="1568"/>
      <c r="C8" s="1586"/>
      <c r="D8" s="1570"/>
      <c r="E8" s="1571"/>
      <c r="F8" s="1584"/>
      <c r="G8" s="1584"/>
      <c r="H8" s="1584"/>
      <c r="I8" s="1584"/>
      <c r="J8" s="1571"/>
      <c r="K8" s="1571"/>
      <c r="L8" s="1571"/>
      <c r="M8" s="1571"/>
      <c r="N8" s="1575"/>
      <c r="O8" s="1576"/>
      <c r="P8" s="1571"/>
      <c r="Q8" s="1571"/>
      <c r="R8" s="1578"/>
      <c r="S8" s="459"/>
      <c r="T8" s="192"/>
    </row>
    <row r="9" spans="1:22" s="160" customFormat="1" ht="40.9" customHeight="1" x14ac:dyDescent="0.15">
      <c r="A9" s="480"/>
      <c r="B9" s="1569"/>
      <c r="C9" s="1587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79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1032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1149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1026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1027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1028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1205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88" t="s">
        <v>516</v>
      </c>
      <c r="C57" s="1589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0" t="s">
        <v>1230</v>
      </c>
      <c r="C1" s="1591"/>
      <c r="D1" s="1591"/>
      <c r="E1" s="1591"/>
      <c r="F1" s="1591"/>
      <c r="G1" s="1591"/>
      <c r="H1" s="1592"/>
      <c r="I1" s="1592"/>
      <c r="J1" s="1592"/>
    </row>
    <row r="2" spans="2:14" ht="18" customHeight="1" x14ac:dyDescent="0.25">
      <c r="N2" s="615"/>
    </row>
    <row r="3" spans="2:14" ht="15.75" customHeight="1" x14ac:dyDescent="0.25">
      <c r="B3" s="1542" t="s">
        <v>73</v>
      </c>
      <c r="C3" s="1542"/>
      <c r="D3" s="1542"/>
      <c r="E3" s="1542"/>
      <c r="F3" s="1542"/>
      <c r="G3" s="1542"/>
      <c r="H3" s="1492"/>
      <c r="I3" s="1492"/>
      <c r="J3" s="1492"/>
    </row>
    <row r="4" spans="2:14" ht="15.75" customHeight="1" x14ac:dyDescent="0.25">
      <c r="B4" s="1601" t="s">
        <v>1038</v>
      </c>
      <c r="C4" s="1602"/>
      <c r="D4" s="1602"/>
      <c r="E4" s="1602"/>
      <c r="F4" s="1602"/>
      <c r="G4" s="1602"/>
    </row>
    <row r="5" spans="2:14" ht="15.75" customHeight="1" x14ac:dyDescent="0.25">
      <c r="B5" s="1542" t="s">
        <v>681</v>
      </c>
      <c r="C5" s="1542"/>
      <c r="D5" s="1542"/>
      <c r="E5" s="1542"/>
      <c r="F5" s="1542"/>
      <c r="G5" s="1542"/>
      <c r="H5" s="1492"/>
      <c r="I5" s="1492"/>
      <c r="J5" s="1492"/>
    </row>
    <row r="6" spans="2:14" s="27" customFormat="1" ht="14.25" customHeight="1" x14ac:dyDescent="0.25">
      <c r="B6" s="1594" t="s">
        <v>258</v>
      </c>
      <c r="C6" s="1594"/>
      <c r="D6" s="1594"/>
      <c r="E6" s="1594"/>
      <c r="F6" s="1594"/>
      <c r="G6" s="1594"/>
      <c r="H6" s="1492"/>
      <c r="I6" s="1492"/>
      <c r="J6" s="1492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5" t="s">
        <v>410</v>
      </c>
      <c r="C8" s="1597" t="s">
        <v>54</v>
      </c>
      <c r="D8" s="1597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6"/>
      <c r="C9" s="1598" t="s">
        <v>462</v>
      </c>
      <c r="D9" s="1598"/>
      <c r="E9" s="1600" t="s">
        <v>1042</v>
      </c>
      <c r="F9" s="1600"/>
      <c r="G9" s="1600"/>
      <c r="H9" s="25"/>
      <c r="I9" s="25"/>
    </row>
    <row r="10" spans="2:14" ht="52.9" customHeight="1" x14ac:dyDescent="0.25">
      <c r="B10" s="1596"/>
      <c r="C10" s="1598"/>
      <c r="D10" s="1599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3" t="s">
        <v>517</v>
      </c>
      <c r="D11" s="1593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13" zoomScaleNormal="100" workbookViewId="0">
      <selection activeCell="G14" sqref="G14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46" t="s">
        <v>1241</v>
      </c>
      <c r="B1" s="1446"/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  <c r="S1" s="1446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47" t="s">
        <v>73</v>
      </c>
      <c r="B4" s="1447"/>
      <c r="C4" s="1447"/>
      <c r="D4" s="1447"/>
      <c r="E4" s="1447"/>
      <c r="F4" s="1447"/>
      <c r="G4" s="1447"/>
      <c r="H4" s="1447"/>
      <c r="I4" s="1447"/>
      <c r="J4" s="1447"/>
      <c r="K4" s="1447"/>
      <c r="L4" s="1447"/>
      <c r="M4" s="1447"/>
      <c r="N4" s="1447"/>
      <c r="O4" s="1447"/>
      <c r="P4" s="1447"/>
      <c r="Q4" s="1447"/>
      <c r="R4" s="1447"/>
      <c r="S4" s="1447"/>
    </row>
    <row r="5" spans="1:19" s="77" customFormat="1" ht="12.75" customHeight="1" x14ac:dyDescent="0.2">
      <c r="A5" s="1560" t="s">
        <v>167</v>
      </c>
      <c r="B5" s="1560"/>
      <c r="C5" s="1560"/>
      <c r="D5" s="1560"/>
      <c r="E5" s="1560"/>
      <c r="F5" s="1560"/>
      <c r="G5" s="1560"/>
      <c r="H5" s="1560"/>
      <c r="I5" s="1560"/>
      <c r="J5" s="1560"/>
      <c r="K5" s="1560"/>
      <c r="L5" s="1560"/>
      <c r="M5" s="1560"/>
      <c r="N5" s="1560"/>
      <c r="O5" s="1560"/>
      <c r="P5" s="1560"/>
      <c r="Q5" s="1560"/>
      <c r="R5" s="1560"/>
      <c r="S5" s="1560"/>
    </row>
    <row r="6" spans="1:19" s="77" customFormat="1" ht="12.75" customHeight="1" x14ac:dyDescent="0.2">
      <c r="A6" s="1447" t="s">
        <v>1014</v>
      </c>
      <c r="B6" s="1447"/>
      <c r="C6" s="1447"/>
      <c r="D6" s="1447"/>
      <c r="E6" s="1447"/>
      <c r="F6" s="1447"/>
      <c r="G6" s="1447"/>
      <c r="H6" s="1447"/>
      <c r="I6" s="1447"/>
      <c r="J6" s="1447"/>
      <c r="K6" s="1447"/>
      <c r="L6" s="1447"/>
      <c r="M6" s="1447"/>
      <c r="N6" s="1447"/>
      <c r="O6" s="1447"/>
      <c r="P6" s="1447"/>
      <c r="Q6" s="1447"/>
      <c r="R6" s="1447"/>
      <c r="S6" s="1447"/>
    </row>
    <row r="7" spans="1:19" s="77" customFormat="1" ht="12.75" customHeight="1" x14ac:dyDescent="0.2">
      <c r="A7" s="1449" t="s">
        <v>246</v>
      </c>
      <c r="B7" s="1449"/>
      <c r="C7" s="1449"/>
      <c r="D7" s="1449"/>
      <c r="E7" s="1449"/>
      <c r="F7" s="1449"/>
      <c r="G7" s="1449"/>
      <c r="H7" s="1449"/>
      <c r="I7" s="1449"/>
      <c r="J7" s="1449"/>
      <c r="K7" s="1449"/>
      <c r="L7" s="1449"/>
      <c r="M7" s="1449"/>
      <c r="N7" s="1449"/>
      <c r="O7" s="1449"/>
      <c r="P7" s="1449"/>
      <c r="Q7" s="1449"/>
      <c r="R7" s="1449"/>
      <c r="S7" s="1449"/>
    </row>
    <row r="8" spans="1:19" s="77" customFormat="1" ht="12.75" customHeight="1" x14ac:dyDescent="0.2">
      <c r="A8" s="1453" t="s">
        <v>53</v>
      </c>
      <c r="B8" s="1455" t="s">
        <v>54</v>
      </c>
      <c r="C8" s="1551" t="s">
        <v>55</v>
      </c>
      <c r="D8" s="1552"/>
      <c r="E8" s="1552"/>
      <c r="F8" s="1552"/>
      <c r="G8" s="1552"/>
      <c r="H8" s="1552"/>
      <c r="I8" s="1552"/>
      <c r="J8" s="1553"/>
      <c r="K8" s="1558" t="s">
        <v>56</v>
      </c>
      <c r="L8" s="1603" t="s">
        <v>57</v>
      </c>
      <c r="M8" s="1604"/>
      <c r="N8" s="1604"/>
      <c r="O8" s="1604"/>
      <c r="P8" s="1604"/>
      <c r="Q8" s="1604"/>
      <c r="R8" s="1604"/>
      <c r="S8" s="1605"/>
    </row>
    <row r="9" spans="1:19" s="77" customFormat="1" ht="12.75" customHeight="1" x14ac:dyDescent="0.2">
      <c r="A9" s="1453"/>
      <c r="B9" s="1455"/>
      <c r="C9" s="1450" t="s">
        <v>1013</v>
      </c>
      <c r="D9" s="1450"/>
      <c r="E9" s="1451"/>
      <c r="F9" s="1439" t="s">
        <v>1237</v>
      </c>
      <c r="G9" s="1440"/>
      <c r="H9" s="1439" t="s">
        <v>1238</v>
      </c>
      <c r="I9" s="1440"/>
      <c r="J9" s="1440"/>
      <c r="K9" s="1558"/>
      <c r="L9" s="1606" t="s">
        <v>1013</v>
      </c>
      <c r="M9" s="1606"/>
      <c r="N9" s="1606"/>
      <c r="O9" s="1549" t="s">
        <v>1237</v>
      </c>
      <c r="P9" s="1550"/>
      <c r="Q9" s="1549" t="s">
        <v>1238</v>
      </c>
      <c r="R9" s="1550"/>
      <c r="S9" s="1550"/>
    </row>
    <row r="10" spans="1:19" s="171" customFormat="1" ht="36.6" customHeight="1" x14ac:dyDescent="0.2">
      <c r="A10" s="1454"/>
      <c r="B10" s="1397" t="s">
        <v>58</v>
      </c>
      <c r="C10" s="1369" t="s">
        <v>59</v>
      </c>
      <c r="D10" s="1369" t="s">
        <v>60</v>
      </c>
      <c r="E10" s="1403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5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1404"/>
      <c r="D11" s="1404"/>
      <c r="E11" s="1404"/>
      <c r="F11" s="1404"/>
      <c r="G11" s="1404"/>
      <c r="H11" s="1404"/>
      <c r="I11" s="1404"/>
      <c r="J11" s="1404"/>
      <c r="K11" s="1373" t="s">
        <v>23</v>
      </c>
      <c r="L11" s="498"/>
      <c r="M11" s="498"/>
      <c r="N11" s="1394"/>
      <c r="O11" s="140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226008</v>
      </c>
      <c r="M12" s="161">
        <v>14426</v>
      </c>
      <c r="N12" s="198">
        <f>SUM(L12:M12)</f>
        <v>240434</v>
      </c>
      <c r="O12" s="164">
        <v>-4500</v>
      </c>
      <c r="P12" s="164">
        <v>656</v>
      </c>
      <c r="Q12" s="161">
        <f>L12+O12</f>
        <v>221508</v>
      </c>
      <c r="R12" s="161">
        <f>M12+P12</f>
        <v>15082</v>
      </c>
      <c r="S12" s="299">
        <f>SUM(Q12:R12)</f>
        <v>236590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>
        <v>38152</v>
      </c>
      <c r="M13" s="161">
        <v>2435</v>
      </c>
      <c r="N13" s="198">
        <f>SUM(L13:M13)</f>
        <v>40587</v>
      </c>
      <c r="O13" s="165">
        <v>-700</v>
      </c>
      <c r="P13" s="164">
        <v>58</v>
      </c>
      <c r="Q13" s="161">
        <f t="shared" ref="Q13:Q14" si="3">L13+O13</f>
        <v>37452</v>
      </c>
      <c r="R13" s="161">
        <f t="shared" ref="R13:R14" si="4">M13+P13</f>
        <v>2493</v>
      </c>
      <c r="S13" s="299">
        <f>SUM(Q13:R13)</f>
        <v>39945</v>
      </c>
    </row>
    <row r="14" spans="1:19" x14ac:dyDescent="0.2">
      <c r="A14" s="1346">
        <f t="shared" si="0"/>
        <v>4</v>
      </c>
      <c r="B14" s="109" t="s">
        <v>1209</v>
      </c>
      <c r="C14" s="161">
        <f>'tám, végl. pe.átv  '!C52</f>
        <v>0</v>
      </c>
      <c r="D14" s="161">
        <f>'tám, végl. pe.átv  '!D52</f>
        <v>100</v>
      </c>
      <c r="E14" s="161">
        <f t="shared" si="1"/>
        <v>100</v>
      </c>
      <c r="F14" s="161"/>
      <c r="G14" s="161">
        <v>714</v>
      </c>
      <c r="H14" s="161">
        <f>C14+F14</f>
        <v>0</v>
      </c>
      <c r="I14" s="161">
        <f>D14+G14</f>
        <v>814</v>
      </c>
      <c r="J14" s="161">
        <f t="shared" si="2"/>
        <v>814</v>
      </c>
      <c r="K14" s="89" t="s">
        <v>199</v>
      </c>
      <c r="L14" s="1027">
        <v>163600</v>
      </c>
      <c r="M14" s="1027">
        <v>4650</v>
      </c>
      <c r="N14" s="1402">
        <f>SUM(L14:M14)</f>
        <v>168250</v>
      </c>
      <c r="O14" s="164"/>
      <c r="P14" s="164"/>
      <c r="Q14" s="161">
        <f t="shared" si="3"/>
        <v>163600</v>
      </c>
      <c r="R14" s="161">
        <f t="shared" si="4"/>
        <v>4650</v>
      </c>
      <c r="S14" s="1028">
        <f>SUM(Q14:R14)</f>
        <v>168250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>
        <v>75092</v>
      </c>
      <c r="D20" s="198">
        <v>24908</v>
      </c>
      <c r="E20" s="198">
        <f>SUM(C20:D20)</f>
        <v>100000</v>
      </c>
      <c r="F20" s="198"/>
      <c r="G20" s="198"/>
      <c r="H20" s="198">
        <v>75092</v>
      </c>
      <c r="I20" s="198">
        <v>24908</v>
      </c>
      <c r="J20" s="198">
        <f>SUM(H20:I20)</f>
        <v>100000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427760</v>
      </c>
      <c r="M24" s="1029">
        <f>SUM(M12:M22)</f>
        <v>21511</v>
      </c>
      <c r="N24" s="1029">
        <f>SUM(N12:N22)</f>
        <v>449271</v>
      </c>
      <c r="O24" s="164">
        <f>SUM(O12:O23)</f>
        <v>-5200</v>
      </c>
      <c r="P24" s="164">
        <f>SUM(P12:P23)</f>
        <v>714</v>
      </c>
      <c r="Q24" s="1029">
        <f>SUM(Q12:Q22)</f>
        <v>422560</v>
      </c>
      <c r="R24" s="1029">
        <f>SUM(R12:R22)</f>
        <v>22225</v>
      </c>
      <c r="S24" s="1030">
        <f>SUM(S12:S22)</f>
        <v>444785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>
        <f>'felhalm. kiad.  '!H101</f>
        <v>0</v>
      </c>
      <c r="M27" s="1031">
        <f>'felhalm. kiad.  '!I101</f>
        <v>5000</v>
      </c>
      <c r="N27" s="1031">
        <f>SUM(L27:M27)</f>
        <v>5000</v>
      </c>
      <c r="O27" s="164"/>
      <c r="P27" s="164"/>
      <c r="Q27" s="1031">
        <f>L27+O27</f>
        <v>0</v>
      </c>
      <c r="R27" s="1031">
        <f>M27+P27</f>
        <v>5000</v>
      </c>
      <c r="S27" s="956">
        <f>SUM(Q27:R27)</f>
        <v>5000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7">
        <f t="shared" si="0"/>
        <v>22</v>
      </c>
      <c r="B32" s="1385" t="s">
        <v>49</v>
      </c>
      <c r="C32" s="500">
        <f>C14+C20</f>
        <v>75092</v>
      </c>
      <c r="D32" s="500">
        <f>D14+D20</f>
        <v>25008</v>
      </c>
      <c r="E32" s="500">
        <f>E14+E20</f>
        <v>100100</v>
      </c>
      <c r="F32" s="500">
        <f>SUM(F12:F31)</f>
        <v>0</v>
      </c>
      <c r="G32" s="500">
        <f>SUM(G12:G31)</f>
        <v>714</v>
      </c>
      <c r="H32" s="500">
        <f>H14+H20</f>
        <v>75092</v>
      </c>
      <c r="I32" s="500">
        <f>I14+I20</f>
        <v>25722</v>
      </c>
      <c r="J32" s="500">
        <f>J14+J20</f>
        <v>100814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7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5000</v>
      </c>
      <c r="N33" s="1033">
        <f>SUM(N27:N31)</f>
        <v>5000</v>
      </c>
      <c r="O33" s="889">
        <v>0</v>
      </c>
      <c r="P33" s="889">
        <v>0</v>
      </c>
      <c r="Q33" s="1033">
        <f>SUM(Q27:Q32)</f>
        <v>0</v>
      </c>
      <c r="R33" s="1033">
        <f>SUM(R27:R32)</f>
        <v>5000</v>
      </c>
      <c r="S33" s="1034">
        <f>SUM(S27:S31)</f>
        <v>5000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75092</v>
      </c>
      <c r="D34" s="201">
        <f>SUM(D32:D33)</f>
        <v>25008</v>
      </c>
      <c r="E34" s="201">
        <f>SUM(C34:D34)</f>
        <v>100100</v>
      </c>
      <c r="F34" s="201">
        <f>SUM(F32:F33)</f>
        <v>0</v>
      </c>
      <c r="G34" s="201">
        <f>SUM(G32:G33)</f>
        <v>714</v>
      </c>
      <c r="H34" s="201">
        <f>SUM(H32:H33)</f>
        <v>75092</v>
      </c>
      <c r="I34" s="201">
        <f>SUM(I32:I33)</f>
        <v>25722</v>
      </c>
      <c r="J34" s="201">
        <f>SUM(H34:I34)</f>
        <v>100814</v>
      </c>
      <c r="K34" s="121" t="s">
        <v>66</v>
      </c>
      <c r="L34" s="1032">
        <f t="shared" ref="L34:S34" si="9">L24+L33</f>
        <v>427760</v>
      </c>
      <c r="M34" s="1032">
        <f t="shared" si="9"/>
        <v>26511</v>
      </c>
      <c r="N34" s="1032">
        <f t="shared" si="9"/>
        <v>454271</v>
      </c>
      <c r="O34" s="164">
        <f t="shared" si="9"/>
        <v>-5200</v>
      </c>
      <c r="P34" s="164">
        <f t="shared" si="9"/>
        <v>714</v>
      </c>
      <c r="Q34" s="1032">
        <f t="shared" si="9"/>
        <v>422560</v>
      </c>
      <c r="R34" s="1032">
        <f t="shared" si="9"/>
        <v>27225</v>
      </c>
      <c r="S34" s="1035">
        <f t="shared" si="9"/>
        <v>449785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400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/>
      <c r="E43" s="161">
        <f>C43+D43</f>
        <v>0</v>
      </c>
      <c r="F43" s="161">
        <v>3532</v>
      </c>
      <c r="G43" s="161"/>
      <c r="H43" s="161">
        <f>C43+F43</f>
        <v>3532</v>
      </c>
      <c r="I43" s="161">
        <f>D43+G43</f>
        <v>0</v>
      </c>
      <c r="J43" s="300">
        <f>H43+I43</f>
        <v>3532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352668</v>
      </c>
      <c r="D48" s="161">
        <f>M24-(D32+D43)</f>
        <v>-3497</v>
      </c>
      <c r="E48" s="161">
        <f>N24-(E32+E43)</f>
        <v>349171</v>
      </c>
      <c r="F48" s="161">
        <f>O34-(F34+F43)</f>
        <v>-8732</v>
      </c>
      <c r="G48" s="161"/>
      <c r="H48" s="161">
        <f t="shared" ref="H48:H49" si="10">C48+F48</f>
        <v>343936</v>
      </c>
      <c r="I48" s="161">
        <f t="shared" ref="I48:I49" si="11">D48+G48</f>
        <v>-3497</v>
      </c>
      <c r="J48" s="300">
        <f t="shared" ref="J48:J49" si="12">H48+I48</f>
        <v>340439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5000</v>
      </c>
      <c r="E49" s="161">
        <f>N33-E33</f>
        <v>5000</v>
      </c>
      <c r="F49" s="161"/>
      <c r="G49" s="161"/>
      <c r="H49" s="161">
        <f t="shared" si="10"/>
        <v>0</v>
      </c>
      <c r="I49" s="161">
        <f t="shared" si="11"/>
        <v>5000</v>
      </c>
      <c r="J49" s="300">
        <f t="shared" si="12"/>
        <v>5000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352668</v>
      </c>
      <c r="D53" s="373">
        <f>SUM(D39:D51)</f>
        <v>1503</v>
      </c>
      <c r="E53" s="373">
        <f>SUM(E39:E51)</f>
        <v>354171</v>
      </c>
      <c r="F53" s="373">
        <f>SUM(F40:F52)</f>
        <v>-5200</v>
      </c>
      <c r="G53" s="373">
        <f>SUM(G40:G52)</f>
        <v>0</v>
      </c>
      <c r="H53" s="373">
        <f>SUM(H40:H52)</f>
        <v>347468</v>
      </c>
      <c r="I53" s="373">
        <f>SUM(I40:I52)</f>
        <v>1503</v>
      </c>
      <c r="J53" s="326">
        <f>SUM(J40:J52)</f>
        <v>348971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427760</v>
      </c>
      <c r="D54" s="528">
        <f>D34+D53</f>
        <v>26511</v>
      </c>
      <c r="E54" s="528">
        <f>E34+E53</f>
        <v>454271</v>
      </c>
      <c r="F54" s="528">
        <f>F34+F53</f>
        <v>-5200</v>
      </c>
      <c r="G54" s="528">
        <f t="shared" ref="G54:I54" si="13">G34+G53</f>
        <v>714</v>
      </c>
      <c r="H54" s="528">
        <f t="shared" si="13"/>
        <v>422560</v>
      </c>
      <c r="I54" s="528">
        <f t="shared" si="13"/>
        <v>27225</v>
      </c>
      <c r="J54" s="529">
        <f>J34+J53</f>
        <v>449785</v>
      </c>
      <c r="K54" s="1379" t="s">
        <v>384</v>
      </c>
      <c r="L54" s="528">
        <f>L34+L53</f>
        <v>427760</v>
      </c>
      <c r="M54" s="528">
        <f>M34+M53</f>
        <v>26511</v>
      </c>
      <c r="N54" s="528">
        <f>N34+N53</f>
        <v>454271</v>
      </c>
      <c r="O54" s="519">
        <f>O34+O53</f>
        <v>-5200</v>
      </c>
      <c r="P54" s="519">
        <f t="shared" ref="P54:S54" si="14">P34+P53</f>
        <v>714</v>
      </c>
      <c r="Q54" s="528">
        <f t="shared" si="14"/>
        <v>422560</v>
      </c>
      <c r="R54" s="528">
        <f t="shared" si="14"/>
        <v>27225</v>
      </c>
      <c r="S54" s="529">
        <f t="shared" si="14"/>
        <v>449785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B4" zoomScale="82" zoomScaleNormal="82" workbookViewId="0">
      <selection activeCell="B32" sqref="B32:J33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46" t="s">
        <v>1240</v>
      </c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  <c r="S1" s="1446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47" t="s">
        <v>73</v>
      </c>
      <c r="C4" s="1447"/>
      <c r="D4" s="1447"/>
      <c r="E4" s="1447"/>
      <c r="F4" s="1447"/>
      <c r="G4" s="1447"/>
      <c r="H4" s="1447"/>
      <c r="I4" s="1447"/>
      <c r="J4" s="1447"/>
      <c r="K4" s="1447"/>
      <c r="L4" s="1447"/>
      <c r="M4" s="1447"/>
      <c r="N4" s="1447"/>
      <c r="O4" s="1447"/>
      <c r="P4" s="1447"/>
      <c r="Q4" s="1447"/>
      <c r="R4" s="1447"/>
      <c r="S4" s="1447"/>
    </row>
    <row r="5" spans="1:20" s="77" customFormat="1" x14ac:dyDescent="0.2">
      <c r="A5" s="103"/>
      <c r="B5" s="1560" t="s">
        <v>168</v>
      </c>
      <c r="C5" s="1560"/>
      <c r="D5" s="1560"/>
      <c r="E5" s="1560"/>
      <c r="F5" s="1560"/>
      <c r="G5" s="1560"/>
      <c r="H5" s="1560"/>
      <c r="I5" s="1560"/>
      <c r="J5" s="1560"/>
      <c r="K5" s="1560"/>
      <c r="L5" s="1560"/>
      <c r="M5" s="1560"/>
      <c r="N5" s="1560"/>
      <c r="O5" s="1560"/>
      <c r="P5" s="1560"/>
      <c r="Q5" s="1560"/>
      <c r="R5" s="1560"/>
      <c r="S5" s="1560"/>
    </row>
    <row r="6" spans="1:20" s="77" customFormat="1" x14ac:dyDescent="0.2">
      <c r="A6" s="103"/>
      <c r="B6" s="1447" t="s">
        <v>1014</v>
      </c>
      <c r="C6" s="1447"/>
      <c r="D6" s="1447"/>
      <c r="E6" s="1447"/>
      <c r="F6" s="1447"/>
      <c r="G6" s="1447"/>
      <c r="H6" s="1447"/>
      <c r="I6" s="1447"/>
      <c r="J6" s="1447"/>
      <c r="K6" s="1447"/>
      <c r="L6" s="1447"/>
      <c r="M6" s="1447"/>
      <c r="N6" s="1447"/>
      <c r="O6" s="1447"/>
      <c r="P6" s="1447"/>
      <c r="Q6" s="1447"/>
      <c r="R6" s="1447"/>
      <c r="S6" s="1447"/>
    </row>
    <row r="7" spans="1:20" s="77" customFormat="1" x14ac:dyDescent="0.2">
      <c r="A7" s="103"/>
      <c r="B7" s="1449" t="s">
        <v>246</v>
      </c>
      <c r="C7" s="1449"/>
      <c r="D7" s="1449"/>
      <c r="E7" s="1449"/>
      <c r="F7" s="1449"/>
      <c r="G7" s="1449"/>
      <c r="H7" s="1449"/>
      <c r="I7" s="1449"/>
      <c r="J7" s="1449"/>
      <c r="K7" s="1449"/>
      <c r="L7" s="1449"/>
      <c r="M7" s="1449"/>
      <c r="N7" s="1449"/>
      <c r="O7" s="1449"/>
      <c r="P7" s="1449"/>
      <c r="Q7" s="1449"/>
      <c r="R7" s="1449"/>
      <c r="S7" s="1449"/>
    </row>
    <row r="8" spans="1:20" s="77" customFormat="1" ht="12.75" customHeight="1" x14ac:dyDescent="0.2">
      <c r="A8" s="1454" t="s">
        <v>53</v>
      </c>
      <c r="B8" s="1607" t="s">
        <v>54</v>
      </c>
      <c r="C8" s="1551" t="s">
        <v>55</v>
      </c>
      <c r="D8" s="1552"/>
      <c r="E8" s="1552"/>
      <c r="F8" s="1552"/>
      <c r="G8" s="1552"/>
      <c r="H8" s="1552"/>
      <c r="I8" s="1552"/>
      <c r="J8" s="1616"/>
      <c r="K8" s="1609" t="s">
        <v>56</v>
      </c>
      <c r="L8" s="1603" t="s">
        <v>57</v>
      </c>
      <c r="M8" s="1604"/>
      <c r="N8" s="1604"/>
      <c r="O8" s="1604"/>
      <c r="P8" s="1604"/>
      <c r="Q8" s="1604"/>
      <c r="R8" s="1604"/>
      <c r="S8" s="1605"/>
    </row>
    <row r="9" spans="1:20" s="77" customFormat="1" ht="12.75" customHeight="1" x14ac:dyDescent="0.2">
      <c r="A9" s="1475"/>
      <c r="B9" s="1608"/>
      <c r="C9" s="1451" t="s">
        <v>1013</v>
      </c>
      <c r="D9" s="1611"/>
      <c r="E9" s="1612"/>
      <c r="F9" s="1439" t="s">
        <v>1237</v>
      </c>
      <c r="G9" s="1440"/>
      <c r="H9" s="1439" t="s">
        <v>1238</v>
      </c>
      <c r="I9" s="1440"/>
      <c r="J9" s="1440"/>
      <c r="K9" s="1610"/>
      <c r="L9" s="1613" t="s">
        <v>1013</v>
      </c>
      <c r="M9" s="1614"/>
      <c r="N9" s="1615"/>
      <c r="O9" s="1549" t="s">
        <v>1237</v>
      </c>
      <c r="P9" s="1550"/>
      <c r="Q9" s="1549" t="s">
        <v>1238</v>
      </c>
      <c r="R9" s="1550"/>
      <c r="S9" s="1550"/>
    </row>
    <row r="10" spans="1:20" s="171" customFormat="1" ht="36.6" customHeight="1" x14ac:dyDescent="0.2">
      <c r="A10" s="1475"/>
      <c r="B10" s="1397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8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6">
        <v>1</v>
      </c>
      <c r="B11" s="1387" t="s">
        <v>22</v>
      </c>
      <c r="C11" s="498"/>
      <c r="D11" s="498"/>
      <c r="E11" s="498"/>
      <c r="F11" s="498"/>
      <c r="G11" s="498"/>
      <c r="H11" s="498"/>
      <c r="I11" s="498"/>
      <c r="J11" s="498"/>
      <c r="K11" s="1401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93086</v>
      </c>
      <c r="M12" s="161"/>
      <c r="N12" s="198">
        <f>SUM(L12:M12)</f>
        <v>93086</v>
      </c>
      <c r="O12" s="164">
        <v>330</v>
      </c>
      <c r="P12" s="164"/>
      <c r="Q12" s="161">
        <f>L12+O12</f>
        <v>93416</v>
      </c>
      <c r="R12" s="161"/>
      <c r="S12" s="299">
        <f>SUM(Q12:R12)</f>
        <v>93416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>
        <v>14242</v>
      </c>
      <c r="M13" s="161"/>
      <c r="N13" s="198">
        <f>SUM(L13:M13)</f>
        <v>14242</v>
      </c>
      <c r="O13" s="164">
        <v>51</v>
      </c>
      <c r="P13" s="164"/>
      <c r="Q13" s="161">
        <f t="shared" ref="Q13:Q14" si="1">L13+O13</f>
        <v>14293</v>
      </c>
      <c r="R13" s="161"/>
      <c r="S13" s="299">
        <f>SUM(Q13:R13)</f>
        <v>14293</v>
      </c>
      <c r="T13" s="164"/>
    </row>
    <row r="14" spans="1:20" x14ac:dyDescent="0.2">
      <c r="A14" s="1346">
        <f t="shared" si="0"/>
        <v>4</v>
      </c>
      <c r="B14" s="109" t="s">
        <v>1208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14111</v>
      </c>
      <c r="M14" s="161"/>
      <c r="N14" s="198">
        <f>SUM(L14:M14)</f>
        <v>14111</v>
      </c>
      <c r="O14" s="164"/>
      <c r="P14" s="164"/>
      <c r="Q14" s="161">
        <f t="shared" si="1"/>
        <v>14111</v>
      </c>
      <c r="R14" s="161"/>
      <c r="S14" s="299">
        <f>SUM(Q14:R14)</f>
        <v>14111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/>
      <c r="G20" s="198"/>
      <c r="H20" s="198"/>
      <c r="I20" s="198"/>
      <c r="J20" s="198">
        <v>0</v>
      </c>
      <c r="K20" s="359" t="s">
        <v>1150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121439</v>
      </c>
      <c r="M24" s="199">
        <f>SUM(M12:M22)</f>
        <v>0</v>
      </c>
      <c r="N24" s="199">
        <f>SUM(N12:N22)</f>
        <v>121439</v>
      </c>
      <c r="O24" s="164">
        <f>SUM(O12:O23)</f>
        <v>381</v>
      </c>
      <c r="P24" s="164">
        <f>SUM(P12:P23)</f>
        <v>0</v>
      </c>
      <c r="Q24" s="199">
        <f>SUM(Q12:Q22)</f>
        <v>121820</v>
      </c>
      <c r="R24" s="199">
        <f>SUM(R12:R22)</f>
        <v>0</v>
      </c>
      <c r="S24" s="302">
        <f>SUM(S12:S22)</f>
        <v>121820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f>'felhalm. kiad.  '!H114</f>
        <v>1000</v>
      </c>
      <c r="M27" s="165">
        <f>'felhalm. kiad.  '!I114</f>
        <v>0</v>
      </c>
      <c r="N27" s="165">
        <f>SUM(L27:M27)</f>
        <v>1000</v>
      </c>
      <c r="O27" s="164"/>
      <c r="P27" s="164"/>
      <c r="Q27" s="165">
        <f>L27+O27</f>
        <v>1000</v>
      </c>
      <c r="R27" s="165">
        <f>'felhalm. kiad.  '!N114</f>
        <v>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5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v>0</v>
      </c>
      <c r="G32" s="500">
        <v>0</v>
      </c>
      <c r="H32" s="500">
        <v>0</v>
      </c>
      <c r="I32" s="500">
        <v>0</v>
      </c>
      <c r="J32" s="500">
        <v>0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1000</v>
      </c>
      <c r="M33" s="200">
        <f>SUM(M27:M32)</f>
        <v>0</v>
      </c>
      <c r="N33" s="200">
        <f>SUM(N27:N31)</f>
        <v>1000</v>
      </c>
      <c r="O33" s="164">
        <v>0</v>
      </c>
      <c r="P33" s="164">
        <v>0</v>
      </c>
      <c r="Q33" s="200">
        <f>SUM(Q27:Q32)</f>
        <v>1000</v>
      </c>
      <c r="R33" s="200">
        <f>SUM(R27:R32)</f>
        <v>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v>0</v>
      </c>
      <c r="G34" s="201">
        <v>0</v>
      </c>
      <c r="H34" s="201">
        <v>0</v>
      </c>
      <c r="I34" s="201">
        <v>0</v>
      </c>
      <c r="J34" s="201">
        <v>0</v>
      </c>
      <c r="K34" s="489" t="s">
        <v>66</v>
      </c>
      <c r="L34" s="201">
        <f t="shared" ref="L34:S34" si="2">L24+L33</f>
        <v>122439</v>
      </c>
      <c r="M34" s="201">
        <f t="shared" si="2"/>
        <v>0</v>
      </c>
      <c r="N34" s="201">
        <f t="shared" si="2"/>
        <v>122439</v>
      </c>
      <c r="O34" s="164">
        <f t="shared" si="2"/>
        <v>381</v>
      </c>
      <c r="P34" s="164">
        <f t="shared" si="2"/>
        <v>0</v>
      </c>
      <c r="Q34" s="201">
        <f t="shared" si="2"/>
        <v>122820</v>
      </c>
      <c r="R34" s="201">
        <f t="shared" si="2"/>
        <v>0</v>
      </c>
      <c r="S34" s="282">
        <f t="shared" si="2"/>
        <v>122820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>
        <v>0</v>
      </c>
      <c r="D43" s="161">
        <v>0</v>
      </c>
      <c r="E43" s="161">
        <f>C43+D43</f>
        <v>0</v>
      </c>
      <c r="F43" s="161">
        <v>1309</v>
      </c>
      <c r="G43" s="161">
        <v>0</v>
      </c>
      <c r="H43" s="161">
        <f>C43+F43</f>
        <v>1309</v>
      </c>
      <c r="I43" s="161">
        <f>D43+G43</f>
        <v>0</v>
      </c>
      <c r="J43" s="161">
        <f>H43+I43</f>
        <v>1309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121439</v>
      </c>
      <c r="D48" s="161">
        <f>M24-(D34+D43)</f>
        <v>0</v>
      </c>
      <c r="E48" s="161">
        <f>N24-(E34+E43)</f>
        <v>121439</v>
      </c>
      <c r="F48" s="161">
        <f>O24-(F34+F43)</f>
        <v>-928</v>
      </c>
      <c r="G48" s="161">
        <v>0</v>
      </c>
      <c r="H48" s="161">
        <f t="shared" ref="H48:H49" si="3">C48+F48</f>
        <v>120511</v>
      </c>
      <c r="I48" s="161">
        <v>0</v>
      </c>
      <c r="J48" s="161">
        <f>H48+I48</f>
        <v>120511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1000</v>
      </c>
      <c r="D49" s="161"/>
      <c r="E49" s="161">
        <f>N33-E33</f>
        <v>1000</v>
      </c>
      <c r="F49" s="161"/>
      <c r="G49" s="161"/>
      <c r="H49" s="161">
        <f t="shared" si="3"/>
        <v>1000</v>
      </c>
      <c r="I49" s="161">
        <v>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122439</v>
      </c>
      <c r="D53" s="373">
        <f>SUM(D39:D51)</f>
        <v>0</v>
      </c>
      <c r="E53" s="373">
        <f>SUM(E39:E51)</f>
        <v>122439</v>
      </c>
      <c r="F53" s="373">
        <f>SUM(F39:F52)</f>
        <v>381</v>
      </c>
      <c r="G53" s="373">
        <f t="shared" ref="G53:J53" si="4">SUM(G39:G52)</f>
        <v>0</v>
      </c>
      <c r="H53" s="373">
        <f t="shared" si="4"/>
        <v>122820</v>
      </c>
      <c r="I53" s="373">
        <f t="shared" si="4"/>
        <v>0</v>
      </c>
      <c r="J53" s="373">
        <f t="shared" si="4"/>
        <v>122820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122439</v>
      </c>
      <c r="D54" s="170">
        <f>D34+D53</f>
        <v>0</v>
      </c>
      <c r="E54" s="170">
        <f>E34+E53</f>
        <v>122439</v>
      </c>
      <c r="F54" s="170">
        <f>F34+F53</f>
        <v>381</v>
      </c>
      <c r="G54" s="170">
        <f t="shared" ref="G54:I54" si="5">G34+G53</f>
        <v>0</v>
      </c>
      <c r="H54" s="170">
        <f t="shared" si="5"/>
        <v>122820</v>
      </c>
      <c r="I54" s="170">
        <f t="shared" si="5"/>
        <v>0</v>
      </c>
      <c r="J54" s="170">
        <f>J34+J53</f>
        <v>122820</v>
      </c>
      <c r="K54" s="1379" t="s">
        <v>384</v>
      </c>
      <c r="L54" s="528">
        <f>L34+L53</f>
        <v>122439</v>
      </c>
      <c r="M54" s="528">
        <f>M34+M53</f>
        <v>0</v>
      </c>
      <c r="N54" s="528">
        <f>N34+N53</f>
        <v>122439</v>
      </c>
      <c r="O54" s="519">
        <f>O53+O34</f>
        <v>381</v>
      </c>
      <c r="P54" s="519">
        <f>P53+P34</f>
        <v>0</v>
      </c>
      <c r="Q54" s="528">
        <f>Q34+Q53</f>
        <v>122820</v>
      </c>
      <c r="R54" s="528">
        <f>R34+R53</f>
        <v>0</v>
      </c>
      <c r="S54" s="529">
        <f>S34+S53</f>
        <v>122820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O9:P9"/>
    <mergeCell ref="Q9:S9"/>
    <mergeCell ref="L8:S8"/>
    <mergeCell ref="B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zoomScale="82" zoomScaleNormal="82" workbookViewId="0">
      <selection activeCell="B32" sqref="B32:J33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46" t="s">
        <v>1239</v>
      </c>
      <c r="B1" s="1446"/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  <c r="S1" s="1446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47" t="s">
        <v>73</v>
      </c>
      <c r="B4" s="1447"/>
      <c r="C4" s="1447"/>
      <c r="D4" s="1447"/>
      <c r="E4" s="1447"/>
      <c r="F4" s="1447"/>
      <c r="G4" s="1447"/>
      <c r="H4" s="1447"/>
      <c r="I4" s="1447"/>
      <c r="J4" s="1447"/>
      <c r="K4" s="1447"/>
      <c r="L4" s="1447"/>
      <c r="M4" s="1447"/>
      <c r="N4" s="1447"/>
      <c r="O4" s="1447"/>
      <c r="P4" s="1447"/>
      <c r="Q4" s="1447"/>
      <c r="R4" s="1447"/>
      <c r="S4" s="1447"/>
    </row>
    <row r="5" spans="1:19" s="77" customFormat="1" ht="12.75" customHeight="1" x14ac:dyDescent="0.2">
      <c r="A5" s="1560" t="s">
        <v>606</v>
      </c>
      <c r="B5" s="1560"/>
      <c r="C5" s="1560"/>
      <c r="D5" s="1560"/>
      <c r="E5" s="1560"/>
      <c r="F5" s="1560"/>
      <c r="G5" s="1560"/>
      <c r="H5" s="1560"/>
      <c r="I5" s="1560"/>
      <c r="J5" s="1560"/>
      <c r="K5" s="1560"/>
      <c r="L5" s="1560"/>
      <c r="M5" s="1560"/>
      <c r="N5" s="1560"/>
      <c r="O5" s="1560"/>
      <c r="P5" s="1560"/>
      <c r="Q5" s="1560"/>
      <c r="R5" s="1560"/>
      <c r="S5" s="1560"/>
    </row>
    <row r="6" spans="1:19" s="77" customFormat="1" ht="12.75" customHeight="1" x14ac:dyDescent="0.2">
      <c r="A6" s="1617" t="s">
        <v>1012</v>
      </c>
      <c r="B6" s="1617"/>
      <c r="C6" s="1617"/>
      <c r="D6" s="1617"/>
      <c r="E6" s="1617"/>
      <c r="F6" s="1617"/>
      <c r="G6" s="1617"/>
      <c r="H6" s="1617"/>
      <c r="I6" s="1617"/>
      <c r="J6" s="1617"/>
      <c r="K6" s="1617"/>
      <c r="L6" s="1617"/>
      <c r="M6" s="1617"/>
      <c r="N6" s="1617"/>
      <c r="O6" s="1617"/>
      <c r="P6" s="1617"/>
      <c r="Q6" s="1617"/>
      <c r="R6" s="1617"/>
      <c r="S6" s="1617"/>
    </row>
    <row r="7" spans="1:19" s="77" customFormat="1" ht="12.75" customHeight="1" x14ac:dyDescent="0.2">
      <c r="A7" s="1449" t="s">
        <v>246</v>
      </c>
      <c r="B7" s="1449"/>
      <c r="C7" s="1449"/>
      <c r="D7" s="1449"/>
      <c r="E7" s="1449"/>
      <c r="F7" s="1449"/>
      <c r="G7" s="1449"/>
      <c r="H7" s="1449"/>
      <c r="I7" s="1449"/>
      <c r="J7" s="1449"/>
      <c r="K7" s="1449"/>
      <c r="L7" s="1449"/>
      <c r="M7" s="1449"/>
      <c r="N7" s="1449"/>
      <c r="O7" s="1449"/>
      <c r="P7" s="1449"/>
      <c r="Q7" s="1449"/>
      <c r="R7" s="1449"/>
      <c r="S7" s="1449"/>
    </row>
    <row r="8" spans="1:19" s="77" customFormat="1" ht="12.75" customHeight="1" x14ac:dyDescent="0.2">
      <c r="A8" s="1453" t="s">
        <v>53</v>
      </c>
      <c r="B8" s="1455" t="s">
        <v>54</v>
      </c>
      <c r="C8" s="1551" t="s">
        <v>55</v>
      </c>
      <c r="D8" s="1552"/>
      <c r="E8" s="1552"/>
      <c r="F8" s="1552"/>
      <c r="G8" s="1552"/>
      <c r="H8" s="1552"/>
      <c r="I8" s="1552"/>
      <c r="J8" s="1552"/>
      <c r="K8" s="1618" t="s">
        <v>56</v>
      </c>
      <c r="L8" s="1603" t="s">
        <v>57</v>
      </c>
      <c r="M8" s="1604"/>
      <c r="N8" s="1604"/>
      <c r="O8" s="1604"/>
      <c r="P8" s="1604"/>
      <c r="Q8" s="1604"/>
      <c r="R8" s="1604"/>
      <c r="S8" s="1605"/>
    </row>
    <row r="9" spans="1:19" s="77" customFormat="1" ht="12.75" customHeight="1" x14ac:dyDescent="0.2">
      <c r="A9" s="1453"/>
      <c r="B9" s="1455"/>
      <c r="C9" s="1451" t="s">
        <v>1013</v>
      </c>
      <c r="D9" s="1611"/>
      <c r="E9" s="1612"/>
      <c r="F9" s="1439" t="s">
        <v>1237</v>
      </c>
      <c r="G9" s="1440"/>
      <c r="H9" s="1439" t="s">
        <v>1238</v>
      </c>
      <c r="I9" s="1440"/>
      <c r="J9" s="1440"/>
      <c r="K9" s="1618"/>
      <c r="L9" s="1613" t="s">
        <v>1013</v>
      </c>
      <c r="M9" s="1614"/>
      <c r="N9" s="1615"/>
      <c r="O9" s="1549" t="s">
        <v>1237</v>
      </c>
      <c r="P9" s="1550"/>
      <c r="Q9" s="1549" t="s">
        <v>1238</v>
      </c>
      <c r="R9" s="1550"/>
      <c r="S9" s="1550"/>
    </row>
    <row r="10" spans="1:19" s="78" customFormat="1" ht="36.6" customHeight="1" x14ac:dyDescent="0.2">
      <c r="A10" s="1454"/>
      <c r="B10" s="1383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4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1374"/>
      <c r="D11" s="1374"/>
      <c r="E11" s="1374"/>
      <c r="F11" s="1374"/>
      <c r="G11" s="1374"/>
      <c r="H11" s="1374"/>
      <c r="I11" s="1374"/>
      <c r="J11" s="1388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4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36823</v>
      </c>
      <c r="M12" s="161"/>
      <c r="N12" s="198">
        <f>SUM(L12:M12)</f>
        <v>36823</v>
      </c>
      <c r="O12" s="164"/>
      <c r="P12" s="164"/>
      <c r="Q12" s="161">
        <v>36823</v>
      </c>
      <c r="R12" s="161"/>
      <c r="S12" s="299">
        <f>SUM(Q12:R12)</f>
        <v>36823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>
        <v>5586</v>
      </c>
      <c r="M13" s="161"/>
      <c r="N13" s="198">
        <f>SUM(L13:M13)</f>
        <v>5586</v>
      </c>
      <c r="O13" s="164"/>
      <c r="P13" s="164"/>
      <c r="Q13" s="161">
        <v>5586</v>
      </c>
      <c r="R13" s="161"/>
      <c r="S13" s="299">
        <f>SUM(Q13:R13)</f>
        <v>5586</v>
      </c>
    </row>
    <row r="14" spans="1:19" x14ac:dyDescent="0.2">
      <c r="A14" s="1346">
        <f t="shared" si="0"/>
        <v>4</v>
      </c>
      <c r="B14" s="109" t="s">
        <v>1208</v>
      </c>
      <c r="C14" s="161">
        <v>0</v>
      </c>
      <c r="D14" s="161">
        <f>'tám, végl. pe.átv  '!D56</f>
        <v>0</v>
      </c>
      <c r="E14" s="161">
        <f t="shared" si="1"/>
        <v>0</v>
      </c>
      <c r="F14" s="161"/>
      <c r="G14" s="161"/>
      <c r="H14" s="161"/>
      <c r="I14" s="161"/>
      <c r="J14" s="300"/>
      <c r="K14" s="89" t="s">
        <v>199</v>
      </c>
      <c r="L14" s="161">
        <v>27845</v>
      </c>
      <c r="M14" s="161"/>
      <c r="N14" s="198">
        <f>SUM(L14:M14)</f>
        <v>27845</v>
      </c>
      <c r="O14" s="164"/>
      <c r="P14" s="164"/>
      <c r="Q14" s="161">
        <v>27845</v>
      </c>
      <c r="R14" s="161"/>
      <c r="S14" s="299">
        <f>SUM(Q14:R14)</f>
        <v>27845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0</v>
      </c>
      <c r="E20" s="198">
        <f>SUM(C20:D20)</f>
        <v>0</v>
      </c>
      <c r="F20" s="198"/>
      <c r="G20" s="198"/>
      <c r="H20" s="198"/>
      <c r="I20" s="198"/>
      <c r="J20" s="299"/>
      <c r="K20" s="89" t="s">
        <v>683</v>
      </c>
      <c r="L20" s="165"/>
      <c r="M20" s="165"/>
      <c r="N20" s="165">
        <f>L20+M20</f>
        <v>0</v>
      </c>
      <c r="O20" s="164"/>
      <c r="P20" s="164"/>
      <c r="Q20" s="165"/>
      <c r="R20" s="165"/>
      <c r="S20" s="301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9"/>
      <c r="K24" s="114" t="s">
        <v>63</v>
      </c>
      <c r="L24" s="199">
        <f>SUM(L12:L22)</f>
        <v>70254</v>
      </c>
      <c r="M24" s="199">
        <f>SUM(M12:M22)</f>
        <v>0</v>
      </c>
      <c r="N24" s="199">
        <f>SUM(N12:N22)</f>
        <v>70254</v>
      </c>
      <c r="O24" s="164"/>
      <c r="P24" s="164"/>
      <c r="Q24" s="199">
        <f>SUM(Q12:Q22)</f>
        <v>70254</v>
      </c>
      <c r="R24" s="199">
        <f>SUM(R12:R22)</f>
        <v>0</v>
      </c>
      <c r="S24" s="302">
        <f>SUM(S12:S22)</f>
        <v>70254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90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5">
        <f>'felhalm. kiad.  '!H106</f>
        <v>0</v>
      </c>
      <c r="M27" s="165">
        <f>'felhalm. kiad.  '!I106</f>
        <v>1000</v>
      </c>
      <c r="N27" s="165">
        <f>'felhalm. kiad.  '!G106</f>
        <v>1000</v>
      </c>
      <c r="O27" s="164"/>
      <c r="P27" s="164"/>
      <c r="Q27" s="165">
        <f>L27+O27</f>
        <v>0</v>
      </c>
      <c r="R27" s="165">
        <f>M27+P27</f>
        <v>1000</v>
      </c>
      <c r="S27" s="301">
        <f>Q27+R27</f>
        <v>1000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5">
        <f>'felhalm. kiad.  '!H19</f>
        <v>0</v>
      </c>
      <c r="M28" s="165">
        <v>0</v>
      </c>
      <c r="N28" s="165">
        <f>L28+M28</f>
        <v>0</v>
      </c>
      <c r="O28" s="164"/>
      <c r="P28" s="164"/>
      <c r="Q28" s="165">
        <f>'felhalm. kiad.  '!M19</f>
        <v>0</v>
      </c>
      <c r="R28" s="165">
        <v>0</v>
      </c>
      <c r="S28" s="301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f>'tám, végl. pe.átv  '!D59</f>
        <v>0</v>
      </c>
      <c r="E29" s="161">
        <f>'tám, végl. pe.átv  '!E59</f>
        <v>0</v>
      </c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5" t="s">
        <v>49</v>
      </c>
      <c r="C32" s="500">
        <f>C14+C20</f>
        <v>0</v>
      </c>
      <c r="D32" s="500">
        <f>D14+D20+D29</f>
        <v>0</v>
      </c>
      <c r="E32" s="500">
        <f>E14+E20+E29</f>
        <v>0</v>
      </c>
      <c r="F32" s="500">
        <v>0</v>
      </c>
      <c r="G32" s="500">
        <v>0</v>
      </c>
      <c r="H32" s="500">
        <v>0</v>
      </c>
      <c r="I32" s="500">
        <v>0</v>
      </c>
      <c r="J32" s="1391">
        <v>0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200">
        <f>SUM(L27:L32)</f>
        <v>0</v>
      </c>
      <c r="M33" s="200">
        <f>SUM(M27:M32)</f>
        <v>1000</v>
      </c>
      <c r="N33" s="200">
        <f>SUM(N27:N31)</f>
        <v>1000</v>
      </c>
      <c r="O33" s="164"/>
      <c r="P33" s="164"/>
      <c r="Q33" s="200">
        <f>SUM(Q27:Q32)</f>
        <v>0</v>
      </c>
      <c r="R33" s="200">
        <f>SUM(R27:R32)</f>
        <v>1000</v>
      </c>
      <c r="S33" s="303">
        <f>SUM(S27:S31)</f>
        <v>1000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v>0</v>
      </c>
      <c r="G34" s="201">
        <v>0</v>
      </c>
      <c r="H34" s="201">
        <v>0</v>
      </c>
      <c r="I34" s="201">
        <v>0</v>
      </c>
      <c r="J34" s="282">
        <v>0</v>
      </c>
      <c r="K34" s="121" t="s">
        <v>66</v>
      </c>
      <c r="L34" s="201">
        <f>L24+L33</f>
        <v>70254</v>
      </c>
      <c r="M34" s="201">
        <f>M24+M33</f>
        <v>1000</v>
      </c>
      <c r="N34" s="201">
        <f>N24+N33</f>
        <v>71254</v>
      </c>
      <c r="O34" s="164"/>
      <c r="P34" s="164"/>
      <c r="Q34" s="201">
        <f>Q24+Q33</f>
        <v>70254</v>
      </c>
      <c r="R34" s="201">
        <f>R24+R33</f>
        <v>1000</v>
      </c>
      <c r="S34" s="282">
        <f>S24+S33</f>
        <v>71254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556"/>
      <c r="M35" s="556"/>
      <c r="N35" s="556"/>
      <c r="O35" s="164"/>
      <c r="P35" s="164"/>
      <c r="Q35" s="556"/>
      <c r="R35" s="556"/>
      <c r="S35" s="557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909"/>
      <c r="M36" s="909"/>
      <c r="N36" s="909"/>
      <c r="O36" s="164"/>
      <c r="P36" s="164"/>
      <c r="Q36" s="909"/>
      <c r="R36" s="909"/>
      <c r="S36" s="91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556"/>
      <c r="M37" s="556"/>
      <c r="N37" s="556"/>
      <c r="O37" s="501"/>
      <c r="P37" s="501"/>
      <c r="Q37" s="556"/>
      <c r="R37" s="556"/>
      <c r="S37" s="557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90"/>
      <c r="K38" s="90" t="s">
        <v>31</v>
      </c>
      <c r="L38" s="668"/>
      <c r="M38" s="668"/>
      <c r="N38" s="668"/>
      <c r="O38" s="501"/>
      <c r="P38" s="501"/>
      <c r="Q38" s="668"/>
      <c r="R38" s="668"/>
      <c r="S38" s="66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90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90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2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0</v>
      </c>
      <c r="E43" s="161">
        <f>C43+D43</f>
        <v>0</v>
      </c>
      <c r="F43" s="161">
        <v>15072</v>
      </c>
      <c r="G43" s="161"/>
      <c r="H43" s="161">
        <f>C43+F43</f>
        <v>15072</v>
      </c>
      <c r="I43" s="161">
        <v>0</v>
      </c>
      <c r="J43" s="300">
        <f>H43+I43</f>
        <v>15072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70254</v>
      </c>
      <c r="D48" s="161">
        <f>M24-(D34+D43+D44)</f>
        <v>0</v>
      </c>
      <c r="E48" s="161">
        <f>N24-(E34+E43+E44)</f>
        <v>70254</v>
      </c>
      <c r="F48" s="161">
        <f>O24-(F32+F43)</f>
        <v>-15072</v>
      </c>
      <c r="G48" s="161"/>
      <c r="H48" s="161">
        <f t="shared" ref="H48:H49" si="2">C48+F48</f>
        <v>55182</v>
      </c>
      <c r="I48" s="161">
        <v>0</v>
      </c>
      <c r="J48" s="300">
        <f t="shared" ref="J48:J49" si="3">H48+I48</f>
        <v>55182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si="2"/>
        <v>0</v>
      </c>
      <c r="I49" s="161">
        <f>D49+G49</f>
        <v>1000</v>
      </c>
      <c r="J49" s="300">
        <f t="shared" si="3"/>
        <v>1000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70254</v>
      </c>
      <c r="D53" s="373">
        <f>SUM(D39:D51)</f>
        <v>1000</v>
      </c>
      <c r="E53" s="373">
        <f>SUM(E39:E51)</f>
        <v>71254</v>
      </c>
      <c r="F53" s="373">
        <f>SUM(F39:F52)</f>
        <v>0</v>
      </c>
      <c r="G53" s="373">
        <v>0</v>
      </c>
      <c r="H53" s="373">
        <f>SUM(H39:H52)</f>
        <v>70254</v>
      </c>
      <c r="I53" s="373">
        <f>SUM(I40:I52)</f>
        <v>1000</v>
      </c>
      <c r="J53" s="326">
        <f>H53+I53</f>
        <v>71254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/>
      <c r="P53" s="164"/>
      <c r="Q53" s="1395">
        <f>SUM(Q39:Q52)</f>
        <v>0</v>
      </c>
      <c r="R53" s="1395">
        <f>SUM(R39:R52)</f>
        <v>0</v>
      </c>
      <c r="S53" s="1381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70254</v>
      </c>
      <c r="D54" s="170">
        <f>D34+D53</f>
        <v>1000</v>
      </c>
      <c r="E54" s="170">
        <f>E34+E53</f>
        <v>71254</v>
      </c>
      <c r="F54" s="170">
        <f>F34+F53</f>
        <v>0</v>
      </c>
      <c r="G54" s="170">
        <f t="shared" ref="G54:I54" si="4">G34+G53</f>
        <v>0</v>
      </c>
      <c r="H54" s="170">
        <f t="shared" si="4"/>
        <v>70254</v>
      </c>
      <c r="I54" s="170">
        <f t="shared" si="4"/>
        <v>1000</v>
      </c>
      <c r="J54" s="1378">
        <f>H54+I54</f>
        <v>71254</v>
      </c>
      <c r="K54" s="1393" t="s">
        <v>384</v>
      </c>
      <c r="L54" s="170">
        <f>L34+L53</f>
        <v>70254</v>
      </c>
      <c r="M54" s="528">
        <f>M34+M53</f>
        <v>1000</v>
      </c>
      <c r="N54" s="528">
        <f>N34+N53</f>
        <v>71254</v>
      </c>
      <c r="O54" s="1380"/>
      <c r="P54" s="1380"/>
      <c r="Q54" s="170">
        <f>Q34+Q53</f>
        <v>70254</v>
      </c>
      <c r="R54" s="528">
        <f>R34+R53</f>
        <v>1000</v>
      </c>
      <c r="S54" s="529">
        <f>S34+S53</f>
        <v>71254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B7" zoomScale="82" zoomScaleNormal="82" workbookViewId="0">
      <selection activeCell="P27" sqref="P27"/>
    </sheetView>
  </sheetViews>
  <sheetFormatPr defaultColWidth="9.140625" defaultRowHeight="11.25" x14ac:dyDescent="0.2"/>
  <cols>
    <col min="1" max="1" width="4.85546875" style="100" customWidth="1"/>
    <col min="2" max="2" width="36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9" t="s">
        <v>1236</v>
      </c>
      <c r="C1" s="1619"/>
      <c r="D1" s="1619"/>
      <c r="E1" s="1619"/>
      <c r="F1" s="1619"/>
      <c r="G1" s="1619"/>
      <c r="H1" s="1619"/>
      <c r="I1" s="1619"/>
      <c r="J1" s="1619"/>
      <c r="K1" s="1619"/>
      <c r="L1" s="1619"/>
      <c r="M1" s="1619"/>
      <c r="N1" s="1619"/>
      <c r="O1" s="1619"/>
      <c r="P1" s="1619"/>
      <c r="Q1" s="1619"/>
      <c r="R1" s="1619"/>
      <c r="S1" s="1619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47" t="s">
        <v>73</v>
      </c>
      <c r="B4" s="1447"/>
      <c r="C4" s="1447"/>
      <c r="D4" s="1447"/>
      <c r="E4" s="1447"/>
      <c r="F4" s="1447"/>
      <c r="G4" s="1447"/>
      <c r="H4" s="1447"/>
      <c r="I4" s="1447"/>
      <c r="J4" s="1447"/>
      <c r="K4" s="1447"/>
      <c r="L4" s="1447"/>
      <c r="M4" s="1447"/>
      <c r="N4" s="1447"/>
      <c r="O4" s="1447"/>
      <c r="P4" s="1447"/>
      <c r="Q4" s="1447"/>
      <c r="R4" s="1447"/>
      <c r="S4" s="1447"/>
    </row>
    <row r="5" spans="1:19" s="77" customFormat="1" ht="12.75" customHeight="1" x14ac:dyDescent="0.2">
      <c r="A5" s="1560" t="s">
        <v>630</v>
      </c>
      <c r="B5" s="1560"/>
      <c r="C5" s="1560"/>
      <c r="D5" s="1560"/>
      <c r="E5" s="1560"/>
      <c r="F5" s="1560"/>
      <c r="G5" s="1560"/>
      <c r="H5" s="1560"/>
      <c r="I5" s="1560"/>
      <c r="J5" s="1560"/>
      <c r="K5" s="1560"/>
      <c r="L5" s="1560"/>
      <c r="M5" s="1560"/>
      <c r="N5" s="1560"/>
      <c r="O5" s="1560"/>
      <c r="P5" s="1560"/>
      <c r="Q5" s="1560"/>
      <c r="R5" s="1560"/>
      <c r="S5" s="1560"/>
    </row>
    <row r="6" spans="1:19" s="77" customFormat="1" ht="12.75" customHeight="1" x14ac:dyDescent="0.2">
      <c r="A6" s="1447" t="s">
        <v>1014</v>
      </c>
      <c r="B6" s="1447"/>
      <c r="C6" s="1447"/>
      <c r="D6" s="1447"/>
      <c r="E6" s="1447"/>
      <c r="F6" s="1447"/>
      <c r="G6" s="1447"/>
      <c r="H6" s="1447"/>
      <c r="I6" s="1447"/>
      <c r="J6" s="1447"/>
      <c r="K6" s="1447"/>
      <c r="L6" s="1447"/>
      <c r="M6" s="1447"/>
      <c r="N6" s="1447"/>
      <c r="O6" s="1447"/>
      <c r="P6" s="1447"/>
      <c r="Q6" s="1447"/>
      <c r="R6" s="1447"/>
      <c r="S6" s="1447"/>
    </row>
    <row r="7" spans="1:19" s="77" customFormat="1" ht="12.75" customHeight="1" x14ac:dyDescent="0.2">
      <c r="A7" s="1449" t="s">
        <v>248</v>
      </c>
      <c r="B7" s="1449"/>
      <c r="C7" s="1449"/>
      <c r="D7" s="1449"/>
      <c r="E7" s="1449"/>
      <c r="F7" s="1449"/>
      <c r="G7" s="1449"/>
      <c r="H7" s="1449"/>
      <c r="I7" s="1449"/>
      <c r="J7" s="1449"/>
      <c r="K7" s="1449"/>
      <c r="L7" s="1449"/>
      <c r="M7" s="1449"/>
      <c r="N7" s="1449"/>
      <c r="O7" s="1449"/>
      <c r="P7" s="1449"/>
      <c r="Q7" s="1449"/>
      <c r="R7" s="1449"/>
      <c r="S7" s="1449"/>
    </row>
    <row r="8" spans="1:19" s="77" customFormat="1" ht="12.75" customHeight="1" x14ac:dyDescent="0.2">
      <c r="A8" s="1453" t="s">
        <v>53</v>
      </c>
      <c r="B8" s="1455" t="s">
        <v>54</v>
      </c>
      <c r="C8" s="1551" t="s">
        <v>55</v>
      </c>
      <c r="D8" s="1552"/>
      <c r="E8" s="1552"/>
      <c r="F8" s="1552"/>
      <c r="G8" s="1552"/>
      <c r="H8" s="1552"/>
      <c r="I8" s="1552"/>
      <c r="J8" s="1553"/>
      <c r="K8" s="1558" t="s">
        <v>56</v>
      </c>
      <c r="L8" s="1554" t="s">
        <v>57</v>
      </c>
      <c r="M8" s="1555"/>
      <c r="N8" s="1555"/>
      <c r="O8" s="1555"/>
      <c r="P8" s="1555"/>
      <c r="Q8" s="1555"/>
      <c r="R8" s="1555"/>
      <c r="S8" s="1556"/>
    </row>
    <row r="9" spans="1:19" s="77" customFormat="1" ht="12.75" customHeight="1" x14ac:dyDescent="0.2">
      <c r="A9" s="1453"/>
      <c r="B9" s="1455"/>
      <c r="C9" s="1450" t="s">
        <v>1013</v>
      </c>
      <c r="D9" s="1450"/>
      <c r="E9" s="1451"/>
      <c r="F9" s="1439" t="s">
        <v>1237</v>
      </c>
      <c r="G9" s="1440"/>
      <c r="H9" s="1439" t="s">
        <v>1238</v>
      </c>
      <c r="I9" s="1440"/>
      <c r="J9" s="1440"/>
      <c r="K9" s="1558"/>
      <c r="L9" s="1557" t="s">
        <v>1013</v>
      </c>
      <c r="M9" s="1557"/>
      <c r="N9" s="1557"/>
      <c r="O9" s="1549" t="s">
        <v>1237</v>
      </c>
      <c r="P9" s="1550"/>
      <c r="Q9" s="1549" t="s">
        <v>1238</v>
      </c>
      <c r="R9" s="1550"/>
      <c r="S9" s="1550"/>
    </row>
    <row r="10" spans="1:19" s="78" customFormat="1" ht="36.6" customHeight="1" x14ac:dyDescent="0.2">
      <c r="A10" s="1453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31"/>
      <c r="K11" s="1373" t="s">
        <v>23</v>
      </c>
      <c r="L11" s="1374"/>
      <c r="M11" s="498"/>
      <c r="N11" s="1375"/>
      <c r="O11" s="137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2"/>
      <c r="K12" s="89" t="s">
        <v>197</v>
      </c>
      <c r="L12" s="161">
        <v>137861</v>
      </c>
      <c r="M12" s="161">
        <v>109003</v>
      </c>
      <c r="N12" s="198">
        <f>SUM(L12:M12)</f>
        <v>246864</v>
      </c>
      <c r="O12" s="164"/>
      <c r="P12" s="164">
        <v>836</v>
      </c>
      <c r="Q12" s="161">
        <f>L12+O12</f>
        <v>137861</v>
      </c>
      <c r="R12" s="161">
        <f>M12+P12</f>
        <v>109839</v>
      </c>
      <c r="S12" s="299">
        <f>SUM(Q12:R12)</f>
        <v>247700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24612</v>
      </c>
      <c r="M13" s="161">
        <v>16895</v>
      </c>
      <c r="N13" s="198">
        <f>SUM(L13:M13)</f>
        <v>41507</v>
      </c>
      <c r="O13" s="164"/>
      <c r="P13" s="164">
        <v>73</v>
      </c>
      <c r="Q13" s="161">
        <f t="shared" ref="Q13:Q14" si="1">L13+O13</f>
        <v>24612</v>
      </c>
      <c r="R13" s="161">
        <f t="shared" ref="R13:R14" si="2">M13+P13</f>
        <v>16968</v>
      </c>
      <c r="S13" s="299">
        <f>SUM(Q13:R13)</f>
        <v>41580</v>
      </c>
    </row>
    <row r="14" spans="1:19" x14ac:dyDescent="0.2">
      <c r="A14" s="1346">
        <f t="shared" si="0"/>
        <v>4</v>
      </c>
      <c r="B14" s="109" t="s">
        <v>1209</v>
      </c>
      <c r="C14" s="161">
        <f>'tám, végl. pe.átv  '!C69</f>
        <v>20420</v>
      </c>
      <c r="D14" s="161">
        <f>'tám, végl. pe.átv  '!D69</f>
        <v>0</v>
      </c>
      <c r="E14" s="161">
        <f>SUM(C14:D14)</f>
        <v>20420</v>
      </c>
      <c r="F14" s="161"/>
      <c r="G14" s="161">
        <v>909</v>
      </c>
      <c r="H14" s="161">
        <f>C14+F14</f>
        <v>20420</v>
      </c>
      <c r="I14" s="161">
        <f>D14+G14</f>
        <v>909</v>
      </c>
      <c r="J14" s="300">
        <f>H14+I14</f>
        <v>21329</v>
      </c>
      <c r="K14" s="89" t="s">
        <v>199</v>
      </c>
      <c r="L14" s="161">
        <v>55116</v>
      </c>
      <c r="M14" s="161">
        <v>88884</v>
      </c>
      <c r="N14" s="198">
        <f>SUM(L14:M14)</f>
        <v>144000</v>
      </c>
      <c r="O14" s="164"/>
      <c r="P14" s="164"/>
      <c r="Q14" s="161">
        <f t="shared" si="1"/>
        <v>55116</v>
      </c>
      <c r="R14" s="161">
        <f t="shared" si="2"/>
        <v>88884</v>
      </c>
      <c r="S14" s="299">
        <f>SUM(Q14:R14)</f>
        <v>144000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>
        <v>22225</v>
      </c>
      <c r="D20" s="198">
        <v>80614</v>
      </c>
      <c r="E20" s="198">
        <f>SUM(C20:D20)</f>
        <v>102839</v>
      </c>
      <c r="F20" s="198"/>
      <c r="G20" s="198">
        <v>2657</v>
      </c>
      <c r="H20" s="198">
        <f>C20+F20</f>
        <v>22225</v>
      </c>
      <c r="I20" s="198">
        <f>D20+G20</f>
        <v>83271</v>
      </c>
      <c r="J20" s="299">
        <f>H20+I20</f>
        <v>105496</v>
      </c>
      <c r="K20" s="89" t="s">
        <v>682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9"/>
      <c r="K24" s="114" t="s">
        <v>63</v>
      </c>
      <c r="L24" s="199">
        <f>SUM(L12:L22)</f>
        <v>217589</v>
      </c>
      <c r="M24" s="199">
        <f>SUM(M12:M22)</f>
        <v>214782</v>
      </c>
      <c r="N24" s="199">
        <f>SUM(N12:N22)</f>
        <v>432371</v>
      </c>
      <c r="O24" s="164">
        <f>SUM(O12:O23)</f>
        <v>0</v>
      </c>
      <c r="P24" s="164">
        <f>SUM(P12:P23)</f>
        <v>909</v>
      </c>
      <c r="Q24" s="199">
        <f>SUM(Q12:Q22)</f>
        <v>217589</v>
      </c>
      <c r="R24" s="199">
        <f>SUM(R12:R22)</f>
        <v>215691</v>
      </c>
      <c r="S24" s="302">
        <f>SUM(S12:S22)</f>
        <v>433280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>
        <f>'felhalm. kiad.  '!H110</f>
        <v>0</v>
      </c>
      <c r="M27" s="165">
        <f>'felhalm. kiad.  '!I109</f>
        <v>3900</v>
      </c>
      <c r="N27" s="165">
        <f>SUM(L27:M27)</f>
        <v>3900</v>
      </c>
      <c r="O27" s="164"/>
      <c r="P27" s="164">
        <v>2657</v>
      </c>
      <c r="Q27" s="165">
        <f>L27+O27</f>
        <v>0</v>
      </c>
      <c r="R27" s="165">
        <f>M27+P27</f>
        <v>6557</v>
      </c>
      <c r="S27" s="301">
        <f>SUM(Q27:R27)</f>
        <v>6557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5" t="s">
        <v>49</v>
      </c>
      <c r="C32" s="500">
        <f>C14+C20</f>
        <v>42645</v>
      </c>
      <c r="D32" s="500">
        <f>D14+D20</f>
        <v>80614</v>
      </c>
      <c r="E32" s="500">
        <f>E14+E20</f>
        <v>123259</v>
      </c>
      <c r="F32" s="500">
        <f>F13+F14+F20+F29</f>
        <v>0</v>
      </c>
      <c r="G32" s="500">
        <f>G13+G14+G20+G29</f>
        <v>3566</v>
      </c>
      <c r="H32" s="500">
        <f>H14+H20</f>
        <v>42645</v>
      </c>
      <c r="I32" s="500">
        <f>I14+I20</f>
        <v>84180</v>
      </c>
      <c r="J32" s="1391">
        <f>H32+I32</f>
        <v>126825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1">
        <f>H33+I33</f>
        <v>0</v>
      </c>
      <c r="K33" s="660" t="s">
        <v>65</v>
      </c>
      <c r="L33" s="199">
        <f>SUM(L27:L32)</f>
        <v>0</v>
      </c>
      <c r="M33" s="199">
        <f>SUM(M27:M32)</f>
        <v>3900</v>
      </c>
      <c r="N33" s="199">
        <f>SUM(N27:N31)</f>
        <v>3900</v>
      </c>
      <c r="O33" s="164">
        <f>SUM(O27:O32)</f>
        <v>0</v>
      </c>
      <c r="P33" s="164">
        <f>SUM(P27:P32)</f>
        <v>2657</v>
      </c>
      <c r="Q33" s="199">
        <f>SUM(Q27:Q32)</f>
        <v>0</v>
      </c>
      <c r="R33" s="199">
        <f>SUM(R27:R32)</f>
        <v>6557</v>
      </c>
      <c r="S33" s="302">
        <f>SUM(S27:S31)</f>
        <v>6557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42645</v>
      </c>
      <c r="D34" s="201">
        <f>SUM(D32:D33)</f>
        <v>80614</v>
      </c>
      <c r="E34" s="201">
        <f>SUM(C34:D34)</f>
        <v>123259</v>
      </c>
      <c r="F34" s="201">
        <f>SUM(F32:F33)</f>
        <v>0</v>
      </c>
      <c r="G34" s="201">
        <f>SUM(G32:G33)</f>
        <v>3566</v>
      </c>
      <c r="H34" s="201">
        <f>H32+H33</f>
        <v>42645</v>
      </c>
      <c r="I34" s="201">
        <f>I32+I33</f>
        <v>84180</v>
      </c>
      <c r="J34" s="282">
        <f>H34+I34</f>
        <v>126825</v>
      </c>
      <c r="K34" s="121" t="s">
        <v>66</v>
      </c>
      <c r="L34" s="201">
        <f t="shared" ref="L34:S34" si="4">L24+L33</f>
        <v>217589</v>
      </c>
      <c r="M34" s="201">
        <f t="shared" si="4"/>
        <v>218682</v>
      </c>
      <c r="N34" s="201">
        <f t="shared" si="4"/>
        <v>436271</v>
      </c>
      <c r="O34" s="164">
        <f t="shared" si="4"/>
        <v>0</v>
      </c>
      <c r="P34" s="164">
        <f t="shared" si="4"/>
        <v>3566</v>
      </c>
      <c r="Q34" s="201">
        <f t="shared" si="4"/>
        <v>217589</v>
      </c>
      <c r="R34" s="201">
        <f t="shared" si="4"/>
        <v>222248</v>
      </c>
      <c r="S34" s="282">
        <f t="shared" si="4"/>
        <v>439837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400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/>
      <c r="E43" s="161">
        <f>C43+D43</f>
        <v>0</v>
      </c>
      <c r="F43" s="161">
        <v>16338</v>
      </c>
      <c r="G43" s="161"/>
      <c r="H43" s="161">
        <f>C43+F43</f>
        <v>16338</v>
      </c>
      <c r="I43" s="161">
        <f>D43+G43</f>
        <v>0</v>
      </c>
      <c r="J43" s="300">
        <f>H43+I43</f>
        <v>16338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174944</v>
      </c>
      <c r="D48" s="161">
        <f>M24-(D32+D43)</f>
        <v>134168</v>
      </c>
      <c r="E48" s="161">
        <f>N24-(E32+E43)</f>
        <v>309112</v>
      </c>
      <c r="F48" s="161">
        <f>O24-(F32+F43)</f>
        <v>-16338</v>
      </c>
      <c r="G48" s="161">
        <f>P24-(G32+G43)</f>
        <v>-2657</v>
      </c>
      <c r="H48" s="161">
        <f>C48+F48</f>
        <v>158606</v>
      </c>
      <c r="I48" s="161">
        <f>D48+G48</f>
        <v>131511</v>
      </c>
      <c r="J48" s="300">
        <f>H48+I48</f>
        <v>290117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3900</v>
      </c>
      <c r="E49" s="161">
        <f>N33-E33</f>
        <v>3900</v>
      </c>
      <c r="F49" s="161">
        <f>O33-F33</f>
        <v>0</v>
      </c>
      <c r="G49" s="161">
        <f>P33-G33</f>
        <v>2657</v>
      </c>
      <c r="H49" s="161">
        <f>C49+F49</f>
        <v>0</v>
      </c>
      <c r="I49" s="161">
        <f>D49+G49</f>
        <v>6557</v>
      </c>
      <c r="J49" s="300">
        <f>H49+I49</f>
        <v>6557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3" t="s">
        <v>390</v>
      </c>
      <c r="C53" s="1434">
        <f>SUM(C39:C51)</f>
        <v>174944</v>
      </c>
      <c r="D53" s="1434">
        <f>SUM(D39:D51)</f>
        <v>138068</v>
      </c>
      <c r="E53" s="1434">
        <f>SUM(E39:E51)</f>
        <v>313012</v>
      </c>
      <c r="F53" s="1434">
        <f>SUM(F39:F52)</f>
        <v>0</v>
      </c>
      <c r="G53" s="1434">
        <f>SUM(G39:G52)</f>
        <v>0</v>
      </c>
      <c r="H53" s="1434">
        <f>C53+F53</f>
        <v>174944</v>
      </c>
      <c r="I53" s="1434">
        <f>D53+G53</f>
        <v>138068</v>
      </c>
      <c r="J53" s="1435">
        <f>H53+I53</f>
        <v>313012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217589</v>
      </c>
      <c r="D54" s="170">
        <f>D34+D53</f>
        <v>218682</v>
      </c>
      <c r="E54" s="170">
        <f>E34+E53</f>
        <v>436271</v>
      </c>
      <c r="F54" s="170">
        <f>F34+F53</f>
        <v>0</v>
      </c>
      <c r="G54" s="170">
        <f>G34+G53</f>
        <v>3566</v>
      </c>
      <c r="H54" s="170">
        <f>C54+F54</f>
        <v>217589</v>
      </c>
      <c r="I54" s="170">
        <f>D54+G54</f>
        <v>222248</v>
      </c>
      <c r="J54" s="1378">
        <f>H54+I54</f>
        <v>439837</v>
      </c>
      <c r="K54" s="1379" t="s">
        <v>384</v>
      </c>
      <c r="L54" s="170">
        <f>L34+L53</f>
        <v>217589</v>
      </c>
      <c r="M54" s="528">
        <f>M34+M53</f>
        <v>218682</v>
      </c>
      <c r="N54" s="528">
        <f>N34+N53</f>
        <v>436271</v>
      </c>
      <c r="O54" s="1380">
        <f>O34+O53</f>
        <v>0</v>
      </c>
      <c r="P54" s="1380">
        <f>P24++P33+P53</f>
        <v>3566</v>
      </c>
      <c r="Q54" s="170">
        <f>Q34+Q53</f>
        <v>217589</v>
      </c>
      <c r="R54" s="528">
        <f>R34+R53</f>
        <v>222248</v>
      </c>
      <c r="S54" s="529">
        <f>S34+S53</f>
        <v>439837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46" t="s">
        <v>1220</v>
      </c>
      <c r="C1" s="1446"/>
      <c r="D1" s="1446"/>
      <c r="E1" s="1446"/>
      <c r="F1" s="1446"/>
      <c r="G1" s="1446"/>
      <c r="H1" s="1446"/>
      <c r="I1" s="1446"/>
      <c r="J1" s="1446"/>
    </row>
    <row r="2" spans="1:25" x14ac:dyDescent="0.2">
      <c r="B2" s="344"/>
      <c r="I2" s="102"/>
    </row>
    <row r="3" spans="1:25" s="77" customFormat="1" x14ac:dyDescent="0.2">
      <c r="A3" s="103"/>
      <c r="B3" s="1447" t="s">
        <v>51</v>
      </c>
      <c r="C3" s="1447"/>
      <c r="D3" s="1447"/>
      <c r="E3" s="1447"/>
      <c r="F3" s="1447"/>
      <c r="G3" s="1447"/>
      <c r="H3" s="1447"/>
      <c r="I3" s="1447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47" t="s">
        <v>915</v>
      </c>
      <c r="C4" s="1447"/>
      <c r="D4" s="1447"/>
      <c r="E4" s="1447"/>
      <c r="F4" s="1447"/>
      <c r="G4" s="1447"/>
      <c r="H4" s="1447"/>
      <c r="I4" s="1447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61" t="s">
        <v>249</v>
      </c>
      <c r="B5" s="1461"/>
      <c r="C5" s="1461"/>
      <c r="D5" s="1461"/>
      <c r="E5" s="1461"/>
      <c r="F5" s="1461"/>
      <c r="G5" s="1461"/>
      <c r="H5" s="1461"/>
      <c r="I5" s="1461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62" t="s">
        <v>53</v>
      </c>
      <c r="B6" s="1463" t="s">
        <v>54</v>
      </c>
      <c r="C6" s="1464" t="s">
        <v>55</v>
      </c>
      <c r="D6" s="1464"/>
      <c r="E6" s="1465"/>
      <c r="F6" s="1466" t="s">
        <v>56</v>
      </c>
      <c r="G6" s="1467" t="s">
        <v>57</v>
      </c>
      <c r="H6" s="1468"/>
      <c r="I6" s="1469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62"/>
      <c r="B7" s="1463"/>
      <c r="C7" s="1458" t="s">
        <v>847</v>
      </c>
      <c r="D7" s="1458"/>
      <c r="E7" s="1459"/>
      <c r="F7" s="1466"/>
      <c r="G7" s="1458" t="s">
        <v>847</v>
      </c>
      <c r="H7" s="1458"/>
      <c r="I7" s="1460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62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659849</v>
      </c>
      <c r="H10" s="161">
        <f>Össz.önkor.mérleg.!M10</f>
        <v>218073</v>
      </c>
      <c r="I10" s="300">
        <f>Össz.önkor.mérleg.!N10</f>
        <v>877922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353454</v>
      </c>
      <c r="D11" s="166">
        <f>Össz.önkor.mérleg.!D11</f>
        <v>105325</v>
      </c>
      <c r="E11" s="166">
        <f>Össz.önkor.mérleg.!E11</f>
        <v>458779</v>
      </c>
      <c r="F11" s="319" t="s">
        <v>25</v>
      </c>
      <c r="G11" s="161">
        <f>Össz.önkor.mérleg.!L11</f>
        <v>117579</v>
      </c>
      <c r="H11" s="161">
        <f>Össz.önkor.mérleg.!M11</f>
        <v>43744</v>
      </c>
      <c r="I11" s="300">
        <f>Össz.önkor.mérleg.!N11</f>
        <v>161323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742523</v>
      </c>
      <c r="H12" s="161">
        <f>Össz.önkor.mérleg.!M12</f>
        <v>333775</v>
      </c>
      <c r="I12" s="300">
        <f>Össz.önkor.mérleg.!N12</f>
        <v>1076298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1210</v>
      </c>
      <c r="C13" s="166">
        <f>Össz.önkor.mérleg.!C13</f>
        <v>58335</v>
      </c>
      <c r="D13" s="166">
        <f>Össz.önkor.mérleg.!D13</f>
        <v>2374</v>
      </c>
      <c r="E13" s="166">
        <f>Össz.önkor.mérleg.!E13</f>
        <v>60709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228947</v>
      </c>
      <c r="D14" s="166">
        <f>Össz.önkor.mérleg.!D17</f>
        <v>534585</v>
      </c>
      <c r="E14" s="166">
        <f>Össz.önkor.mérleg.!E17</f>
        <v>763532</v>
      </c>
      <c r="F14" s="319" t="s">
        <v>26</v>
      </c>
      <c r="G14" s="161">
        <f>Össz.önkor.mérleg.!L14</f>
        <v>2300</v>
      </c>
      <c r="H14" s="161">
        <f>Össz.önkor.mérleg.!M14</f>
        <v>14009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124890</v>
      </c>
      <c r="D16" s="198">
        <f>Össz.önkor.mérleg.!D20</f>
        <v>214272</v>
      </c>
      <c r="E16" s="198">
        <f>Össz.önkor.mérleg.!E20</f>
        <v>339162</v>
      </c>
      <c r="F16" s="319" t="s">
        <v>388</v>
      </c>
      <c r="G16" s="161">
        <f>Össz.önkor.mérleg.!L17</f>
        <v>1350</v>
      </c>
      <c r="H16" s="161">
        <f>Össz.önkor.mérleg.!M17</f>
        <v>30503</v>
      </c>
      <c r="I16" s="300">
        <f>Össz.önkor.mérleg.!N17</f>
        <v>31853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28006</v>
      </c>
      <c r="H17" s="161">
        <f>Össz.önkor.mérleg.!M18</f>
        <v>138632</v>
      </c>
      <c r="I17" s="300">
        <f>Össz.önkor.mérleg.!N18</f>
        <v>166638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138569</v>
      </c>
      <c r="H18" s="161">
        <f>Össz.önkor.mérleg.!M19</f>
        <v>0</v>
      </c>
      <c r="I18" s="161">
        <f>Össz.önkor.mérleg.!N19</f>
        <v>138569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0</v>
      </c>
      <c r="E19" s="166">
        <f>Össz.önkor.mérleg.!E29</f>
        <v>0</v>
      </c>
      <c r="F19" s="319" t="s">
        <v>380</v>
      </c>
      <c r="G19" s="161">
        <f>Össz.önkor.mérleg.!L20</f>
        <v>86400</v>
      </c>
      <c r="H19" s="161">
        <f>Össz.önkor.mérleg.!M20</f>
        <v>20000</v>
      </c>
      <c r="I19" s="300">
        <f>Össz.önkor.mérleg.!N20</f>
        <v>106400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20000</v>
      </c>
      <c r="H20" s="161">
        <f>Össz.önkor.mérleg.!M21</f>
        <v>0</v>
      </c>
      <c r="I20" s="300">
        <f>Össz.önkor.mérleg.!N21</f>
        <v>20000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765626</v>
      </c>
      <c r="D22" s="500">
        <f>SUM(D11:D20)</f>
        <v>856556</v>
      </c>
      <c r="E22" s="500">
        <f>SUM(E11:E20)</f>
        <v>1622182</v>
      </c>
      <c r="F22" s="487" t="s">
        <v>63</v>
      </c>
      <c r="G22" s="199">
        <f>SUM(G10:G21)</f>
        <v>1796576</v>
      </c>
      <c r="H22" s="199">
        <f>SUM(H10:H21)</f>
        <v>798736</v>
      </c>
      <c r="I22" s="302">
        <f>SUM(I10:I21)</f>
        <v>2595312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765626</v>
      </c>
      <c r="D24" s="486">
        <f>SUM(D22:D23)</f>
        <v>856556</v>
      </c>
      <c r="E24" s="486">
        <f>SUM(E22:E23)</f>
        <v>1622182</v>
      </c>
      <c r="F24" s="489" t="s">
        <v>66</v>
      </c>
      <c r="G24" s="131">
        <f>SUM(G22:G23)</f>
        <v>1796576</v>
      </c>
      <c r="H24" s="131">
        <f>SUM(H22:H23)</f>
        <v>798736</v>
      </c>
      <c r="I24" s="282">
        <f>SUM(I22:I23)</f>
        <v>2595312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-1030950</v>
      </c>
      <c r="D26" s="596">
        <f t="shared" ref="D26:E26" si="1">D24-H24</f>
        <v>57820</v>
      </c>
      <c r="E26" s="597">
        <f t="shared" si="1"/>
        <v>-973130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1211</v>
      </c>
      <c r="C27" s="373"/>
      <c r="D27" s="373">
        <f>-'felhalm. mérleg'!D29</f>
        <v>-57820</v>
      </c>
      <c r="E27" s="373">
        <f>C27+D27</f>
        <v>-57820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495300</v>
      </c>
      <c r="D30" s="320">
        <f>Össz.önkor.mérleg.!D41</f>
        <v>0</v>
      </c>
      <c r="E30" s="320">
        <f>Össz.önkor.mérleg.!E41</f>
        <v>495300</v>
      </c>
      <c r="F30" s="814" t="s">
        <v>3</v>
      </c>
      <c r="G30" s="165">
        <f>Össz.önkor.mérleg.!L41</f>
        <v>160121</v>
      </c>
      <c r="H30" s="165">
        <f>Össz.önkor.mérleg.!M41</f>
        <v>0</v>
      </c>
      <c r="I30" s="165">
        <f>Össz.önkor.mérleg.!N41</f>
        <v>160121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-495300</v>
      </c>
      <c r="D31" s="581">
        <v>0</v>
      </c>
      <c r="E31" s="320">
        <f>C31+D31</f>
        <v>-495300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1001000</v>
      </c>
      <c r="D34" s="161">
        <f>Össz.önkor.mérleg.!D44</f>
        <v>0</v>
      </c>
      <c r="E34" s="161">
        <f>SUM(C34:D34)</f>
        <v>1001000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1143</v>
      </c>
      <c r="C35" s="161">
        <f>Össz.önkor.mérleg.!C45</f>
        <v>2112767</v>
      </c>
      <c r="D35" s="161">
        <f>Össz.önkor.mérleg.!D45</f>
        <v>0</v>
      </c>
      <c r="E35" s="161">
        <f>SUM(C35:D35)</f>
        <v>2112767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1140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-1915870</v>
      </c>
      <c r="D37" s="161">
        <f t="shared" ref="D37" si="2">-(D26+D34-H45)-D27-D38</f>
        <v>0</v>
      </c>
      <c r="E37" s="161">
        <f>-(E26+E34-I45)-E27-E38</f>
        <v>196897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11526</v>
      </c>
      <c r="D38" s="161">
        <f>Össz.önkor.mérleg.!D47</f>
        <v>0</v>
      </c>
      <c r="E38" s="161">
        <f>Össz.önkor.mérleg.!E47</f>
        <v>11526</v>
      </c>
      <c r="F38" s="319" t="s">
        <v>9</v>
      </c>
      <c r="G38" s="199">
        <f>Össz.önkor.mérleg.!L48</f>
        <v>18352</v>
      </c>
      <c r="H38" s="199">
        <f>Össz.önkor.mérleg.!M48</f>
        <v>0</v>
      </c>
      <c r="I38" s="302">
        <f>Össz.önkor.mérleg.!N48</f>
        <v>18352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1209423</v>
      </c>
      <c r="D45" s="373">
        <f t="shared" ref="D45:E45" si="3">SUM(D29:D43)</f>
        <v>0</v>
      </c>
      <c r="E45" s="373">
        <f t="shared" si="3"/>
        <v>3322190</v>
      </c>
      <c r="F45" s="488" t="s">
        <v>383</v>
      </c>
      <c r="G45" s="131">
        <f>SUM(G29:G44)</f>
        <v>178473</v>
      </c>
      <c r="H45" s="131">
        <f>SUM(H29:H44)</f>
        <v>0</v>
      </c>
      <c r="I45" s="282">
        <f>SUM(I29:I44)</f>
        <v>178473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1975049</v>
      </c>
      <c r="D46" s="518">
        <f>D24+D45+D27</f>
        <v>798736</v>
      </c>
      <c r="E46" s="518">
        <f t="shared" ref="E46" si="4">E24+E45+E27</f>
        <v>4886552</v>
      </c>
      <c r="F46" s="559" t="s">
        <v>384</v>
      </c>
      <c r="G46" s="573">
        <f>G24+G45</f>
        <v>1975049</v>
      </c>
      <c r="H46" s="528">
        <f>H24+H45</f>
        <v>798736</v>
      </c>
      <c r="I46" s="558">
        <f>I24+I45</f>
        <v>2773785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9" t="s">
        <v>1231</v>
      </c>
      <c r="B1" s="1619"/>
      <c r="C1" s="1619"/>
      <c r="D1" s="1619"/>
      <c r="E1" s="1619"/>
      <c r="F1" s="1619"/>
      <c r="G1" s="1619"/>
      <c r="H1" s="1619"/>
      <c r="I1" s="1619"/>
      <c r="J1" s="1619"/>
      <c r="K1" s="1619"/>
      <c r="L1" s="1619"/>
      <c r="M1" s="1619"/>
      <c r="N1" s="1619"/>
      <c r="O1" s="1619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20" t="s">
        <v>79</v>
      </c>
      <c r="C2" s="1620"/>
      <c r="D2" s="1620"/>
      <c r="E2" s="1620"/>
      <c r="F2" s="1620"/>
      <c r="G2" s="1620"/>
      <c r="H2" s="1620"/>
      <c r="I2" s="1620"/>
      <c r="J2" s="1620"/>
      <c r="K2" s="1620"/>
      <c r="L2" s="1620"/>
      <c r="M2" s="1620"/>
      <c r="N2" s="1620"/>
      <c r="O2" s="1620"/>
    </row>
    <row r="3" spans="1:33" ht="14.1" customHeight="1" x14ac:dyDescent="0.25">
      <c r="A3" s="25"/>
      <c r="B3" s="1620" t="s">
        <v>1043</v>
      </c>
      <c r="C3" s="1620"/>
      <c r="D3" s="1620"/>
      <c r="E3" s="1620"/>
      <c r="F3" s="1620"/>
      <c r="G3" s="1620"/>
      <c r="H3" s="1620"/>
      <c r="I3" s="1620"/>
      <c r="J3" s="1620"/>
      <c r="K3" s="1620"/>
      <c r="L3" s="1620"/>
      <c r="M3" s="1620"/>
      <c r="N3" s="1620"/>
      <c r="O3" s="1620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21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22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38231.583333333336</v>
      </c>
      <c r="D8" s="157">
        <f>C8</f>
        <v>38231.583333333336</v>
      </c>
      <c r="E8" s="157">
        <f t="shared" ref="E8:M8" si="0">D8</f>
        <v>38231.583333333336</v>
      </c>
      <c r="F8" s="157">
        <f t="shared" si="0"/>
        <v>38231.583333333336</v>
      </c>
      <c r="G8" s="157">
        <f t="shared" si="0"/>
        <v>38231.583333333336</v>
      </c>
      <c r="H8" s="157">
        <f t="shared" si="0"/>
        <v>38231.583333333336</v>
      </c>
      <c r="I8" s="157">
        <f t="shared" si="0"/>
        <v>38231.583333333336</v>
      </c>
      <c r="J8" s="157">
        <f t="shared" si="0"/>
        <v>38231.583333333336</v>
      </c>
      <c r="K8" s="157">
        <f t="shared" si="0"/>
        <v>38231.583333333336</v>
      </c>
      <c r="L8" s="157">
        <f t="shared" si="0"/>
        <v>38231.583333333336</v>
      </c>
      <c r="M8" s="157">
        <f t="shared" si="0"/>
        <v>38231.583333333336</v>
      </c>
      <c r="N8" s="157">
        <v>38227</v>
      </c>
      <c r="O8" s="306">
        <f>Össz.önkor.mérleg.!E11</f>
        <v>458779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5059.083333333333</v>
      </c>
      <c r="D9" s="157">
        <f>C9</f>
        <v>5059.083333333333</v>
      </c>
      <c r="E9" s="157">
        <f t="shared" ref="E9:M9" si="1">D9</f>
        <v>5059.083333333333</v>
      </c>
      <c r="F9" s="157">
        <f t="shared" si="1"/>
        <v>5059.083333333333</v>
      </c>
      <c r="G9" s="157">
        <f t="shared" si="1"/>
        <v>5059.083333333333</v>
      </c>
      <c r="H9" s="157">
        <f t="shared" si="1"/>
        <v>5059.083333333333</v>
      </c>
      <c r="I9" s="157">
        <f t="shared" si="1"/>
        <v>5059.083333333333</v>
      </c>
      <c r="J9" s="157">
        <f t="shared" si="1"/>
        <v>5059.083333333333</v>
      </c>
      <c r="K9" s="157">
        <f t="shared" si="1"/>
        <v>5059.083333333333</v>
      </c>
      <c r="L9" s="157">
        <f t="shared" si="1"/>
        <v>5059.083333333333</v>
      </c>
      <c r="M9" s="157">
        <f t="shared" si="1"/>
        <v>5059.083333333333</v>
      </c>
      <c r="N9" s="157">
        <v>5060</v>
      </c>
      <c r="O9" s="306">
        <f>Össz.önkor.mérleg.!E13</f>
        <v>60709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63627.666666666664</v>
      </c>
      <c r="D10" s="157">
        <f>C10</f>
        <v>63627.666666666664</v>
      </c>
      <c r="E10" s="157">
        <f t="shared" ref="E10:M10" si="2">D10</f>
        <v>63627.666666666664</v>
      </c>
      <c r="F10" s="157">
        <f t="shared" si="2"/>
        <v>63627.666666666664</v>
      </c>
      <c r="G10" s="157">
        <f t="shared" si="2"/>
        <v>63627.666666666664</v>
      </c>
      <c r="H10" s="157">
        <f t="shared" si="2"/>
        <v>63627.666666666664</v>
      </c>
      <c r="I10" s="157">
        <f t="shared" si="2"/>
        <v>63627.666666666664</v>
      </c>
      <c r="J10" s="157">
        <f t="shared" si="2"/>
        <v>63627.666666666664</v>
      </c>
      <c r="K10" s="157">
        <f t="shared" si="2"/>
        <v>63627.666666666664</v>
      </c>
      <c r="L10" s="157">
        <f t="shared" si="2"/>
        <v>63627.666666666664</v>
      </c>
      <c r="M10" s="157">
        <f t="shared" si="2"/>
        <v>63627.666666666664</v>
      </c>
      <c r="N10" s="157">
        <v>63624</v>
      </c>
      <c r="O10" s="306">
        <f>Össz.önkor.mérleg.!E17</f>
        <v>763532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28263.5</v>
      </c>
      <c r="D11" s="157">
        <f>C11</f>
        <v>28263.5</v>
      </c>
      <c r="E11" s="157">
        <f t="shared" ref="E11:M11" si="3">D11</f>
        <v>28263.5</v>
      </c>
      <c r="F11" s="157">
        <f t="shared" si="3"/>
        <v>28263.5</v>
      </c>
      <c r="G11" s="157">
        <f t="shared" si="3"/>
        <v>28263.5</v>
      </c>
      <c r="H11" s="157">
        <f t="shared" si="3"/>
        <v>28263.5</v>
      </c>
      <c r="I11" s="157">
        <f t="shared" si="3"/>
        <v>28263.5</v>
      </c>
      <c r="J11" s="157">
        <f t="shared" si="3"/>
        <v>28263.5</v>
      </c>
      <c r="K11" s="157">
        <f t="shared" si="3"/>
        <v>28263.5</v>
      </c>
      <c r="L11" s="157">
        <f t="shared" si="3"/>
        <v>28263.5</v>
      </c>
      <c r="M11" s="157">
        <f t="shared" si="3"/>
        <v>28263.5</v>
      </c>
      <c r="N11" s="157">
        <v>28258</v>
      </c>
      <c r="O11" s="306">
        <f>Össz.önkor.mérleg.!E20</f>
        <v>339162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1622182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219</v>
      </c>
      <c r="D15" s="157">
        <f>C15</f>
        <v>219</v>
      </c>
      <c r="E15" s="157">
        <f t="shared" ref="E15:N15" si="5">D15</f>
        <v>219</v>
      </c>
      <c r="F15" s="157">
        <f t="shared" si="5"/>
        <v>219</v>
      </c>
      <c r="G15" s="157">
        <f t="shared" si="5"/>
        <v>219</v>
      </c>
      <c r="H15" s="157">
        <f t="shared" si="5"/>
        <v>219</v>
      </c>
      <c r="I15" s="157">
        <f t="shared" si="5"/>
        <v>219</v>
      </c>
      <c r="J15" s="157">
        <f t="shared" si="5"/>
        <v>219</v>
      </c>
      <c r="K15" s="157">
        <f t="shared" si="5"/>
        <v>219</v>
      </c>
      <c r="L15" s="157">
        <f t="shared" si="5"/>
        <v>219</v>
      </c>
      <c r="M15" s="157">
        <f t="shared" si="5"/>
        <v>219</v>
      </c>
      <c r="N15" s="157">
        <f t="shared" si="5"/>
        <v>219</v>
      </c>
      <c r="O15" s="504">
        <f>Össz.önkor.mérleg.!E30</f>
        <v>2628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74412</v>
      </c>
      <c r="D17" s="1268">
        <f>SUM(D13:D16)</f>
        <v>74412</v>
      </c>
      <c r="E17" s="1268">
        <f>SUM(E13:E16)</f>
        <v>74412</v>
      </c>
      <c r="F17" s="1268">
        <f t="shared" ref="F17:M17" si="7">SUM(F13:F16)</f>
        <v>74412</v>
      </c>
      <c r="G17" s="1268">
        <f t="shared" si="7"/>
        <v>74412</v>
      </c>
      <c r="H17" s="1268">
        <f t="shared" si="7"/>
        <v>74412</v>
      </c>
      <c r="I17" s="1268">
        <f t="shared" si="7"/>
        <v>74412</v>
      </c>
      <c r="J17" s="1268">
        <f t="shared" si="7"/>
        <v>74412</v>
      </c>
      <c r="K17" s="1268">
        <f t="shared" si="7"/>
        <v>74412</v>
      </c>
      <c r="L17" s="1268">
        <f t="shared" si="7"/>
        <v>74412</v>
      </c>
      <c r="M17" s="1268">
        <f t="shared" si="7"/>
        <v>74412</v>
      </c>
      <c r="N17" s="1268">
        <f>SUM(N13:N16)</f>
        <v>74412</v>
      </c>
      <c r="O17" s="1269">
        <f>SUM(O13:O16)</f>
        <v>892944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301716.08333333331</v>
      </c>
      <c r="D19" s="157">
        <f>C19</f>
        <v>301716.08333333331</v>
      </c>
      <c r="E19" s="157">
        <f t="shared" ref="E19:M19" si="8">D19</f>
        <v>301716.08333333331</v>
      </c>
      <c r="F19" s="157">
        <f t="shared" si="8"/>
        <v>301716.08333333331</v>
      </c>
      <c r="G19" s="157">
        <f t="shared" si="8"/>
        <v>301716.08333333331</v>
      </c>
      <c r="H19" s="157">
        <f t="shared" si="8"/>
        <v>301716.08333333331</v>
      </c>
      <c r="I19" s="157">
        <f t="shared" si="8"/>
        <v>301716.08333333331</v>
      </c>
      <c r="J19" s="157">
        <f t="shared" si="8"/>
        <v>301716.08333333331</v>
      </c>
      <c r="K19" s="157">
        <f t="shared" si="8"/>
        <v>301716.08333333331</v>
      </c>
      <c r="L19" s="157">
        <f t="shared" si="8"/>
        <v>301716.08333333331</v>
      </c>
      <c r="M19" s="157">
        <f t="shared" si="8"/>
        <v>301716.08333333331</v>
      </c>
      <c r="N19" s="157">
        <v>301717</v>
      </c>
      <c r="O19" s="504">
        <f>Össz.önkor.mérleg.!E55</f>
        <v>3620593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511311.08333333331</v>
      </c>
      <c r="D20" s="1270">
        <f t="shared" ref="D20:M20" si="9">D17+D12+D18+D19</f>
        <v>511311.08333333331</v>
      </c>
      <c r="E20" s="1270">
        <f t="shared" si="9"/>
        <v>511311.08333333331</v>
      </c>
      <c r="F20" s="1270">
        <f t="shared" si="9"/>
        <v>511311.08333333331</v>
      </c>
      <c r="G20" s="1270">
        <f t="shared" si="9"/>
        <v>511311.08333333331</v>
      </c>
      <c r="H20" s="1270">
        <f t="shared" si="9"/>
        <v>511311.08333333331</v>
      </c>
      <c r="I20" s="1270">
        <f t="shared" si="9"/>
        <v>511311.08333333331</v>
      </c>
      <c r="J20" s="1270">
        <f t="shared" si="9"/>
        <v>511311.08333333331</v>
      </c>
      <c r="K20" s="1270">
        <f t="shared" si="9"/>
        <v>511311.08333333331</v>
      </c>
      <c r="L20" s="1270">
        <f t="shared" si="9"/>
        <v>511311.08333333331</v>
      </c>
      <c r="M20" s="1270">
        <f t="shared" si="9"/>
        <v>511311.08333333331</v>
      </c>
      <c r="N20" s="1270">
        <v>511298</v>
      </c>
      <c r="O20" s="1326">
        <f>O12+O19+O17</f>
        <v>6135719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73160.166666666672</v>
      </c>
      <c r="D23" s="157">
        <f>C23</f>
        <v>73160.166666666672</v>
      </c>
      <c r="E23" s="157">
        <f t="shared" ref="E23:M23" si="11">D23</f>
        <v>73160.166666666672</v>
      </c>
      <c r="F23" s="157">
        <f t="shared" si="11"/>
        <v>73160.166666666672</v>
      </c>
      <c r="G23" s="157">
        <f t="shared" si="11"/>
        <v>73160.166666666672</v>
      </c>
      <c r="H23" s="157">
        <f t="shared" si="11"/>
        <v>73160.166666666672</v>
      </c>
      <c r="I23" s="157">
        <f t="shared" si="11"/>
        <v>73160.166666666672</v>
      </c>
      <c r="J23" s="157">
        <f t="shared" si="11"/>
        <v>73160.166666666672</v>
      </c>
      <c r="K23" s="157">
        <f t="shared" si="11"/>
        <v>73160.166666666672</v>
      </c>
      <c r="L23" s="157">
        <f t="shared" si="11"/>
        <v>73160.166666666672</v>
      </c>
      <c r="M23" s="157">
        <f t="shared" si="11"/>
        <v>73160.166666666672</v>
      </c>
      <c r="N23" s="157">
        <v>73084</v>
      </c>
      <c r="O23" s="504">
        <f>Össz.önkor.mérleg.!N10</f>
        <v>877922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13443.583333333334</v>
      </c>
      <c r="D24" s="157">
        <f t="shared" ref="D24:M30" si="12">C24</f>
        <v>13443.583333333334</v>
      </c>
      <c r="E24" s="157">
        <f t="shared" si="12"/>
        <v>13443.583333333334</v>
      </c>
      <c r="F24" s="157">
        <f t="shared" si="12"/>
        <v>13443.583333333334</v>
      </c>
      <c r="G24" s="157">
        <f t="shared" si="12"/>
        <v>13443.583333333334</v>
      </c>
      <c r="H24" s="157">
        <f t="shared" si="12"/>
        <v>13443.583333333334</v>
      </c>
      <c r="I24" s="157">
        <f t="shared" si="12"/>
        <v>13443.583333333334</v>
      </c>
      <c r="J24" s="157">
        <f t="shared" si="12"/>
        <v>13443.583333333334</v>
      </c>
      <c r="K24" s="157">
        <f t="shared" si="12"/>
        <v>13443.583333333334</v>
      </c>
      <c r="L24" s="157">
        <f t="shared" si="12"/>
        <v>13443.583333333334</v>
      </c>
      <c r="M24" s="157">
        <f t="shared" si="12"/>
        <v>13443.583333333334</v>
      </c>
      <c r="N24" s="157">
        <v>13436</v>
      </c>
      <c r="O24" s="504">
        <f>Össz.önkor.mérleg.!N11</f>
        <v>161323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89691.5</v>
      </c>
      <c r="D25" s="157">
        <f t="shared" si="12"/>
        <v>89691.5</v>
      </c>
      <c r="E25" s="157">
        <f t="shared" si="12"/>
        <v>89691.5</v>
      </c>
      <c r="F25" s="157">
        <f t="shared" si="12"/>
        <v>89691.5</v>
      </c>
      <c r="G25" s="157">
        <f t="shared" si="12"/>
        <v>89691.5</v>
      </c>
      <c r="H25" s="157">
        <f t="shared" si="12"/>
        <v>89691.5</v>
      </c>
      <c r="I25" s="157">
        <f t="shared" si="12"/>
        <v>89691.5</v>
      </c>
      <c r="J25" s="157">
        <f t="shared" si="12"/>
        <v>89691.5</v>
      </c>
      <c r="K25" s="157">
        <f t="shared" si="12"/>
        <v>89691.5</v>
      </c>
      <c r="L25" s="157">
        <f t="shared" si="12"/>
        <v>89691.5</v>
      </c>
      <c r="M25" s="157">
        <f t="shared" si="12"/>
        <v>89691.5</v>
      </c>
      <c r="N25" s="157">
        <v>89604</v>
      </c>
      <c r="O25" s="504">
        <f>Össz.önkor.mérleg.!N12</f>
        <v>1076298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11547.416666666666</v>
      </c>
      <c r="D27" s="157">
        <f t="shared" si="12"/>
        <v>11547.416666666666</v>
      </c>
      <c r="E27" s="157">
        <f t="shared" si="12"/>
        <v>11547.416666666666</v>
      </c>
      <c r="F27" s="157">
        <f t="shared" si="12"/>
        <v>11547.416666666666</v>
      </c>
      <c r="G27" s="157">
        <f t="shared" si="12"/>
        <v>11547.416666666666</v>
      </c>
      <c r="H27" s="157">
        <f t="shared" si="12"/>
        <v>11547.416666666666</v>
      </c>
      <c r="I27" s="157">
        <f t="shared" si="12"/>
        <v>11547.416666666666</v>
      </c>
      <c r="J27" s="157">
        <f t="shared" si="12"/>
        <v>11547.416666666666</v>
      </c>
      <c r="K27" s="157">
        <f t="shared" si="12"/>
        <v>11547.416666666666</v>
      </c>
      <c r="L27" s="157">
        <f t="shared" si="12"/>
        <v>11547.416666666666</v>
      </c>
      <c r="M27" s="157">
        <f t="shared" si="12"/>
        <v>11547.416666666666</v>
      </c>
      <c r="N27" s="157">
        <v>11552</v>
      </c>
      <c r="O27" s="504">
        <f>Össz.önkor.mérleg.!N19</f>
        <v>138569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2654.4166666666665</v>
      </c>
      <c r="D28" s="157">
        <f t="shared" si="12"/>
        <v>2654.4166666666665</v>
      </c>
      <c r="E28" s="157">
        <f t="shared" si="12"/>
        <v>2654.4166666666665</v>
      </c>
      <c r="F28" s="157">
        <f t="shared" si="12"/>
        <v>2654.4166666666665</v>
      </c>
      <c r="G28" s="157">
        <f t="shared" si="12"/>
        <v>2654.4166666666665</v>
      </c>
      <c r="H28" s="157">
        <f t="shared" si="12"/>
        <v>2654.4166666666665</v>
      </c>
      <c r="I28" s="157">
        <f t="shared" si="12"/>
        <v>2654.4166666666665</v>
      </c>
      <c r="J28" s="157">
        <f t="shared" si="12"/>
        <v>2654.4166666666665</v>
      </c>
      <c r="K28" s="157">
        <f t="shared" si="12"/>
        <v>2654.4166666666665</v>
      </c>
      <c r="L28" s="157">
        <f t="shared" si="12"/>
        <v>2654.4166666666665</v>
      </c>
      <c r="M28" s="157">
        <f t="shared" si="12"/>
        <v>2654.4166666666665</v>
      </c>
      <c r="N28" s="157">
        <v>2659</v>
      </c>
      <c r="O28" s="504">
        <f>Össz.önkor.mérleg.!N17</f>
        <v>31853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13886.5</v>
      </c>
      <c r="D29" s="157">
        <f t="shared" si="12"/>
        <v>13886.5</v>
      </c>
      <c r="E29" s="157">
        <f t="shared" si="12"/>
        <v>13886.5</v>
      </c>
      <c r="F29" s="157">
        <f t="shared" si="12"/>
        <v>13886.5</v>
      </c>
      <c r="G29" s="157">
        <f t="shared" si="12"/>
        <v>13886.5</v>
      </c>
      <c r="H29" s="157">
        <f t="shared" si="12"/>
        <v>13886.5</v>
      </c>
      <c r="I29" s="157">
        <f t="shared" si="12"/>
        <v>13886.5</v>
      </c>
      <c r="J29" s="157">
        <f t="shared" si="12"/>
        <v>13886.5</v>
      </c>
      <c r="K29" s="157">
        <f t="shared" si="12"/>
        <v>13886.5</v>
      </c>
      <c r="L29" s="157">
        <f t="shared" si="12"/>
        <v>13886.5</v>
      </c>
      <c r="M29" s="157">
        <f t="shared" si="12"/>
        <v>13886.5</v>
      </c>
      <c r="N29" s="157">
        <v>13881</v>
      </c>
      <c r="O29" s="504">
        <f>Össz.önkor.mérleg.!N18</f>
        <v>166638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10533.333333333334</v>
      </c>
      <c r="D30" s="157">
        <f t="shared" si="12"/>
        <v>10533.333333333334</v>
      </c>
      <c r="E30" s="157">
        <f t="shared" si="12"/>
        <v>10533.333333333334</v>
      </c>
      <c r="F30" s="157">
        <f t="shared" si="12"/>
        <v>10533.333333333334</v>
      </c>
      <c r="G30" s="157">
        <f t="shared" si="12"/>
        <v>10533.333333333334</v>
      </c>
      <c r="H30" s="157">
        <f t="shared" si="12"/>
        <v>10533.333333333334</v>
      </c>
      <c r="I30" s="157">
        <f t="shared" si="12"/>
        <v>10533.333333333334</v>
      </c>
      <c r="J30" s="157">
        <f t="shared" si="12"/>
        <v>10533.333333333334</v>
      </c>
      <c r="K30" s="157">
        <f t="shared" si="12"/>
        <v>10533.333333333334</v>
      </c>
      <c r="L30" s="157">
        <f t="shared" si="12"/>
        <v>10533.333333333334</v>
      </c>
      <c r="M30" s="157">
        <f t="shared" si="12"/>
        <v>10533.333333333334</v>
      </c>
      <c r="N30" s="157">
        <v>10537</v>
      </c>
      <c r="O30" s="504">
        <f>Össz.önkor.mérleg.!N20+Össz.önkor.mérleg.!N21</f>
        <v>126400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216276</v>
      </c>
      <c r="D31" s="1268">
        <f>SUM(D23:D30)</f>
        <v>216276</v>
      </c>
      <c r="E31" s="1268">
        <f t="shared" ref="E31:N31" si="13">SUM(E23:E30)</f>
        <v>216276</v>
      </c>
      <c r="F31" s="1268">
        <f t="shared" si="13"/>
        <v>216276</v>
      </c>
      <c r="G31" s="1268">
        <f t="shared" si="13"/>
        <v>216276</v>
      </c>
      <c r="H31" s="1268">
        <f t="shared" si="13"/>
        <v>216276</v>
      </c>
      <c r="I31" s="1268">
        <f t="shared" si="13"/>
        <v>216276</v>
      </c>
      <c r="J31" s="1268">
        <f t="shared" si="13"/>
        <v>216276</v>
      </c>
      <c r="K31" s="1268">
        <f t="shared" si="13"/>
        <v>216276</v>
      </c>
      <c r="L31" s="1268">
        <f t="shared" si="13"/>
        <v>216276</v>
      </c>
      <c r="M31" s="1268">
        <f t="shared" si="13"/>
        <v>216276</v>
      </c>
      <c r="N31" s="1268">
        <f t="shared" si="13"/>
        <v>216113</v>
      </c>
      <c r="O31" s="1269">
        <f>SUM(O23:O30)</f>
        <v>2595312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3156356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476.25</v>
      </c>
      <c r="D33" s="157">
        <f t="shared" ref="D33:N37" si="16">C33</f>
        <v>476.25</v>
      </c>
      <c r="E33" s="157">
        <f t="shared" si="16"/>
        <v>476.25</v>
      </c>
      <c r="F33" s="157">
        <f t="shared" si="16"/>
        <v>476.25</v>
      </c>
      <c r="G33" s="157">
        <f t="shared" si="16"/>
        <v>476.25</v>
      </c>
      <c r="H33" s="157">
        <f t="shared" si="16"/>
        <v>476.25</v>
      </c>
      <c r="I33" s="157">
        <f t="shared" si="16"/>
        <v>476.25</v>
      </c>
      <c r="J33" s="157">
        <f t="shared" si="16"/>
        <v>476.25</v>
      </c>
      <c r="K33" s="157">
        <f t="shared" si="16"/>
        <v>476.25</v>
      </c>
      <c r="L33" s="157">
        <f t="shared" si="16"/>
        <v>476.25</v>
      </c>
      <c r="M33" s="157">
        <f t="shared" si="16"/>
        <v>476.25</v>
      </c>
      <c r="N33" s="157">
        <v>479</v>
      </c>
      <c r="O33" s="504">
        <f>Össz.önkor.mérleg.!N28</f>
        <v>5715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0</v>
      </c>
      <c r="D35" s="157">
        <f t="shared" si="16"/>
        <v>0</v>
      </c>
      <c r="E35" s="157">
        <f t="shared" si="16"/>
        <v>0</v>
      </c>
      <c r="F35" s="157">
        <f t="shared" si="16"/>
        <v>0</v>
      </c>
      <c r="G35" s="157">
        <f t="shared" si="16"/>
        <v>0</v>
      </c>
      <c r="H35" s="157">
        <f t="shared" si="16"/>
        <v>0</v>
      </c>
      <c r="I35" s="157">
        <f t="shared" si="16"/>
        <v>0</v>
      </c>
      <c r="J35" s="157">
        <f t="shared" si="16"/>
        <v>0</v>
      </c>
      <c r="K35" s="157">
        <f t="shared" si="16"/>
        <v>0</v>
      </c>
      <c r="L35" s="157">
        <f t="shared" si="16"/>
        <v>0</v>
      </c>
      <c r="M35" s="157">
        <f t="shared" si="16"/>
        <v>0</v>
      </c>
      <c r="N35" s="157">
        <f t="shared" si="16"/>
        <v>0</v>
      </c>
      <c r="O35" s="504">
        <f>Össz.önkor.mérleg.!N30</f>
        <v>0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155.25</v>
      </c>
      <c r="D36" s="157">
        <f t="shared" si="16"/>
        <v>155.25</v>
      </c>
      <c r="E36" s="157">
        <f t="shared" si="16"/>
        <v>155.25</v>
      </c>
      <c r="F36" s="157">
        <f t="shared" si="16"/>
        <v>155.25</v>
      </c>
      <c r="G36" s="157">
        <f t="shared" si="16"/>
        <v>155.25</v>
      </c>
      <c r="H36" s="157">
        <f t="shared" si="16"/>
        <v>155.25</v>
      </c>
      <c r="I36" s="157">
        <f t="shared" si="16"/>
        <v>155.25</v>
      </c>
      <c r="J36" s="157">
        <f t="shared" si="16"/>
        <v>155.25</v>
      </c>
      <c r="K36" s="157">
        <f t="shared" si="16"/>
        <v>155.25</v>
      </c>
      <c r="L36" s="157">
        <f t="shared" si="16"/>
        <v>155.25</v>
      </c>
      <c r="M36" s="157">
        <f t="shared" si="16"/>
        <v>155.25</v>
      </c>
      <c r="N36" s="157">
        <v>158</v>
      </c>
      <c r="O36" s="504">
        <f>Össz.önkor.mérleg.!N32</f>
        <v>1863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16083.333333333334</v>
      </c>
      <c r="D37" s="157">
        <f t="shared" si="16"/>
        <v>16083.333333333334</v>
      </c>
      <c r="E37" s="157">
        <f t="shared" si="16"/>
        <v>16083.333333333334</v>
      </c>
      <c r="F37" s="157">
        <f t="shared" si="16"/>
        <v>16083.333333333334</v>
      </c>
      <c r="G37" s="157">
        <f t="shared" si="16"/>
        <v>16083.333333333334</v>
      </c>
      <c r="H37" s="157">
        <f t="shared" si="16"/>
        <v>16083.333333333334</v>
      </c>
      <c r="I37" s="157">
        <f t="shared" si="16"/>
        <v>16083.333333333334</v>
      </c>
      <c r="J37" s="157">
        <f t="shared" si="16"/>
        <v>16083.333333333334</v>
      </c>
      <c r="K37" s="157">
        <f t="shared" si="16"/>
        <v>16083.333333333334</v>
      </c>
      <c r="L37" s="157">
        <f t="shared" si="16"/>
        <v>16083.333333333334</v>
      </c>
      <c r="M37" s="157">
        <f t="shared" si="16"/>
        <v>16083.333333333334</v>
      </c>
      <c r="N37" s="157">
        <v>16087</v>
      </c>
      <c r="O37" s="504">
        <f>Össz.önkor.mérleg.!N33</f>
        <v>193000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3361934</v>
      </c>
      <c r="P38" s="30"/>
    </row>
    <row r="39" spans="1:16" s="31" customFormat="1" ht="15" customHeight="1" x14ac:dyDescent="0.25">
      <c r="A39" s="1218" t="s">
        <v>545</v>
      </c>
      <c r="B39" s="1266" t="s">
        <v>1213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160121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18352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178473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511311</v>
      </c>
      <c r="D42" s="1330">
        <f t="shared" ref="D42:L42" si="18">D38+D31+D41</f>
        <v>511311</v>
      </c>
      <c r="E42" s="1330">
        <f>E38+E31+E41</f>
        <v>511311</v>
      </c>
      <c r="F42" s="1330">
        <f>F38+F31+F41</f>
        <v>511311</v>
      </c>
      <c r="G42" s="1330">
        <f t="shared" si="18"/>
        <v>511311</v>
      </c>
      <c r="H42" s="1330">
        <f t="shared" si="18"/>
        <v>511311</v>
      </c>
      <c r="I42" s="1330">
        <f t="shared" si="18"/>
        <v>511311</v>
      </c>
      <c r="J42" s="1330">
        <f t="shared" si="18"/>
        <v>511311</v>
      </c>
      <c r="K42" s="1330">
        <f t="shared" si="18"/>
        <v>511311</v>
      </c>
      <c r="L42" s="1330">
        <f t="shared" si="18"/>
        <v>511311</v>
      </c>
      <c r="M42" s="1330">
        <f>M38+M31+M41</f>
        <v>511311</v>
      </c>
      <c r="N42" s="1330">
        <v>511298</v>
      </c>
      <c r="O42" s="1331">
        <f>O31+O38+O41</f>
        <v>6135719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23" t="s">
        <v>1232</v>
      </c>
      <c r="B1" s="1624"/>
      <c r="C1" s="1624"/>
      <c r="D1" s="1624"/>
      <c r="E1" s="1624"/>
      <c r="F1" s="1624"/>
      <c r="G1" s="1624"/>
      <c r="H1" s="1624"/>
      <c r="I1" s="1624"/>
      <c r="J1" s="1624"/>
      <c r="K1" s="1624"/>
      <c r="L1" s="1624"/>
      <c r="M1" s="1624"/>
      <c r="N1" s="1624"/>
      <c r="O1" s="1624"/>
      <c r="P1" s="1624"/>
      <c r="Q1" s="1624"/>
      <c r="R1" s="1624"/>
      <c r="S1" s="1624"/>
      <c r="T1" s="1624"/>
      <c r="U1" s="1624"/>
      <c r="V1" s="1624"/>
      <c r="W1" s="1624"/>
    </row>
    <row r="2" spans="1:25" ht="15.75" customHeight="1" x14ac:dyDescent="0.25">
      <c r="A2" s="1601" t="s">
        <v>51</v>
      </c>
      <c r="B2" s="1601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1601"/>
      <c r="T2" s="1601"/>
      <c r="U2" s="1601"/>
      <c r="V2" s="1601"/>
      <c r="W2" s="1601"/>
    </row>
    <row r="3" spans="1:25" ht="15.75" customHeight="1" x14ac:dyDescent="0.25">
      <c r="A3" s="1601" t="s">
        <v>1044</v>
      </c>
      <c r="B3" s="1601"/>
      <c r="C3" s="1601"/>
      <c r="D3" s="1601"/>
      <c r="E3" s="1601"/>
      <c r="F3" s="1601"/>
      <c r="G3" s="1601"/>
      <c r="H3" s="1601"/>
      <c r="I3" s="1601"/>
      <c r="J3" s="1601"/>
      <c r="K3" s="1601"/>
      <c r="L3" s="1601"/>
      <c r="M3" s="1601"/>
      <c r="N3" s="1601"/>
      <c r="O3" s="1601"/>
      <c r="P3" s="1601"/>
      <c r="Q3" s="1601"/>
      <c r="R3" s="1601"/>
      <c r="S3" s="1601"/>
      <c r="T3" s="1601"/>
      <c r="U3" s="1601"/>
      <c r="V3" s="1601"/>
      <c r="W3" s="1601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25" t="s">
        <v>67</v>
      </c>
      <c r="B5" s="35" t="s">
        <v>54</v>
      </c>
      <c r="C5" s="1626" t="s">
        <v>55</v>
      </c>
      <c r="D5" s="1626"/>
      <c r="E5" s="1626" t="s">
        <v>56</v>
      </c>
      <c r="F5" s="1626"/>
      <c r="G5" s="1626" t="s">
        <v>57</v>
      </c>
      <c r="H5" s="1626"/>
      <c r="I5" s="1627" t="s">
        <v>411</v>
      </c>
      <c r="J5" s="1627"/>
      <c r="K5" s="1626" t="s">
        <v>412</v>
      </c>
      <c r="L5" s="1626"/>
      <c r="M5" s="1626" t="s">
        <v>413</v>
      </c>
      <c r="N5" s="1627"/>
      <c r="O5" s="1627"/>
      <c r="P5" s="1628" t="s">
        <v>514</v>
      </c>
      <c r="Q5" s="1628"/>
      <c r="R5" s="1626" t="s">
        <v>521</v>
      </c>
      <c r="S5" s="1626"/>
      <c r="T5" s="1626"/>
      <c r="U5" s="1626" t="s">
        <v>522</v>
      </c>
      <c r="V5" s="1626"/>
      <c r="W5" s="1629"/>
    </row>
    <row r="6" spans="1:25" s="4" customFormat="1" ht="30.75" customHeight="1" x14ac:dyDescent="0.2">
      <c r="A6" s="1625"/>
      <c r="B6" s="1598" t="s">
        <v>577</v>
      </c>
      <c r="C6" s="1630" t="s">
        <v>578</v>
      </c>
      <c r="D6" s="1630"/>
      <c r="E6" s="1630"/>
      <c r="F6" s="1630"/>
      <c r="G6" s="1630" t="s">
        <v>579</v>
      </c>
      <c r="H6" s="1630"/>
      <c r="I6" s="1630"/>
      <c r="J6" s="1630"/>
      <c r="K6" s="1631" t="s">
        <v>580</v>
      </c>
      <c r="L6" s="1631"/>
      <c r="M6" s="1631"/>
      <c r="N6" s="1631"/>
      <c r="O6" s="1631"/>
      <c r="P6" s="1631" t="s">
        <v>463</v>
      </c>
      <c r="Q6" s="1631"/>
      <c r="R6" s="1631"/>
      <c r="S6" s="1631"/>
      <c r="T6" s="1631"/>
      <c r="U6" s="1632" t="s">
        <v>581</v>
      </c>
      <c r="V6" s="1632"/>
      <c r="W6" s="1633"/>
    </row>
    <row r="7" spans="1:25" s="4" customFormat="1" ht="40.5" customHeight="1" x14ac:dyDescent="0.2">
      <c r="A7" s="1625"/>
      <c r="B7" s="1598"/>
      <c r="C7" s="1634" t="s">
        <v>582</v>
      </c>
      <c r="D7" s="1634"/>
      <c r="E7" s="1453" t="s">
        <v>583</v>
      </c>
      <c r="F7" s="1453"/>
      <c r="G7" s="1634" t="s">
        <v>584</v>
      </c>
      <c r="H7" s="1634"/>
      <c r="I7" s="1634" t="s">
        <v>583</v>
      </c>
      <c r="J7" s="1634"/>
      <c r="K7" s="1635" t="s">
        <v>584</v>
      </c>
      <c r="L7" s="1635"/>
      <c r="M7" s="1634" t="s">
        <v>583</v>
      </c>
      <c r="N7" s="1636"/>
      <c r="O7" s="1636"/>
      <c r="P7" s="1635" t="s">
        <v>584</v>
      </c>
      <c r="Q7" s="1635"/>
      <c r="R7" s="1635" t="s">
        <v>585</v>
      </c>
      <c r="S7" s="1635"/>
      <c r="T7" s="1635"/>
      <c r="U7" s="1632"/>
      <c r="V7" s="1632"/>
      <c r="W7" s="1633"/>
    </row>
    <row r="8" spans="1:25" s="4" customFormat="1" ht="27" customHeight="1" x14ac:dyDescent="0.2">
      <c r="A8" s="1595"/>
      <c r="B8" s="1598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1195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1196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1197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1198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37" t="s">
        <v>825</v>
      </c>
      <c r="B1" s="1637"/>
      <c r="C1" s="1637"/>
      <c r="D1" s="1637"/>
      <c r="E1" s="1637"/>
      <c r="F1" s="1637"/>
      <c r="G1" s="1637"/>
      <c r="H1" s="1637"/>
      <c r="I1" s="1637"/>
      <c r="J1" s="1637"/>
      <c r="K1" s="1637"/>
      <c r="L1" s="1637"/>
      <c r="M1" s="1637"/>
      <c r="N1" s="1637"/>
      <c r="O1" s="1637"/>
      <c r="P1" s="1637"/>
      <c r="Q1" s="1637"/>
      <c r="R1" s="1637"/>
      <c r="S1" s="1637"/>
      <c r="T1" s="1637"/>
    </row>
    <row r="2" spans="1:21" ht="15.75" customHeight="1" x14ac:dyDescent="0.25">
      <c r="A2" s="1638" t="s">
        <v>51</v>
      </c>
      <c r="B2" s="1638"/>
      <c r="C2" s="1638"/>
      <c r="D2" s="1638"/>
      <c r="E2" s="1638"/>
      <c r="F2" s="1638"/>
      <c r="G2" s="1638"/>
      <c r="H2" s="1638"/>
      <c r="I2" s="1638"/>
      <c r="J2" s="1638"/>
      <c r="K2" s="1638"/>
      <c r="L2" s="1638"/>
      <c r="M2" s="1638"/>
      <c r="N2" s="1638"/>
      <c r="O2" s="1638"/>
      <c r="P2" s="1638"/>
      <c r="Q2" s="1638"/>
      <c r="R2" s="1638"/>
      <c r="S2" s="1638"/>
      <c r="T2" s="1638"/>
    </row>
    <row r="3" spans="1:21" ht="15.75" customHeight="1" x14ac:dyDescent="0.25">
      <c r="A3" s="1638" t="s">
        <v>790</v>
      </c>
      <c r="B3" s="1638"/>
      <c r="C3" s="1638"/>
      <c r="D3" s="1638"/>
      <c r="E3" s="1638"/>
      <c r="F3" s="1638"/>
      <c r="G3" s="1638"/>
      <c r="H3" s="1638"/>
      <c r="I3" s="1638"/>
      <c r="J3" s="1638"/>
      <c r="K3" s="1638"/>
      <c r="L3" s="1638"/>
      <c r="M3" s="1638"/>
      <c r="N3" s="1638"/>
      <c r="O3" s="1638"/>
      <c r="P3" s="1638"/>
      <c r="Q3" s="1638"/>
      <c r="R3" s="1638"/>
      <c r="S3" s="1638"/>
      <c r="T3" s="1638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25" t="s">
        <v>67</v>
      </c>
      <c r="B5" s="35" t="s">
        <v>54</v>
      </c>
      <c r="C5" s="1626" t="s">
        <v>55</v>
      </c>
      <c r="D5" s="1626"/>
      <c r="E5" s="1626" t="s">
        <v>56</v>
      </c>
      <c r="F5" s="1626"/>
      <c r="G5" s="1626" t="s">
        <v>57</v>
      </c>
      <c r="H5" s="1626"/>
      <c r="I5" s="1627" t="s">
        <v>411</v>
      </c>
      <c r="J5" s="1627"/>
      <c r="K5" s="1626" t="s">
        <v>412</v>
      </c>
      <c r="L5" s="1626"/>
      <c r="M5" s="1626" t="s">
        <v>413</v>
      </c>
      <c r="N5" s="1627"/>
      <c r="O5" s="1628" t="s">
        <v>514</v>
      </c>
      <c r="P5" s="1628"/>
      <c r="Q5" s="1626" t="s">
        <v>521</v>
      </c>
      <c r="R5" s="1626"/>
      <c r="S5" s="1626" t="s">
        <v>522</v>
      </c>
      <c r="T5" s="1626"/>
    </row>
    <row r="6" spans="1:21" s="4" customFormat="1" ht="30.75" customHeight="1" x14ac:dyDescent="0.2">
      <c r="A6" s="1625"/>
      <c r="B6" s="1598" t="s">
        <v>577</v>
      </c>
      <c r="C6" s="1630" t="s">
        <v>578</v>
      </c>
      <c r="D6" s="1630"/>
      <c r="E6" s="1630"/>
      <c r="F6" s="1630"/>
      <c r="G6" s="1630" t="s">
        <v>579</v>
      </c>
      <c r="H6" s="1630"/>
      <c r="I6" s="1630"/>
      <c r="J6" s="1630"/>
      <c r="K6" s="1631" t="s">
        <v>580</v>
      </c>
      <c r="L6" s="1631"/>
      <c r="M6" s="1631"/>
      <c r="N6" s="1631"/>
      <c r="O6" s="1631" t="s">
        <v>463</v>
      </c>
      <c r="P6" s="1631"/>
      <c r="Q6" s="1631"/>
      <c r="R6" s="1631"/>
      <c r="S6" s="1632" t="s">
        <v>581</v>
      </c>
      <c r="T6" s="1632"/>
    </row>
    <row r="7" spans="1:21" s="4" customFormat="1" ht="40.5" customHeight="1" x14ac:dyDescent="0.2">
      <c r="A7" s="1625"/>
      <c r="B7" s="1598"/>
      <c r="C7" s="1634" t="s">
        <v>582</v>
      </c>
      <c r="D7" s="1634"/>
      <c r="E7" s="1453" t="s">
        <v>583</v>
      </c>
      <c r="F7" s="1453"/>
      <c r="G7" s="1634" t="s">
        <v>584</v>
      </c>
      <c r="H7" s="1634"/>
      <c r="I7" s="1634" t="s">
        <v>583</v>
      </c>
      <c r="J7" s="1634"/>
      <c r="K7" s="1635" t="s">
        <v>584</v>
      </c>
      <c r="L7" s="1635"/>
      <c r="M7" s="1634" t="s">
        <v>583</v>
      </c>
      <c r="N7" s="1636"/>
      <c r="O7" s="1635" t="s">
        <v>584</v>
      </c>
      <c r="P7" s="1635"/>
      <c r="Q7" s="1635" t="s">
        <v>585</v>
      </c>
      <c r="R7" s="1635"/>
      <c r="S7" s="1632"/>
      <c r="T7" s="1632"/>
    </row>
    <row r="8" spans="1:21" s="4" customFormat="1" ht="27" customHeight="1" x14ac:dyDescent="0.2">
      <c r="A8" s="1625"/>
      <c r="B8" s="1598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40" t="s">
        <v>789</v>
      </c>
      <c r="C105" s="1640"/>
      <c r="D105" s="1640"/>
      <c r="E105" s="1640"/>
      <c r="F105" s="1640"/>
      <c r="G105" s="1640"/>
      <c r="H105" s="1640"/>
      <c r="I105" s="1640"/>
      <c r="J105" s="1640"/>
      <c r="K105" s="1640"/>
      <c r="L105" s="1640"/>
      <c r="M105" s="1640"/>
      <c r="N105" s="1640"/>
      <c r="O105" s="1640"/>
      <c r="P105" s="1640"/>
      <c r="Q105" s="1640"/>
      <c r="R105" s="1640"/>
      <c r="S105" s="1640"/>
      <c r="T105" s="1640"/>
      <c r="U105" s="323"/>
    </row>
    <row r="106" spans="1:238" ht="29.25" customHeight="1" x14ac:dyDescent="0.25">
      <c r="A106" s="743"/>
      <c r="B106" s="1639" t="s">
        <v>798</v>
      </c>
      <c r="C106" s="1639"/>
      <c r="D106" s="1639"/>
      <c r="E106" s="1639"/>
      <c r="F106" s="1639"/>
      <c r="G106" s="1639"/>
      <c r="H106" s="1639"/>
      <c r="I106" s="1639"/>
      <c r="J106" s="1639"/>
      <c r="K106" s="1639"/>
      <c r="L106" s="1639"/>
      <c r="M106" s="1639"/>
      <c r="N106" s="1639"/>
      <c r="O106" s="1639"/>
      <c r="P106" s="1639"/>
      <c r="Q106" s="1639"/>
      <c r="R106" s="1639"/>
      <c r="S106" s="1639"/>
      <c r="T106" s="1639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37" t="s">
        <v>1087</v>
      </c>
      <c r="B1" s="1637"/>
      <c r="C1" s="1637"/>
      <c r="D1" s="1637"/>
      <c r="E1" s="1637"/>
      <c r="F1" s="1637"/>
      <c r="G1" s="1637"/>
      <c r="H1" s="1637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41" t="s">
        <v>260</v>
      </c>
      <c r="B3" s="1641"/>
      <c r="C3" s="1641"/>
      <c r="D3" s="1641"/>
      <c r="E3" s="1641"/>
      <c r="F3" s="1641"/>
      <c r="G3" s="1641"/>
      <c r="H3" s="1641"/>
    </row>
    <row r="4" spans="1:35" ht="14.25" x14ac:dyDescent="0.2">
      <c r="A4" s="1641" t="s">
        <v>261</v>
      </c>
      <c r="B4" s="1641"/>
      <c r="C4" s="1641"/>
      <c r="D4" s="1641"/>
      <c r="E4" s="1641"/>
      <c r="F4" s="1641"/>
      <c r="G4" s="1641"/>
      <c r="H4" s="1641"/>
    </row>
    <row r="5" spans="1:35" ht="14.25" x14ac:dyDescent="0.2">
      <c r="A5" s="1642" t="s">
        <v>52</v>
      </c>
      <c r="B5" s="1642"/>
      <c r="C5" s="1642"/>
      <c r="D5" s="1642"/>
      <c r="E5" s="1642"/>
      <c r="F5" s="1642"/>
      <c r="G5" s="1642"/>
      <c r="H5" s="1642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43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43"/>
      <c r="B8" s="1644" t="s">
        <v>657</v>
      </c>
      <c r="C8" s="1645" t="s">
        <v>263</v>
      </c>
      <c r="D8" s="1646" t="s">
        <v>264</v>
      </c>
      <c r="E8" s="1647"/>
      <c r="F8" s="1648"/>
    </row>
    <row r="9" spans="1:35" ht="15.75" x14ac:dyDescent="0.25">
      <c r="A9" s="1643"/>
      <c r="B9" s="1644"/>
      <c r="C9" s="1645"/>
      <c r="D9" s="1646"/>
      <c r="E9" s="229" t="s">
        <v>746</v>
      </c>
      <c r="F9" s="379" t="s">
        <v>800</v>
      </c>
      <c r="G9" s="401" t="s">
        <v>870</v>
      </c>
      <c r="H9" s="401" t="s">
        <v>1074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1088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1157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1089</v>
      </c>
      <c r="C13" s="388" t="s">
        <v>1090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1091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1092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1093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1094</v>
      </c>
      <c r="C18" s="1089" t="s">
        <v>1095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1096</v>
      </c>
      <c r="C20" s="391" t="s">
        <v>1097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1098</v>
      </c>
      <c r="C21" s="391" t="s">
        <v>1099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1100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1101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1102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1103</v>
      </c>
      <c r="C28" s="395" t="s">
        <v>1104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1105</v>
      </c>
      <c r="C30" s="726" t="s">
        <v>1106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1107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1108</v>
      </c>
      <c r="C32" s="726" t="s">
        <v>1109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1110</v>
      </c>
      <c r="C33" s="726" t="s">
        <v>1111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1112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1113</v>
      </c>
      <c r="C35" s="395" t="s">
        <v>1114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1115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1116</v>
      </c>
      <c r="C37" s="395" t="s">
        <v>1117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1118</v>
      </c>
      <c r="C38" s="429" t="s">
        <v>1119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1120</v>
      </c>
      <c r="C39" s="429" t="s">
        <v>1121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1122</v>
      </c>
      <c r="C40" s="429" t="s">
        <v>1123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1124</v>
      </c>
      <c r="C41" s="429" t="s">
        <v>1125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1126</v>
      </c>
      <c r="C42" s="429" t="s">
        <v>1127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1156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1085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1128</v>
      </c>
      <c r="C45" s="429" t="s">
        <v>1129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23" t="s">
        <v>1233</v>
      </c>
      <c r="B1" s="1623"/>
      <c r="C1" s="1623"/>
      <c r="D1" s="1623"/>
      <c r="E1" s="1623"/>
      <c r="F1" s="1623"/>
      <c r="G1" s="1623"/>
      <c r="H1" s="1623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9" t="s">
        <v>73</v>
      </c>
      <c r="B3" s="1649"/>
      <c r="C3" s="1649"/>
      <c r="D3" s="1649"/>
      <c r="E3" s="1649"/>
      <c r="F3" s="1649"/>
      <c r="G3" s="1649"/>
      <c r="H3" s="1649"/>
      <c r="I3" s="1125"/>
    </row>
    <row r="4" spans="1:23" ht="14.25" x14ac:dyDescent="0.2">
      <c r="A4" s="1641" t="s">
        <v>260</v>
      </c>
      <c r="B4" s="1641"/>
      <c r="C4" s="1641"/>
      <c r="D4" s="1641"/>
      <c r="E4" s="1641"/>
      <c r="F4" s="1641"/>
      <c r="G4" s="1641"/>
      <c r="H4" s="1641"/>
      <c r="I4" s="1125"/>
    </row>
    <row r="5" spans="1:23" ht="14.25" x14ac:dyDescent="0.2">
      <c r="A5" s="1641" t="s">
        <v>745</v>
      </c>
      <c r="B5" s="1641"/>
      <c r="C5" s="1641"/>
      <c r="D5" s="1641"/>
      <c r="E5" s="1641"/>
      <c r="F5" s="1641"/>
      <c r="G5" s="1641"/>
      <c r="H5" s="1641"/>
      <c r="I5" s="1125"/>
    </row>
    <row r="6" spans="1:23" ht="14.25" x14ac:dyDescent="0.2">
      <c r="A6" s="1642" t="s">
        <v>52</v>
      </c>
      <c r="B6" s="1642"/>
      <c r="C6" s="1642"/>
      <c r="D6" s="1642"/>
      <c r="E6" s="1642"/>
      <c r="F6" s="1642"/>
      <c r="G6" s="1642"/>
      <c r="H6" s="1642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50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50"/>
      <c r="B9" s="1651" t="s">
        <v>262</v>
      </c>
      <c r="C9" s="1652" t="s">
        <v>263</v>
      </c>
      <c r="D9" s="1652" t="s">
        <v>264</v>
      </c>
      <c r="E9" s="546"/>
      <c r="F9" s="547"/>
      <c r="G9" s="547"/>
      <c r="I9" s="1125"/>
    </row>
    <row r="10" spans="1:23" ht="14.25" customHeight="1" x14ac:dyDescent="0.2">
      <c r="A10" s="1650"/>
      <c r="B10" s="1651"/>
      <c r="C10" s="1652"/>
      <c r="D10" s="1652"/>
      <c r="E10" s="548" t="s">
        <v>746</v>
      </c>
      <c r="F10" s="548" t="s">
        <v>800</v>
      </c>
      <c r="G10" s="548" t="s">
        <v>870</v>
      </c>
      <c r="H10" s="548" t="s">
        <v>1074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1162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1163</v>
      </c>
      <c r="C22" s="1135" t="s">
        <v>1164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1165</v>
      </c>
      <c r="D27" s="1149" t="s">
        <v>1166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1167</v>
      </c>
      <c r="D30" s="1149" t="s">
        <v>1166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1168</v>
      </c>
      <c r="D31" s="1149" t="s">
        <v>1166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1169</v>
      </c>
      <c r="D33" s="1143" t="s">
        <v>1170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1045</v>
      </c>
      <c r="C39" s="1154" t="s">
        <v>1046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1047</v>
      </c>
      <c r="C40" s="1126" t="s">
        <v>1171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1048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1049</v>
      </c>
      <c r="C43" s="1157" t="s">
        <v>1050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1051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1052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1053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1054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1055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1056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1057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1058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1059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1172</v>
      </c>
      <c r="D63" s="1160" t="s">
        <v>1166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1060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1061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1062</v>
      </c>
      <c r="C70" s="1154" t="s">
        <v>1173</v>
      </c>
      <c r="D70" s="1155" t="s">
        <v>1166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1174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1175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1176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1063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1064</v>
      </c>
      <c r="C79" s="1154" t="s">
        <v>1065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1181</v>
      </c>
      <c r="B80" s="1157" t="s">
        <v>1066</v>
      </c>
      <c r="C80" s="1154" t="s">
        <v>1067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1182</v>
      </c>
      <c r="B81" s="1157" t="s">
        <v>1068</v>
      </c>
      <c r="C81" s="1154" t="s">
        <v>1069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1183</v>
      </c>
      <c r="B82" s="1157" t="s">
        <v>1176</v>
      </c>
      <c r="C82" s="1157" t="s">
        <v>1070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1184</v>
      </c>
      <c r="B83" s="1157" t="s">
        <v>1071</v>
      </c>
      <c r="C83" s="1154" t="s">
        <v>1072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1185</v>
      </c>
      <c r="B84" s="1157" t="s">
        <v>1073</v>
      </c>
      <c r="C84" s="1157" t="s">
        <v>1177</v>
      </c>
      <c r="D84" s="1162" t="s">
        <v>1170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1186</v>
      </c>
      <c r="B85" s="1157" t="s">
        <v>1075</v>
      </c>
      <c r="C85" s="1157" t="s">
        <v>1178</v>
      </c>
      <c r="D85" s="1162" t="s">
        <v>1170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1187</v>
      </c>
      <c r="B86" s="1154" t="s">
        <v>1076</v>
      </c>
      <c r="C86" s="1154" t="s">
        <v>1179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1188</v>
      </c>
      <c r="B87" s="1157" t="s">
        <v>1077</v>
      </c>
      <c r="C87" s="1157" t="s">
        <v>1078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1189</v>
      </c>
      <c r="B88" s="1154" t="s">
        <v>1079</v>
      </c>
      <c r="C88" s="1154" t="s">
        <v>1080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1190</v>
      </c>
      <c r="B89" s="1154" t="s">
        <v>1081</v>
      </c>
      <c r="C89" s="1157" t="s">
        <v>1082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1191</v>
      </c>
      <c r="B90" s="1170"/>
      <c r="C90" s="1154" t="s">
        <v>1083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1192</v>
      </c>
      <c r="B91" s="1170"/>
      <c r="C91" s="1154" t="s">
        <v>1084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1193</v>
      </c>
      <c r="B92" s="1154"/>
      <c r="C92" s="1154" t="s">
        <v>1085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1194</v>
      </c>
      <c r="B93" s="1154" t="s">
        <v>1086</v>
      </c>
      <c r="C93" s="1154" t="s">
        <v>1180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57" t="s">
        <v>146</v>
      </c>
      <c r="D1" s="1657"/>
      <c r="E1" s="1657"/>
      <c r="F1" s="1657"/>
      <c r="G1" s="1657"/>
      <c r="H1" s="1657"/>
    </row>
    <row r="2" spans="1:11" ht="20.100000000000001" customHeight="1" x14ac:dyDescent="0.25">
      <c r="A2" s="1641" t="s">
        <v>260</v>
      </c>
      <c r="B2" s="1658"/>
      <c r="C2" s="1658"/>
      <c r="D2" s="1658"/>
      <c r="E2" s="1658"/>
      <c r="F2" s="1658"/>
      <c r="G2" s="1658"/>
      <c r="H2" s="1658"/>
    </row>
    <row r="3" spans="1:11" ht="14.1" customHeight="1" x14ac:dyDescent="0.25">
      <c r="A3" s="1641" t="s">
        <v>261</v>
      </c>
      <c r="B3" s="1658"/>
      <c r="C3" s="1658"/>
      <c r="D3" s="1658"/>
      <c r="E3" s="1658"/>
      <c r="F3" s="1658"/>
      <c r="G3" s="1658"/>
      <c r="H3" s="1658"/>
    </row>
    <row r="4" spans="1:11" ht="14.1" customHeight="1" x14ac:dyDescent="0.25">
      <c r="A4" s="1642" t="s">
        <v>52</v>
      </c>
      <c r="B4" s="1659"/>
      <c r="C4" s="1659"/>
      <c r="D4" s="1659"/>
      <c r="E4" s="1659"/>
      <c r="F4" s="1659"/>
      <c r="G4" s="1659"/>
      <c r="H4" s="1659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50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50"/>
      <c r="B7" s="1656" t="s">
        <v>262</v>
      </c>
      <c r="C7" s="1660" t="s">
        <v>263</v>
      </c>
      <c r="D7" s="1660" t="s">
        <v>264</v>
      </c>
      <c r="E7" s="1654" t="s">
        <v>265</v>
      </c>
      <c r="F7" s="1655"/>
      <c r="G7" s="1655"/>
      <c r="H7" s="1655"/>
      <c r="I7" s="1656"/>
      <c r="J7" s="268"/>
      <c r="K7" s="268"/>
    </row>
    <row r="8" spans="1:11" s="269" customFormat="1" ht="13.5" customHeight="1" x14ac:dyDescent="0.25">
      <c r="A8" s="1650"/>
      <c r="B8" s="1656"/>
      <c r="C8" s="1660"/>
      <c r="D8" s="1660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53" t="s">
        <v>360</v>
      </c>
      <c r="C71" s="1653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23" t="s">
        <v>1234</v>
      </c>
      <c r="B2" s="1623"/>
      <c r="C2" s="1623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62" t="s">
        <v>73</v>
      </c>
      <c r="C4" s="1662"/>
    </row>
    <row r="5" spans="1:9" ht="20.100000000000001" customHeight="1" x14ac:dyDescent="0.25">
      <c r="A5" s="205"/>
      <c r="B5" s="1662" t="s">
        <v>1130</v>
      </c>
      <c r="C5" s="1662"/>
    </row>
    <row r="6" spans="1:9" ht="20.100000000000001" customHeight="1" x14ac:dyDescent="0.25">
      <c r="A6" s="205"/>
      <c r="B6" s="1662" t="s">
        <v>809</v>
      </c>
      <c r="C6" s="1662"/>
    </row>
    <row r="7" spans="1:9" s="207" customFormat="1" ht="20.100000000000001" customHeight="1" x14ac:dyDescent="0.25">
      <c r="B7" s="1662"/>
      <c r="C7" s="1662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61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61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1202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1203</v>
      </c>
      <c r="C15" s="1243">
        <v>706</v>
      </c>
    </row>
    <row r="16" spans="1:9" ht="29.25" customHeight="1" x14ac:dyDescent="0.25">
      <c r="A16" s="294"/>
      <c r="B16" s="296" t="s">
        <v>1204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23" t="s">
        <v>1235</v>
      </c>
      <c r="B1" s="1623"/>
      <c r="C1" s="1623"/>
      <c r="D1" s="1623"/>
      <c r="E1" s="1623"/>
      <c r="F1" s="1623"/>
      <c r="G1" s="1623"/>
      <c r="H1" s="1623"/>
      <c r="I1" s="1623"/>
      <c r="J1" s="1623"/>
      <c r="K1" s="1623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63" t="s">
        <v>73</v>
      </c>
      <c r="C3" s="1663"/>
      <c r="D3" s="1663"/>
      <c r="E3" s="1663"/>
      <c r="F3" s="1663"/>
      <c r="G3" s="1663"/>
      <c r="H3" s="1663"/>
      <c r="I3" s="1663"/>
      <c r="J3" s="1663"/>
      <c r="K3" s="1663"/>
    </row>
    <row r="4" spans="1:24" s="210" customFormat="1" ht="15" customHeight="1" x14ac:dyDescent="0.25">
      <c r="B4" s="1663" t="s">
        <v>1038</v>
      </c>
      <c r="C4" s="1663"/>
      <c r="D4" s="1663"/>
      <c r="E4" s="1663"/>
      <c r="F4" s="1663"/>
      <c r="G4" s="1663"/>
      <c r="H4" s="1663"/>
      <c r="I4" s="1663"/>
      <c r="J4" s="1663"/>
      <c r="K4" s="1663"/>
    </row>
    <row r="5" spans="1:24" s="210" customFormat="1" ht="15" customHeight="1" x14ac:dyDescent="0.25">
      <c r="B5" s="1663" t="s">
        <v>854</v>
      </c>
      <c r="C5" s="1663"/>
      <c r="D5" s="1663"/>
      <c r="E5" s="1663"/>
      <c r="F5" s="1663"/>
      <c r="G5" s="1663"/>
      <c r="H5" s="1663"/>
      <c r="I5" s="1663"/>
      <c r="J5" s="1663"/>
      <c r="K5" s="1663"/>
    </row>
    <row r="6" spans="1:24" s="210" customFormat="1" ht="15" customHeight="1" x14ac:dyDescent="0.25">
      <c r="B6" s="1663"/>
      <c r="C6" s="1663"/>
      <c r="D6" s="1663"/>
      <c r="E6" s="1663"/>
      <c r="F6" s="1663"/>
      <c r="G6" s="1663"/>
      <c r="H6" s="1663"/>
      <c r="I6" s="1663"/>
      <c r="J6" s="1663"/>
      <c r="K6" s="1663"/>
    </row>
    <row r="7" spans="1:24" s="210" customFormat="1" ht="15" customHeight="1" x14ac:dyDescent="0.25">
      <c r="B7" s="1664" t="s">
        <v>258</v>
      </c>
      <c r="C7" s="1664"/>
      <c r="D7" s="1664"/>
      <c r="E7" s="1664"/>
      <c r="F7" s="1664"/>
      <c r="G7" s="1664"/>
      <c r="H7" s="1664"/>
      <c r="I7" s="1664"/>
      <c r="J7" s="1664"/>
      <c r="K7" s="1664"/>
    </row>
    <row r="8" spans="1:24" s="211" customFormat="1" ht="14.1" customHeight="1" x14ac:dyDescent="0.25">
      <c r="A8" s="1678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78"/>
      <c r="B9" s="1667" t="s">
        <v>78</v>
      </c>
      <c r="C9" s="1669" t="s">
        <v>1219</v>
      </c>
      <c r="D9" s="1669" t="s">
        <v>1131</v>
      </c>
      <c r="E9" s="1667" t="s">
        <v>364</v>
      </c>
      <c r="F9" s="1671" t="s">
        <v>365</v>
      </c>
      <c r="G9" s="1667" t="s">
        <v>366</v>
      </c>
      <c r="H9" s="1669" t="s">
        <v>677</v>
      </c>
      <c r="I9" s="1669" t="s">
        <v>1218</v>
      </c>
      <c r="J9" s="1679" t="s">
        <v>367</v>
      </c>
      <c r="K9" s="1679"/>
    </row>
    <row r="10" spans="1:24" s="212" customFormat="1" ht="33.75" customHeight="1" x14ac:dyDescent="0.25">
      <c r="A10" s="1678"/>
      <c r="B10" s="1668"/>
      <c r="C10" s="1670"/>
      <c r="D10" s="1670"/>
      <c r="E10" s="1668"/>
      <c r="F10" s="1672"/>
      <c r="G10" s="1668"/>
      <c r="H10" s="1670"/>
      <c r="I10" s="1670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1217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63" t="s">
        <v>73</v>
      </c>
      <c r="C17" s="1663"/>
      <c r="D17" s="1663"/>
      <c r="E17" s="1663"/>
      <c r="F17" s="1663"/>
      <c r="G17" s="1663"/>
      <c r="H17" s="1663"/>
      <c r="I17" s="1663"/>
      <c r="J17" s="1663"/>
      <c r="K17" s="1663"/>
      <c r="L17" s="211"/>
      <c r="M17" s="211"/>
    </row>
    <row r="18" spans="1:13" s="214" customFormat="1" ht="15.75" x14ac:dyDescent="0.25">
      <c r="A18" s="213"/>
      <c r="B18" s="1663" t="s">
        <v>1038</v>
      </c>
      <c r="C18" s="1663"/>
      <c r="D18" s="1663"/>
      <c r="E18" s="1663"/>
      <c r="F18" s="1663"/>
      <c r="G18" s="1663"/>
      <c r="H18" s="1663"/>
      <c r="I18" s="1663"/>
      <c r="J18" s="1663"/>
      <c r="K18" s="1663"/>
      <c r="L18" s="211"/>
      <c r="M18" s="211"/>
    </row>
    <row r="19" spans="1:13" s="214" customFormat="1" ht="15.75" x14ac:dyDescent="0.25">
      <c r="A19" s="213"/>
      <c r="B19" s="1663" t="s">
        <v>362</v>
      </c>
      <c r="C19" s="1663"/>
      <c r="D19" s="1663"/>
      <c r="E19" s="1663"/>
      <c r="F19" s="1663"/>
      <c r="G19" s="1663"/>
      <c r="H19" s="1663"/>
      <c r="I19" s="1663"/>
      <c r="J19" s="1663"/>
      <c r="K19" s="1663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64" t="s">
        <v>258</v>
      </c>
      <c r="C21" s="1664"/>
      <c r="D21" s="1664"/>
      <c r="E21" s="1664"/>
      <c r="F21" s="1664"/>
      <c r="G21" s="1664"/>
      <c r="H21" s="1664"/>
      <c r="I21" s="1664"/>
      <c r="J21" s="1664"/>
      <c r="K21" s="1664"/>
    </row>
    <row r="22" spans="1:13" s="211" customFormat="1" ht="15.75" x14ac:dyDescent="0.25">
      <c r="A22" s="1665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73" t="s">
        <v>514</v>
      </c>
      <c r="J22" s="1674"/>
      <c r="K22" s="690" t="s">
        <v>521</v>
      </c>
    </row>
    <row r="23" spans="1:13" s="212" customFormat="1" ht="15.75" customHeight="1" x14ac:dyDescent="0.25">
      <c r="A23" s="1666"/>
      <c r="B23" s="1667" t="s">
        <v>78</v>
      </c>
      <c r="C23" s="1669" t="s">
        <v>363</v>
      </c>
      <c r="D23" s="1669" t="s">
        <v>1131</v>
      </c>
      <c r="E23" s="1667" t="s">
        <v>364</v>
      </c>
      <c r="F23" s="1671" t="s">
        <v>365</v>
      </c>
      <c r="G23" s="1667" t="s">
        <v>366</v>
      </c>
      <c r="H23" s="1669" t="s">
        <v>677</v>
      </c>
      <c r="I23" s="1673" t="s">
        <v>367</v>
      </c>
      <c r="J23" s="1675"/>
      <c r="K23" s="1674"/>
    </row>
    <row r="24" spans="1:13" s="212" customFormat="1" ht="15.75" x14ac:dyDescent="0.25">
      <c r="A24" s="1666"/>
      <c r="B24" s="1668"/>
      <c r="C24" s="1670"/>
      <c r="D24" s="1670"/>
      <c r="E24" s="1668"/>
      <c r="F24" s="1672"/>
      <c r="G24" s="1668"/>
      <c r="H24" s="1670"/>
      <c r="I24" s="1676" t="s">
        <v>368</v>
      </c>
      <c r="J24" s="1677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46" t="s">
        <v>1221</v>
      </c>
      <c r="B1" s="1446"/>
      <c r="C1" s="1446"/>
      <c r="D1" s="1446"/>
      <c r="E1" s="1446"/>
      <c r="F1" s="1446"/>
      <c r="G1" s="1446"/>
      <c r="H1" s="1446"/>
      <c r="I1" s="1446"/>
    </row>
    <row r="2" spans="1:22" x14ac:dyDescent="0.2">
      <c r="B2" s="344"/>
      <c r="I2" s="102"/>
    </row>
    <row r="3" spans="1:22" s="77" customFormat="1" x14ac:dyDescent="0.2">
      <c r="A3" s="103"/>
      <c r="B3" s="1447" t="s">
        <v>51</v>
      </c>
      <c r="C3" s="1447"/>
      <c r="D3" s="1447"/>
      <c r="E3" s="1447"/>
      <c r="F3" s="1447"/>
      <c r="G3" s="1447"/>
      <c r="H3" s="1447"/>
      <c r="I3" s="1447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47" t="s">
        <v>916</v>
      </c>
      <c r="C4" s="1447"/>
      <c r="D4" s="1447"/>
      <c r="E4" s="1447"/>
      <c r="F4" s="1447"/>
      <c r="G4" s="1447"/>
      <c r="H4" s="1447"/>
      <c r="I4" s="1447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74" t="s">
        <v>248</v>
      </c>
      <c r="B5" s="1474"/>
      <c r="C5" s="1474"/>
      <c r="D5" s="1474"/>
      <c r="E5" s="1474"/>
      <c r="F5" s="1474"/>
      <c r="G5" s="1474"/>
      <c r="H5" s="1474"/>
      <c r="I5" s="1474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54" t="s">
        <v>53</v>
      </c>
      <c r="B6" s="1455" t="s">
        <v>54</v>
      </c>
      <c r="C6" s="1470" t="s">
        <v>55</v>
      </c>
      <c r="D6" s="1470"/>
      <c r="E6" s="1471"/>
      <c r="F6" s="1" t="s">
        <v>56</v>
      </c>
      <c r="G6" s="1472" t="s">
        <v>57</v>
      </c>
      <c r="H6" s="1472"/>
      <c r="I6" s="1473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75"/>
      <c r="B7" s="1455"/>
      <c r="C7" s="1450" t="s">
        <v>847</v>
      </c>
      <c r="D7" s="1450"/>
      <c r="E7" s="1451"/>
      <c r="F7" s="2"/>
      <c r="G7" s="1450" t="s">
        <v>847</v>
      </c>
      <c r="H7" s="1450"/>
      <c r="I7" s="1450"/>
      <c r="J7" s="103"/>
      <c r="K7" s="103"/>
      <c r="L7" s="103"/>
      <c r="M7" s="103"/>
    </row>
    <row r="8" spans="1:22" s="78" customFormat="1" ht="36.6" customHeight="1" x14ac:dyDescent="0.2">
      <c r="A8" s="1476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1207</v>
      </c>
      <c r="C13" s="75">
        <f>Össz.önkor.mérleg.!C16</f>
        <v>890316</v>
      </c>
      <c r="D13" s="75">
        <f>Össz.önkor.mérleg.!D16</f>
        <v>0</v>
      </c>
      <c r="E13" s="75">
        <f>Össz.önkor.mérleg.!E16</f>
        <v>890316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3115908</v>
      </c>
      <c r="H14" s="111">
        <f>Össz.önkor.mérleg.!M27</f>
        <v>40448</v>
      </c>
      <c r="I14" s="281">
        <f>Össz.önkor.mérleg.!N27</f>
        <v>3156356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5715</v>
      </c>
      <c r="H15" s="111">
        <f>Össz.önkor.mérleg.!M28</f>
        <v>0</v>
      </c>
      <c r="I15" s="281">
        <f>SUM(G15:H15)</f>
        <v>5715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0</v>
      </c>
      <c r="D16" s="84">
        <f>Össz.önkor.mérleg.!D24</f>
        <v>0</v>
      </c>
      <c r="E16" s="75">
        <f>Össz.önkor.mérleg.!E24</f>
        <v>0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0</v>
      </c>
      <c r="I17" s="281">
        <f>SUM(G17:H17)</f>
        <v>0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5000</v>
      </c>
      <c r="I18" s="111">
        <f>Össz.önkor.mérleg.!N31</f>
        <v>5000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1863</v>
      </c>
      <c r="H19" s="111">
        <f>Össz.önkor.mérleg.!M32</f>
        <v>0</v>
      </c>
      <c r="I19" s="281">
        <f>Össz.önkor.mérleg.!N32</f>
        <v>1863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178000</v>
      </c>
      <c r="H20" s="111">
        <f>Össz.önkor.mérleg.!M33</f>
        <v>15000</v>
      </c>
      <c r="I20" s="281">
        <f>Össz.önkor.mérleg.!N33</f>
        <v>193000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3301486</v>
      </c>
      <c r="H21" s="119">
        <f>SUM(H14:H20)</f>
        <v>60448</v>
      </c>
      <c r="I21" s="283">
        <f>SUM(I14:I20)</f>
        <v>3361934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2628</v>
      </c>
      <c r="E22" s="76">
        <f>Össz.önkor.mérleg.!E30</f>
        <v>2628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890316</v>
      </c>
      <c r="D25" s="80">
        <f t="shared" ref="D25:E25" si="1">D12+D13+D16+D17+D19+D20+D22</f>
        <v>2628</v>
      </c>
      <c r="E25" s="80">
        <f t="shared" si="1"/>
        <v>892944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890316</v>
      </c>
      <c r="D26" s="115">
        <f>SUM(D24:D25)</f>
        <v>2628</v>
      </c>
      <c r="E26" s="115">
        <f>SUM(E24:E25)</f>
        <v>892944</v>
      </c>
      <c r="F26" s="121" t="s">
        <v>66</v>
      </c>
      <c r="G26" s="115">
        <f>G25+G21</f>
        <v>3301486</v>
      </c>
      <c r="H26" s="115">
        <f>H25+H21</f>
        <v>60448</v>
      </c>
      <c r="I26" s="284">
        <f>I25+I21</f>
        <v>3361934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-2411170</v>
      </c>
      <c r="D28" s="115">
        <f>D26-H26</f>
        <v>-57820</v>
      </c>
      <c r="E28" s="349">
        <f>E26-I26</f>
        <v>-2468990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1212</v>
      </c>
      <c r="C29" s="131">
        <f>-'működ. mérleg '!C27</f>
        <v>0</v>
      </c>
      <c r="D29" s="131">
        <f>-D28</f>
        <v>57820</v>
      </c>
      <c r="E29" s="131">
        <f>-'működ. mérleg '!E27</f>
        <v>57820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495300</v>
      </c>
      <c r="D33" s="76">
        <f>Össz.önkor.mérleg.!D41</f>
        <v>0</v>
      </c>
      <c r="E33" s="76">
        <f>Össz.önkor.mérleg.!E41</f>
        <v>495300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282442</v>
      </c>
      <c r="D36" s="161">
        <f t="shared" ref="D36" si="2">-(D28+D33)-D30-D29</f>
        <v>0</v>
      </c>
      <c r="E36" s="161">
        <f>-(E28+E33)-E30-E29-E37</f>
        <v>282442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1144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2411170</v>
      </c>
      <c r="D45" s="322">
        <f>SUM(D31:D43)</f>
        <v>0</v>
      </c>
      <c r="E45" s="322">
        <f>SUM(E31:E43)</f>
        <v>2411170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3301486</v>
      </c>
      <c r="D46" s="128">
        <f>D26+D29+D45</f>
        <v>60448</v>
      </c>
      <c r="E46" s="128">
        <f>E26+E29+E45</f>
        <v>3361934</v>
      </c>
      <c r="F46" s="321" t="s">
        <v>384</v>
      </c>
      <c r="G46" s="560">
        <f>G26+G45</f>
        <v>3301486</v>
      </c>
      <c r="H46" s="560">
        <f>H26+H45</f>
        <v>60448</v>
      </c>
      <c r="I46" s="561">
        <f>I26+I45</f>
        <v>3361934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46" t="s">
        <v>1222</v>
      </c>
      <c r="C1" s="1446"/>
      <c r="D1" s="1446"/>
      <c r="E1" s="1446"/>
      <c r="F1" s="1446"/>
      <c r="G1" s="431"/>
      <c r="H1" s="431"/>
      <c r="I1" s="431"/>
      <c r="J1" s="431"/>
    </row>
    <row r="2" spans="1:10" ht="12" customHeight="1" x14ac:dyDescent="0.2">
      <c r="A2" s="5"/>
      <c r="B2" s="583"/>
      <c r="C2" s="1480"/>
      <c r="D2" s="1480"/>
      <c r="E2" s="1480"/>
      <c r="F2" s="1480"/>
      <c r="G2" s="582"/>
      <c r="H2" s="582"/>
      <c r="I2" s="582"/>
    </row>
    <row r="3" spans="1:10" ht="30" customHeight="1" x14ac:dyDescent="0.2">
      <c r="A3" s="5"/>
      <c r="B3" s="1481" t="s">
        <v>73</v>
      </c>
      <c r="C3" s="1481"/>
      <c r="D3" s="1481"/>
      <c r="E3" s="1481"/>
      <c r="F3" s="1481"/>
      <c r="G3" s="582"/>
      <c r="H3" s="582"/>
      <c r="I3" s="582"/>
    </row>
    <row r="4" spans="1:10" ht="33" customHeight="1" x14ac:dyDescent="0.2">
      <c r="A4" s="5"/>
      <c r="B4" s="1481" t="s">
        <v>953</v>
      </c>
      <c r="C4" s="1481"/>
      <c r="D4" s="1481"/>
      <c r="E4" s="1481"/>
      <c r="F4" s="1481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1135</v>
      </c>
      <c r="G6" s="582"/>
      <c r="H6" s="582"/>
      <c r="I6" s="582"/>
    </row>
    <row r="7" spans="1:10" ht="30.75" customHeight="1" thickBot="1" x14ac:dyDescent="0.25">
      <c r="A7" s="5"/>
      <c r="B7" s="1482" t="s">
        <v>74</v>
      </c>
      <c r="C7" s="1484" t="s">
        <v>952</v>
      </c>
      <c r="D7" s="1485"/>
      <c r="E7" s="1485"/>
      <c r="F7" s="1486"/>
      <c r="G7" s="582"/>
      <c r="H7" s="582"/>
      <c r="I7" s="582"/>
    </row>
    <row r="8" spans="1:10" ht="12" customHeight="1" thickBot="1" x14ac:dyDescent="0.25">
      <c r="A8" s="5"/>
      <c r="B8" s="1483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1029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77"/>
      <c r="H61" s="1477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1136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1030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1137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1151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78">
        <f>F11+F13+F16+F19+F22+F25+F28+F32+F34+F39+F40+F42+F51+F52+F55+F56+F59+F60+F61+F63+F64+F66+F67+F68+F71+F74</f>
        <v>320210072</v>
      </c>
      <c r="D76" s="1478"/>
      <c r="E76" s="1478"/>
      <c r="F76" s="1479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87" t="s">
        <v>1223</v>
      </c>
      <c r="B1" s="1487"/>
      <c r="C1" s="1487"/>
      <c r="D1" s="1487"/>
      <c r="E1" s="1487"/>
      <c r="F1" s="1487"/>
      <c r="G1" s="1487"/>
      <c r="H1" s="1487"/>
      <c r="I1" s="1487"/>
    </row>
    <row r="3" spans="1:10" ht="15" customHeight="1" x14ac:dyDescent="0.2">
      <c r="B3" s="1491" t="s">
        <v>73</v>
      </c>
      <c r="C3" s="1491"/>
      <c r="D3" s="1491"/>
      <c r="E3" s="1491"/>
      <c r="F3" s="1491"/>
      <c r="G3" s="1492"/>
      <c r="H3" s="1492"/>
      <c r="I3" s="1492"/>
    </row>
    <row r="4" spans="1:10" ht="15" customHeight="1" x14ac:dyDescent="0.2">
      <c r="B4" s="1496" t="s">
        <v>1034</v>
      </c>
      <c r="C4" s="1496"/>
      <c r="D4" s="1496"/>
      <c r="E4" s="1496"/>
      <c r="F4" s="1496"/>
      <c r="G4" s="4"/>
      <c r="H4" s="4"/>
      <c r="I4" s="4"/>
    </row>
    <row r="5" spans="1:10" ht="15" customHeight="1" x14ac:dyDescent="0.2">
      <c r="B5" s="1491"/>
      <c r="C5" s="1491"/>
      <c r="D5" s="1491"/>
      <c r="E5" s="1491"/>
    </row>
    <row r="6" spans="1:10" ht="15" customHeight="1" x14ac:dyDescent="0.2">
      <c r="B6" s="1493" t="s">
        <v>246</v>
      </c>
      <c r="C6" s="1494"/>
      <c r="D6" s="1494"/>
      <c r="E6" s="1494"/>
      <c r="F6" s="1494"/>
      <c r="G6" s="1494"/>
      <c r="H6" s="1494"/>
      <c r="I6" s="1494"/>
    </row>
    <row r="7" spans="1:10" ht="48.75" customHeight="1" x14ac:dyDescent="0.2">
      <c r="B7" s="1301" t="s">
        <v>78</v>
      </c>
      <c r="C7" s="1302" t="s">
        <v>1035</v>
      </c>
      <c r="D7" s="1490" t="s">
        <v>1036</v>
      </c>
      <c r="E7" s="1490"/>
      <c r="F7" s="1490"/>
      <c r="G7" s="1495" t="s">
        <v>486</v>
      </c>
      <c r="H7" s="1495"/>
      <c r="I7" s="1495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1139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88" t="s">
        <v>503</v>
      </c>
      <c r="C17" s="1489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497" t="s">
        <v>1224</v>
      </c>
      <c r="C1" s="1497"/>
      <c r="D1" s="1497"/>
      <c r="E1" s="1497"/>
    </row>
    <row r="2" spans="1:7" x14ac:dyDescent="0.15">
      <c r="B2" s="969"/>
    </row>
    <row r="3" spans="1:7" ht="9.75" x14ac:dyDescent="0.2">
      <c r="A3" s="1448" t="s">
        <v>51</v>
      </c>
      <c r="B3" s="1448"/>
      <c r="C3" s="1448"/>
      <c r="D3" s="1448"/>
      <c r="E3" s="1448"/>
    </row>
    <row r="4" spans="1:7" ht="11.25" customHeight="1" x14ac:dyDescent="0.2">
      <c r="A4" s="1448" t="s">
        <v>1037</v>
      </c>
      <c r="B4" s="1448"/>
      <c r="C4" s="1448"/>
      <c r="D4" s="1448"/>
      <c r="E4" s="1448"/>
    </row>
    <row r="5" spans="1:7" ht="9.75" x14ac:dyDescent="0.2">
      <c r="A5" s="1448" t="s">
        <v>779</v>
      </c>
      <c r="B5" s="1448"/>
      <c r="C5" s="1448"/>
      <c r="D5" s="1448"/>
      <c r="E5" s="1448"/>
    </row>
    <row r="6" spans="1:7" x14ac:dyDescent="0.15">
      <c r="B6" s="1501" t="s">
        <v>246</v>
      </c>
      <c r="C6" s="1502"/>
      <c r="D6" s="1502"/>
      <c r="E6" s="1502"/>
    </row>
    <row r="7" spans="1:7" ht="24" customHeight="1" x14ac:dyDescent="0.15">
      <c r="A7" s="1503" t="s">
        <v>72</v>
      </c>
      <c r="B7" s="1498" t="s">
        <v>78</v>
      </c>
      <c r="C7" s="1500" t="s">
        <v>1020</v>
      </c>
      <c r="D7" s="1500"/>
      <c r="E7" s="1500"/>
    </row>
    <row r="8" spans="1:7" ht="19.5" x14ac:dyDescent="0.15">
      <c r="A8" s="1503"/>
      <c r="B8" s="1499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1021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1138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1199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1022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04" t="s">
        <v>1225</v>
      </c>
      <c r="D1" s="1504"/>
      <c r="E1" s="1504"/>
      <c r="F1" s="1504"/>
      <c r="G1" s="1504"/>
      <c r="H1" s="1504"/>
      <c r="I1" s="1504"/>
    </row>
    <row r="2" spans="1:9" ht="14.45" customHeight="1" x14ac:dyDescent="0.2">
      <c r="C2" s="1504"/>
      <c r="D2" s="1504"/>
      <c r="E2" s="1504"/>
      <c r="F2" s="1504"/>
      <c r="G2" s="1504"/>
      <c r="H2" s="1504"/>
      <c r="I2" s="1504"/>
    </row>
    <row r="3" spans="1:9" ht="14.45" customHeight="1" x14ac:dyDescent="0.2">
      <c r="B3" s="1505" t="s">
        <v>51</v>
      </c>
      <c r="C3" s="1492"/>
      <c r="D3" s="1492"/>
      <c r="E3" s="1492"/>
      <c r="F3" s="1492"/>
      <c r="G3" s="1492"/>
      <c r="H3" s="1492"/>
      <c r="I3" s="1492"/>
    </row>
    <row r="4" spans="1:9" s="9" customFormat="1" ht="14.45" customHeight="1" x14ac:dyDescent="0.2">
      <c r="B4" s="1506" t="s">
        <v>1019</v>
      </c>
      <c r="C4" s="1492"/>
      <c r="D4" s="1492"/>
      <c r="E4" s="1492"/>
      <c r="F4" s="1492"/>
      <c r="G4" s="1492"/>
      <c r="H4" s="1492"/>
      <c r="I4" s="1492"/>
    </row>
    <row r="5" spans="1:9" s="9" customFormat="1" ht="14.45" customHeight="1" x14ac:dyDescent="0.15">
      <c r="B5" s="125"/>
    </row>
    <row r="6" spans="1:9" ht="14.45" customHeight="1" thickBot="1" x14ac:dyDescent="0.25">
      <c r="B6" s="1449" t="s">
        <v>376</v>
      </c>
      <c r="C6" s="1492"/>
      <c r="D6" s="1492"/>
      <c r="E6" s="1492"/>
      <c r="F6" s="1492"/>
      <c r="G6" s="1492"/>
      <c r="H6" s="1492"/>
      <c r="I6" s="1492"/>
    </row>
    <row r="7" spans="1:9" s="10" customFormat="1" ht="36.75" customHeight="1" x14ac:dyDescent="0.2">
      <c r="B7" s="1507" t="s">
        <v>53</v>
      </c>
      <c r="C7" s="1509" t="s">
        <v>78</v>
      </c>
      <c r="D7" s="1511" t="s">
        <v>1020</v>
      </c>
      <c r="E7" s="1511"/>
      <c r="F7" s="1512"/>
      <c r="G7" s="116"/>
    </row>
    <row r="8" spans="1:9" s="10" customFormat="1" ht="40.9" customHeight="1" thickBot="1" x14ac:dyDescent="0.25">
      <c r="B8" s="1508"/>
      <c r="C8" s="1510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1152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13" t="s">
        <v>1226</v>
      </c>
      <c r="D1" s="1513"/>
      <c r="E1" s="1513"/>
      <c r="F1" s="1513"/>
      <c r="G1" s="1513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19" t="s">
        <v>774</v>
      </c>
      <c r="D3" s="1519"/>
      <c r="E3" s="1519"/>
      <c r="F3" s="1519"/>
      <c r="G3" s="1519"/>
    </row>
    <row r="4" spans="1:17" x14ac:dyDescent="0.2">
      <c r="C4" s="1520" t="s">
        <v>1018</v>
      </c>
      <c r="D4" s="1520"/>
      <c r="E4" s="1520"/>
      <c r="F4" s="1521"/>
      <c r="G4" s="1521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14" t="s">
        <v>246</v>
      </c>
      <c r="E6" s="1515"/>
      <c r="F6" s="1515"/>
      <c r="G6" s="1515"/>
    </row>
    <row r="7" spans="1:17" ht="27" customHeight="1" x14ac:dyDescent="0.2">
      <c r="C7" s="1516" t="s">
        <v>72</v>
      </c>
      <c r="D7" s="1517" t="s">
        <v>78</v>
      </c>
      <c r="E7" s="1518" t="s">
        <v>1013</v>
      </c>
      <c r="F7" s="1518"/>
      <c r="G7" s="1518"/>
      <c r="I7" s="695"/>
    </row>
    <row r="8" spans="1:17" s="7" customFormat="1" ht="42.75" customHeight="1" x14ac:dyDescent="0.2">
      <c r="A8" s="97"/>
      <c r="B8" s="97"/>
      <c r="C8" s="1516"/>
      <c r="D8" s="1517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1200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1201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1159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1160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1158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1031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22" t="s">
        <v>1227</v>
      </c>
      <c r="C1" s="1522"/>
      <c r="D1" s="1522"/>
      <c r="E1" s="1522"/>
      <c r="F1" s="1522"/>
      <c r="G1" s="1522"/>
      <c r="H1" s="1492"/>
      <c r="I1" s="1492"/>
    </row>
    <row r="2" spans="1:10" ht="14.1" customHeight="1" x14ac:dyDescent="0.2">
      <c r="B2" s="1523" t="s">
        <v>73</v>
      </c>
      <c r="C2" s="1523"/>
      <c r="D2" s="1523"/>
      <c r="E2" s="1523"/>
      <c r="F2" s="1523"/>
      <c r="G2" s="1523"/>
      <c r="H2" s="1492"/>
      <c r="I2" s="1492"/>
    </row>
    <row r="3" spans="1:10" ht="14.1" customHeight="1" x14ac:dyDescent="0.2">
      <c r="B3" s="183"/>
      <c r="C3" s="1534" t="s">
        <v>1015</v>
      </c>
      <c r="D3" s="1534"/>
      <c r="E3" s="1534"/>
      <c r="F3" s="1534"/>
      <c r="G3" s="1534"/>
      <c r="H3" s="1534"/>
      <c r="I3" s="1534"/>
    </row>
    <row r="4" spans="1:10" ht="14.25" customHeight="1" thickBot="1" x14ac:dyDescent="0.25">
      <c r="B4" s="1526" t="s">
        <v>246</v>
      </c>
      <c r="C4" s="1526"/>
      <c r="D4" s="1526"/>
      <c r="E4" s="1526"/>
      <c r="F4" s="1526"/>
      <c r="G4" s="1526"/>
      <c r="H4" s="1527"/>
      <c r="I4" s="1527"/>
    </row>
    <row r="5" spans="1:10" ht="24" customHeight="1" thickBot="1" x14ac:dyDescent="0.25">
      <c r="B5" s="1528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28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28"/>
      <c r="C7" s="181"/>
      <c r="D7" s="91"/>
      <c r="E7" s="1535" t="s">
        <v>259</v>
      </c>
      <c r="F7" s="1536"/>
      <c r="G7" s="1537"/>
      <c r="H7" s="1524" t="s">
        <v>1013</v>
      </c>
      <c r="I7" s="1525"/>
    </row>
    <row r="8" spans="1:10" s="41" customFormat="1" ht="30.75" customHeight="1" thickBot="1" x14ac:dyDescent="0.25">
      <c r="B8" s="1528"/>
      <c r="C8" s="1529" t="s">
        <v>78</v>
      </c>
      <c r="D8" s="1529" t="s">
        <v>414</v>
      </c>
      <c r="E8" s="1538" t="s">
        <v>415</v>
      </c>
      <c r="F8" s="1538" t="s">
        <v>416</v>
      </c>
      <c r="G8" s="1531" t="s">
        <v>417</v>
      </c>
      <c r="H8" s="1530" t="s">
        <v>59</v>
      </c>
      <c r="I8" s="1532" t="s">
        <v>60</v>
      </c>
    </row>
    <row r="9" spans="1:10" s="41" customFormat="1" ht="41.25" customHeight="1" thickBot="1" x14ac:dyDescent="0.25">
      <c r="B9" s="1528"/>
      <c r="C9" s="1529"/>
      <c r="D9" s="1529"/>
      <c r="E9" s="1538"/>
      <c r="F9" s="1538"/>
      <c r="G9" s="1531"/>
      <c r="H9" s="1531"/>
      <c r="I9" s="1533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1033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1132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1214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1215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1216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1023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1025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1016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1024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1133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1134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1145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1146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1147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1148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1153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1154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1155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2021-06-01T07:41:32Z</cp:lastPrinted>
  <dcterms:created xsi:type="dcterms:W3CDTF">2013-12-16T15:47:29Z</dcterms:created>
  <dcterms:modified xsi:type="dcterms:W3CDTF">2021-06-15T12:05:04Z</dcterms:modified>
</cp:coreProperties>
</file>